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65" yWindow="2085" windowWidth="15150" windowHeight="5400" tabRatio="830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  <sheet name="Capitalisation" sheetId="14" r:id="rId8"/>
  </sheets>
  <definedNames>
    <definedName name="_xlnm.Print_Area" localSheetId="6">Indicateurs!$A$1:$T$88</definedName>
  </definedNames>
  <calcPr calcId="125725"/>
</workbook>
</file>

<file path=xl/calcChain.xml><?xml version="1.0" encoding="utf-8"?>
<calcChain xmlns="http://schemas.openxmlformats.org/spreadsheetml/2006/main">
  <c r="A53" i="1"/>
  <c r="T3" i="7"/>
  <c r="T140"/>
  <c r="T145"/>
  <c r="T141"/>
  <c r="T12"/>
  <c r="T6"/>
  <c r="T4"/>
  <c r="T16"/>
  <c r="T15"/>
  <c r="T10"/>
  <c r="T7"/>
  <c r="T8"/>
  <c r="T9"/>
  <c r="T11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147"/>
  <c r="T143"/>
  <c r="T148"/>
  <c r="T144"/>
  <c r="T149"/>
  <c r="T142"/>
  <c r="T146"/>
  <c r="T5"/>
  <c r="T13"/>
  <c r="T14"/>
  <c r="T150"/>
  <c r="D93"/>
  <c r="F93" s="1"/>
  <c r="AA93" s="1"/>
  <c r="D97"/>
  <c r="D101"/>
  <c r="D104"/>
  <c r="D94"/>
  <c r="D98"/>
  <c r="D102"/>
  <c r="D95"/>
  <c r="D99"/>
  <c r="D103"/>
  <c r="D108"/>
  <c r="D112"/>
  <c r="D105"/>
  <c r="D109"/>
  <c r="D113"/>
  <c r="D116"/>
  <c r="R116" s="1"/>
  <c r="D106"/>
  <c r="D110"/>
  <c r="D114"/>
  <c r="D107"/>
  <c r="D111"/>
  <c r="D115"/>
  <c r="D120"/>
  <c r="D124"/>
  <c r="D117"/>
  <c r="D121"/>
  <c r="D125"/>
  <c r="D128"/>
  <c r="D118"/>
  <c r="D122"/>
  <c r="D126"/>
  <c r="E126" s="1"/>
  <c r="D119"/>
  <c r="D123"/>
  <c r="D127"/>
  <c r="D136"/>
  <c r="D133"/>
  <c r="D132"/>
  <c r="D129"/>
  <c r="D137"/>
  <c r="D150"/>
  <c r="D130"/>
  <c r="D134"/>
  <c r="D138"/>
  <c r="D131"/>
  <c r="D135"/>
  <c r="D139"/>
  <c r="D3"/>
  <c r="F3" s="1"/>
  <c r="AA3" s="1"/>
  <c r="D140"/>
  <c r="D145"/>
  <c r="D141"/>
  <c r="D147"/>
  <c r="D143"/>
  <c r="D148"/>
  <c r="D144"/>
  <c r="D149"/>
  <c r="D142"/>
  <c r="D146"/>
  <c r="D5"/>
  <c r="D13"/>
  <c r="D14"/>
  <c r="D12"/>
  <c r="D6"/>
  <c r="D4"/>
  <c r="D15"/>
  <c r="D10"/>
  <c r="D7"/>
  <c r="D8"/>
  <c r="D9"/>
  <c r="D11"/>
  <c r="F17"/>
  <c r="AA17" s="1"/>
  <c r="D18"/>
  <c r="D19"/>
  <c r="D20"/>
  <c r="D21"/>
  <c r="F21" s="1"/>
  <c r="AA21" s="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E61" s="1"/>
  <c r="D62"/>
  <c r="D63"/>
  <c r="D64"/>
  <c r="D65"/>
  <c r="F65" s="1"/>
  <c r="AA65" s="1"/>
  <c r="D66"/>
  <c r="D67"/>
  <c r="D68"/>
  <c r="D69"/>
  <c r="D70"/>
  <c r="F70" s="1"/>
  <c r="AA70" s="1"/>
  <c r="D71"/>
  <c r="D72"/>
  <c r="D73"/>
  <c r="D74"/>
  <c r="E74" s="1"/>
  <c r="D75"/>
  <c r="D76"/>
  <c r="D77"/>
  <c r="E77" s="1"/>
  <c r="D78"/>
  <c r="D79"/>
  <c r="D84"/>
  <c r="D88"/>
  <c r="E88" s="1"/>
  <c r="D81"/>
  <c r="D85"/>
  <c r="E85" s="1"/>
  <c r="D89"/>
  <c r="E89" s="1"/>
  <c r="D92"/>
  <c r="E92" s="1"/>
  <c r="D82"/>
  <c r="D86"/>
  <c r="D90"/>
  <c r="E90" s="1"/>
  <c r="D83"/>
  <c r="D87"/>
  <c r="D91"/>
  <c r="D96"/>
  <c r="D100"/>
  <c r="D80"/>
  <c r="D1" i="3"/>
  <c r="D1" i="11"/>
  <c r="D1" i="13"/>
  <c r="D1" i="12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1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S84" i="7"/>
  <c r="S88"/>
  <c r="S81"/>
  <c r="S85"/>
  <c r="S89"/>
  <c r="S101"/>
  <c r="S82"/>
  <c r="S86"/>
  <c r="S90"/>
  <c r="S83"/>
  <c r="S87"/>
  <c r="S91"/>
  <c r="S104"/>
  <c r="S97"/>
  <c r="S102"/>
  <c r="S95"/>
  <c r="S99"/>
  <c r="S98"/>
  <c r="S103"/>
  <c r="S93"/>
  <c r="S96"/>
  <c r="S100"/>
  <c r="S94"/>
  <c r="S108"/>
  <c r="S112"/>
  <c r="S105"/>
  <c r="S109"/>
  <c r="S113"/>
  <c r="S116"/>
  <c r="S106"/>
  <c r="S110"/>
  <c r="S114"/>
  <c r="S107"/>
  <c r="S111"/>
  <c r="S115"/>
  <c r="S120"/>
  <c r="S124"/>
  <c r="S117"/>
  <c r="S121"/>
  <c r="S125"/>
  <c r="S128"/>
  <c r="S118"/>
  <c r="S122"/>
  <c r="S126"/>
  <c r="S119"/>
  <c r="S123"/>
  <c r="S127"/>
  <c r="S132"/>
  <c r="S136"/>
  <c r="S129"/>
  <c r="S133"/>
  <c r="S137"/>
  <c r="S150"/>
  <c r="S130"/>
  <c r="S134"/>
  <c r="S138"/>
  <c r="S131"/>
  <c r="S135"/>
  <c r="S139"/>
  <c r="S3"/>
  <c r="S140"/>
  <c r="S145"/>
  <c r="S141"/>
  <c r="S147"/>
  <c r="S143"/>
  <c r="S148"/>
  <c r="S144"/>
  <c r="S149"/>
  <c r="S142"/>
  <c r="S146"/>
  <c r="S5"/>
  <c r="S13"/>
  <c r="S14"/>
  <c r="S12"/>
  <c r="S6"/>
  <c r="S4"/>
  <c r="S16"/>
  <c r="S15"/>
  <c r="S10"/>
  <c r="S7"/>
  <c r="S8"/>
  <c r="S9"/>
  <c r="S11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92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R99" l="1"/>
  <c r="P94"/>
  <c r="Q93"/>
  <c r="R108"/>
  <c r="R103"/>
  <c r="P98"/>
  <c r="Q136"/>
  <c r="Q90"/>
  <c r="P92"/>
  <c r="Q83"/>
  <c r="Q75"/>
  <c r="Q129"/>
  <c r="Q74"/>
  <c r="Q66"/>
  <c r="Q58"/>
  <c r="Q50"/>
  <c r="Q42"/>
  <c r="Q34"/>
  <c r="Q26"/>
  <c r="Q18"/>
  <c r="Q16"/>
  <c r="Q142"/>
  <c r="Q131"/>
  <c r="Q150"/>
  <c r="Q119"/>
  <c r="Q124"/>
  <c r="Q107"/>
  <c r="P91"/>
  <c r="R87"/>
  <c r="Q79"/>
  <c r="Q71"/>
  <c r="Q63"/>
  <c r="Q55"/>
  <c r="Q47"/>
  <c r="Q39"/>
  <c r="Q31"/>
  <c r="Q23"/>
  <c r="Q9"/>
  <c r="Q12"/>
  <c r="Q148"/>
  <c r="Q145"/>
  <c r="Q118"/>
  <c r="Q111"/>
  <c r="R106"/>
  <c r="Q112"/>
  <c r="R95"/>
  <c r="Q85"/>
  <c r="R81"/>
  <c r="R69"/>
  <c r="Q65"/>
  <c r="Q61"/>
  <c r="P57"/>
  <c r="R53"/>
  <c r="Q49"/>
  <c r="R45"/>
  <c r="R41"/>
  <c r="Q37"/>
  <c r="R25"/>
  <c r="Q21"/>
  <c r="Q17"/>
  <c r="P7"/>
  <c r="R4"/>
  <c r="P149"/>
  <c r="Q147"/>
  <c r="P137"/>
  <c r="P132"/>
  <c r="R126"/>
  <c r="Q125"/>
  <c r="P120"/>
  <c r="Q114"/>
  <c r="R113"/>
  <c r="Q78"/>
  <c r="Q70"/>
  <c r="Q62"/>
  <c r="Q54"/>
  <c r="Q46"/>
  <c r="Q38"/>
  <c r="Q30"/>
  <c r="Q22"/>
  <c r="Q8"/>
  <c r="Q14"/>
  <c r="Q143"/>
  <c r="Q140"/>
  <c r="Q128"/>
  <c r="Q67"/>
  <c r="Q59"/>
  <c r="Q51"/>
  <c r="Q43"/>
  <c r="Q35"/>
  <c r="Q27"/>
  <c r="Q19"/>
  <c r="Q15"/>
  <c r="Q146"/>
  <c r="Q135"/>
  <c r="Q130"/>
  <c r="Q123"/>
  <c r="Q117"/>
  <c r="Q96"/>
  <c r="R88"/>
  <c r="Q84"/>
  <c r="R80"/>
  <c r="R76"/>
  <c r="R72"/>
  <c r="R68"/>
  <c r="R64"/>
  <c r="R60"/>
  <c r="R56"/>
  <c r="R52"/>
  <c r="R48"/>
  <c r="R44"/>
  <c r="R40"/>
  <c r="R36"/>
  <c r="R32"/>
  <c r="R28"/>
  <c r="R24"/>
  <c r="R20"/>
  <c r="R11"/>
  <c r="R10"/>
  <c r="R6"/>
  <c r="R5"/>
  <c r="R144"/>
  <c r="R139"/>
  <c r="R134"/>
  <c r="R133"/>
  <c r="R127"/>
  <c r="R122"/>
  <c r="R121"/>
  <c r="R115"/>
  <c r="R110"/>
  <c r="Q109"/>
  <c r="R3"/>
  <c r="R141"/>
  <c r="E34"/>
  <c r="X150"/>
  <c r="J58" i="2" s="1"/>
  <c r="E119" i="7"/>
  <c r="E142"/>
  <c r="E78"/>
  <c r="F78"/>
  <c r="AA78" s="1"/>
  <c r="F14"/>
  <c r="AA14" s="1"/>
  <c r="E124"/>
  <c r="W150"/>
  <c r="J68" i="2" s="1"/>
  <c r="V150" i="7"/>
  <c r="J66" i="2" s="1"/>
  <c r="U150" i="7"/>
  <c r="J64" i="2" s="1"/>
  <c r="Y150" i="7"/>
  <c r="J59" i="2" s="1"/>
  <c r="Z150" i="7"/>
  <c r="J60" i="2" s="1"/>
  <c r="P33" i="7"/>
  <c r="E42"/>
  <c r="F30"/>
  <c r="AA30" s="1"/>
  <c r="Q86"/>
  <c r="F137"/>
  <c r="AA137" s="1"/>
  <c r="E149"/>
  <c r="Q81"/>
  <c r="R77"/>
  <c r="E53"/>
  <c r="E150"/>
  <c r="E95"/>
  <c r="F140"/>
  <c r="AA140" s="1"/>
  <c r="F107"/>
  <c r="AA107" s="1"/>
  <c r="F41"/>
  <c r="AA41" s="1"/>
  <c r="P81"/>
  <c r="Q29"/>
  <c r="R125"/>
  <c r="F102"/>
  <c r="AA102" s="1"/>
  <c r="E18"/>
  <c r="E140"/>
  <c r="E116"/>
  <c r="F128"/>
  <c r="AA128" s="1"/>
  <c r="F54"/>
  <c r="AA54" s="1"/>
  <c r="P147"/>
  <c r="Q73"/>
  <c r="R42"/>
  <c r="Q104"/>
  <c r="R149"/>
  <c r="E113"/>
  <c r="F77"/>
  <c r="AA77" s="1"/>
  <c r="P73"/>
  <c r="P3"/>
  <c r="Q138"/>
  <c r="R57"/>
  <c r="R89"/>
  <c r="E37"/>
  <c r="P37"/>
  <c r="P89"/>
  <c r="Q77"/>
  <c r="Q137"/>
  <c r="E101"/>
  <c r="F149"/>
  <c r="AA149" s="1"/>
  <c r="F73"/>
  <c r="AA73" s="1"/>
  <c r="P77"/>
  <c r="Q33"/>
  <c r="R17"/>
  <c r="E25"/>
  <c r="E102"/>
  <c r="E65"/>
  <c r="F7"/>
  <c r="AA7" s="1"/>
  <c r="F138"/>
  <c r="AA138" s="1"/>
  <c r="F113"/>
  <c r="AA113" s="1"/>
  <c r="P53"/>
  <c r="P4"/>
  <c r="P125"/>
  <c r="Q53"/>
  <c r="Q113"/>
  <c r="R61"/>
  <c r="R132"/>
  <c r="E50"/>
  <c r="E26"/>
  <c r="E7"/>
  <c r="E125"/>
  <c r="E69"/>
  <c r="F25"/>
  <c r="AA25" s="1"/>
  <c r="F120"/>
  <c r="AA120" s="1"/>
  <c r="F101"/>
  <c r="AA101" s="1"/>
  <c r="F61"/>
  <c r="AA61" s="1"/>
  <c r="F26"/>
  <c r="AA26" s="1"/>
  <c r="P61"/>
  <c r="P17"/>
  <c r="P126"/>
  <c r="Q57"/>
  <c r="Q7"/>
  <c r="Q120"/>
  <c r="R74"/>
  <c r="R37"/>
  <c r="R147"/>
  <c r="R85"/>
  <c r="E138"/>
  <c r="F57"/>
  <c r="AA57" s="1"/>
  <c r="Q13"/>
  <c r="R21"/>
  <c r="F29"/>
  <c r="AA29" s="1"/>
  <c r="E49"/>
  <c r="E21"/>
  <c r="E137"/>
  <c r="E108"/>
  <c r="F4"/>
  <c r="AA4" s="1"/>
  <c r="F147"/>
  <c r="AA147" s="1"/>
  <c r="F125"/>
  <c r="AA125" s="1"/>
  <c r="F103"/>
  <c r="AA103" s="1"/>
  <c r="F69"/>
  <c r="AA69" s="1"/>
  <c r="F37"/>
  <c r="AA37" s="1"/>
  <c r="F33"/>
  <c r="AA33" s="1"/>
  <c r="P69"/>
  <c r="P49"/>
  <c r="P29"/>
  <c r="P6"/>
  <c r="P138"/>
  <c r="P114"/>
  <c r="Q69"/>
  <c r="Q45"/>
  <c r="Q25"/>
  <c r="Q149"/>
  <c r="Q132"/>
  <c r="R73"/>
  <c r="R49"/>
  <c r="R33"/>
  <c r="R7"/>
  <c r="R138"/>
  <c r="R120"/>
  <c r="E45"/>
  <c r="E33"/>
  <c r="E13"/>
  <c r="E3"/>
  <c r="E136"/>
  <c r="E120"/>
  <c r="E73"/>
  <c r="F13"/>
  <c r="AA13" s="1"/>
  <c r="F126"/>
  <c r="AA126" s="1"/>
  <c r="F49"/>
  <c r="AA49" s="1"/>
  <c r="P65"/>
  <c r="P45"/>
  <c r="P21"/>
  <c r="P13"/>
  <c r="P113"/>
  <c r="Q41"/>
  <c r="Q89"/>
  <c r="R65"/>
  <c r="R29"/>
  <c r="R13"/>
  <c r="R137"/>
  <c r="R114"/>
  <c r="Q11"/>
  <c r="F48"/>
  <c r="AA48" s="1"/>
  <c r="P80"/>
  <c r="Q122"/>
  <c r="E57"/>
  <c r="E41"/>
  <c r="E29"/>
  <c r="E4"/>
  <c r="E147"/>
  <c r="E114"/>
  <c r="F136"/>
  <c r="AA136" s="1"/>
  <c r="F114"/>
  <c r="AA114" s="1"/>
  <c r="F108"/>
  <c r="AA108" s="1"/>
  <c r="F53"/>
  <c r="AA53" s="1"/>
  <c r="F45"/>
  <c r="AA45" s="1"/>
  <c r="P72"/>
  <c r="P41"/>
  <c r="P25"/>
  <c r="P85"/>
  <c r="Q80"/>
  <c r="Q4"/>
  <c r="Q3"/>
  <c r="Q126"/>
  <c r="E80"/>
  <c r="P11"/>
  <c r="Q40"/>
  <c r="E84"/>
  <c r="E91"/>
  <c r="E97"/>
  <c r="F110"/>
  <c r="AA110" s="1"/>
  <c r="P48"/>
  <c r="P133"/>
  <c r="P82"/>
  <c r="Q6"/>
  <c r="E96"/>
  <c r="F72"/>
  <c r="AA72" s="1"/>
  <c r="F36"/>
  <c r="AA36" s="1"/>
  <c r="P40"/>
  <c r="P122"/>
  <c r="Q48"/>
  <c r="Q133"/>
  <c r="F82"/>
  <c r="AA82" s="1"/>
  <c r="E58"/>
  <c r="F8"/>
  <c r="AA8" s="1"/>
  <c r="F143"/>
  <c r="AA143" s="1"/>
  <c r="F133"/>
  <c r="AA133" s="1"/>
  <c r="F119"/>
  <c r="AA119" s="1"/>
  <c r="F38"/>
  <c r="AA38" s="1"/>
  <c r="P86"/>
  <c r="R66"/>
  <c r="R34"/>
  <c r="R8"/>
  <c r="R14"/>
  <c r="R143"/>
  <c r="R131"/>
  <c r="R136"/>
  <c r="R128"/>
  <c r="R107"/>
  <c r="R86"/>
  <c r="E38"/>
  <c r="F142"/>
  <c r="AA142" s="1"/>
  <c r="F95"/>
  <c r="AA95" s="1"/>
  <c r="F116"/>
  <c r="AA116" s="1"/>
  <c r="E70"/>
  <c r="E66"/>
  <c r="F22"/>
  <c r="AA22" s="1"/>
  <c r="F16"/>
  <c r="AA16" s="1"/>
  <c r="F131"/>
  <c r="AA131" s="1"/>
  <c r="F124"/>
  <c r="AA124" s="1"/>
  <c r="F112"/>
  <c r="AA112" s="1"/>
  <c r="F74"/>
  <c r="AA74" s="1"/>
  <c r="F58"/>
  <c r="AA58" s="1"/>
  <c r="Q72"/>
  <c r="R50"/>
  <c r="R18"/>
  <c r="R16"/>
  <c r="R142"/>
  <c r="R140"/>
  <c r="R150"/>
  <c r="R119"/>
  <c r="R124"/>
  <c r="P97"/>
  <c r="E87"/>
  <c r="F92"/>
  <c r="AA92" s="1"/>
  <c r="E54"/>
  <c r="E46"/>
  <c r="E30"/>
  <c r="E22"/>
  <c r="E8"/>
  <c r="E14"/>
  <c r="E143"/>
  <c r="E131"/>
  <c r="E133"/>
  <c r="E128"/>
  <c r="E107"/>
  <c r="E112"/>
  <c r="E62"/>
  <c r="F18"/>
  <c r="AA18" s="1"/>
  <c r="F150"/>
  <c r="AA150" s="1"/>
  <c r="F66"/>
  <c r="AA66" s="1"/>
  <c r="F46"/>
  <c r="AA46" s="1"/>
  <c r="F34"/>
  <c r="AA34" s="1"/>
  <c r="R58"/>
  <c r="R26"/>
  <c r="R90"/>
  <c r="E81"/>
  <c r="F118"/>
  <c r="AA118" s="1"/>
  <c r="E55"/>
  <c r="E51"/>
  <c r="E47"/>
  <c r="E43"/>
  <c r="E39"/>
  <c r="E35"/>
  <c r="E31"/>
  <c r="E27"/>
  <c r="E23"/>
  <c r="E19"/>
  <c r="E9"/>
  <c r="E15"/>
  <c r="E12"/>
  <c r="E146"/>
  <c r="E148"/>
  <c r="E145"/>
  <c r="E135"/>
  <c r="E130"/>
  <c r="E132"/>
  <c r="E123"/>
  <c r="E118"/>
  <c r="E117"/>
  <c r="E111"/>
  <c r="E106"/>
  <c r="E105"/>
  <c r="E99"/>
  <c r="F5"/>
  <c r="AA5" s="1"/>
  <c r="P64"/>
  <c r="P32"/>
  <c r="P144"/>
  <c r="P115"/>
  <c r="Q64"/>
  <c r="Q32"/>
  <c r="Q144"/>
  <c r="Q115"/>
  <c r="R82"/>
  <c r="E82"/>
  <c r="F32"/>
  <c r="AA32" s="1"/>
  <c r="F127"/>
  <c r="AA127" s="1"/>
  <c r="E56"/>
  <c r="E52"/>
  <c r="E48"/>
  <c r="E44"/>
  <c r="E40"/>
  <c r="E36"/>
  <c r="E32"/>
  <c r="E28"/>
  <c r="E24"/>
  <c r="E20"/>
  <c r="E11"/>
  <c r="E10"/>
  <c r="E6"/>
  <c r="E5"/>
  <c r="E144"/>
  <c r="E141"/>
  <c r="E139"/>
  <c r="E134"/>
  <c r="E129"/>
  <c r="E127"/>
  <c r="E122"/>
  <c r="E121"/>
  <c r="E115"/>
  <c r="E110"/>
  <c r="E109"/>
  <c r="E103"/>
  <c r="E98"/>
  <c r="E76"/>
  <c r="F94"/>
  <c r="AA94" s="1"/>
  <c r="F64"/>
  <c r="AA64" s="1"/>
  <c r="P56"/>
  <c r="P24"/>
  <c r="P139"/>
  <c r="Q56"/>
  <c r="Q24"/>
  <c r="Q139"/>
  <c r="Q87"/>
  <c r="Q102"/>
  <c r="F148"/>
  <c r="AA148" s="1"/>
  <c r="F105"/>
  <c r="AA105" s="1"/>
  <c r="E71"/>
  <c r="E60"/>
  <c r="F19"/>
  <c r="AA19" s="1"/>
  <c r="F6"/>
  <c r="AA6" s="1"/>
  <c r="F139"/>
  <c r="AA139" s="1"/>
  <c r="F134"/>
  <c r="AA134" s="1"/>
  <c r="F60"/>
  <c r="AA60" s="1"/>
  <c r="Q76"/>
  <c r="Q68"/>
  <c r="Q60"/>
  <c r="Q52"/>
  <c r="Q44"/>
  <c r="Q36"/>
  <c r="Q28"/>
  <c r="Q20"/>
  <c r="Q10"/>
  <c r="Q5"/>
  <c r="Q141"/>
  <c r="Q134"/>
  <c r="Q127"/>
  <c r="Q121"/>
  <c r="Q110"/>
  <c r="Q82"/>
  <c r="Q88"/>
  <c r="R78"/>
  <c r="R70"/>
  <c r="R62"/>
  <c r="R54"/>
  <c r="R46"/>
  <c r="R38"/>
  <c r="R30"/>
  <c r="R22"/>
  <c r="R91"/>
  <c r="E67"/>
  <c r="F63"/>
  <c r="AA63" s="1"/>
  <c r="F47"/>
  <c r="AA47" s="1"/>
  <c r="P87"/>
  <c r="E86"/>
  <c r="E72"/>
  <c r="F24"/>
  <c r="AA24" s="1"/>
  <c r="F146"/>
  <c r="AA146" s="1"/>
  <c r="F109"/>
  <c r="AA109" s="1"/>
  <c r="F52"/>
  <c r="AA52" s="1"/>
  <c r="P76"/>
  <c r="P68"/>
  <c r="P60"/>
  <c r="P52"/>
  <c r="P44"/>
  <c r="P36"/>
  <c r="P28"/>
  <c r="P20"/>
  <c r="P10"/>
  <c r="P5"/>
  <c r="P141"/>
  <c r="P134"/>
  <c r="P127"/>
  <c r="P121"/>
  <c r="P110"/>
  <c r="P88"/>
  <c r="R109"/>
  <c r="E75"/>
  <c r="F132"/>
  <c r="AA132" s="1"/>
  <c r="F145"/>
  <c r="AA145" s="1"/>
  <c r="F106"/>
  <c r="AA106" s="1"/>
  <c r="Q91"/>
  <c r="E79"/>
  <c r="E64"/>
  <c r="E59"/>
  <c r="F11"/>
  <c r="AA11" s="1"/>
  <c r="F28"/>
  <c r="AA28" s="1"/>
  <c r="F10"/>
  <c r="AA10" s="1"/>
  <c r="F15"/>
  <c r="AA15" s="1"/>
  <c r="F141"/>
  <c r="AA141" s="1"/>
  <c r="F130"/>
  <c r="AA130" s="1"/>
  <c r="F121"/>
  <c r="AA121" s="1"/>
  <c r="F129"/>
  <c r="AA129" s="1"/>
  <c r="F115"/>
  <c r="AA115" s="1"/>
  <c r="F111"/>
  <c r="AA111" s="1"/>
  <c r="F97"/>
  <c r="AA97" s="1"/>
  <c r="F79"/>
  <c r="AA79" s="1"/>
  <c r="F76"/>
  <c r="AA76" s="1"/>
  <c r="F62"/>
  <c r="AA62" s="1"/>
  <c r="F56"/>
  <c r="AA56" s="1"/>
  <c r="F42"/>
  <c r="AA42" s="1"/>
  <c r="F50"/>
  <c r="AA50" s="1"/>
  <c r="F44"/>
  <c r="AA44" s="1"/>
  <c r="F31"/>
  <c r="AA31" s="1"/>
  <c r="F39"/>
  <c r="AA39" s="1"/>
  <c r="F35"/>
  <c r="AA35" s="1"/>
  <c r="P78"/>
  <c r="P74"/>
  <c r="P70"/>
  <c r="P66"/>
  <c r="P62"/>
  <c r="P58"/>
  <c r="P54"/>
  <c r="P50"/>
  <c r="P46"/>
  <c r="P42"/>
  <c r="P38"/>
  <c r="P34"/>
  <c r="P30"/>
  <c r="P26"/>
  <c r="P22"/>
  <c r="P18"/>
  <c r="P8"/>
  <c r="P16"/>
  <c r="P14"/>
  <c r="P142"/>
  <c r="P143"/>
  <c r="P140"/>
  <c r="P131"/>
  <c r="P150"/>
  <c r="P136"/>
  <c r="P119"/>
  <c r="P128"/>
  <c r="P124"/>
  <c r="P107"/>
  <c r="P109"/>
  <c r="P90"/>
  <c r="R79"/>
  <c r="R75"/>
  <c r="R71"/>
  <c r="R67"/>
  <c r="R63"/>
  <c r="R59"/>
  <c r="R55"/>
  <c r="R51"/>
  <c r="R47"/>
  <c r="R43"/>
  <c r="R39"/>
  <c r="R35"/>
  <c r="R31"/>
  <c r="R27"/>
  <c r="R23"/>
  <c r="R19"/>
  <c r="R9"/>
  <c r="R15"/>
  <c r="R12"/>
  <c r="R146"/>
  <c r="R148"/>
  <c r="R145"/>
  <c r="R135"/>
  <c r="R130"/>
  <c r="R129"/>
  <c r="R123"/>
  <c r="R118"/>
  <c r="R117"/>
  <c r="R111"/>
  <c r="R83"/>
  <c r="R84"/>
  <c r="F23"/>
  <c r="AA23" s="1"/>
  <c r="F12"/>
  <c r="AA12" s="1"/>
  <c r="F123"/>
  <c r="AA123" s="1"/>
  <c r="F99"/>
  <c r="AA99" s="1"/>
  <c r="F71"/>
  <c r="AA71" s="1"/>
  <c r="F67"/>
  <c r="AA67" s="1"/>
  <c r="F55"/>
  <c r="AA55" s="1"/>
  <c r="F43"/>
  <c r="AA43" s="1"/>
  <c r="E68"/>
  <c r="E63"/>
  <c r="F20"/>
  <c r="AA20" s="1"/>
  <c r="F9"/>
  <c r="AA9" s="1"/>
  <c r="F144"/>
  <c r="AA144" s="1"/>
  <c r="F135"/>
  <c r="AA135" s="1"/>
  <c r="F122"/>
  <c r="AA122" s="1"/>
  <c r="F117"/>
  <c r="AA117" s="1"/>
  <c r="F98"/>
  <c r="AA98" s="1"/>
  <c r="F75"/>
  <c r="AA75" s="1"/>
  <c r="F59"/>
  <c r="AA59" s="1"/>
  <c r="F68"/>
  <c r="AA68" s="1"/>
  <c r="F51"/>
  <c r="AA51" s="1"/>
  <c r="F40"/>
  <c r="AA40" s="1"/>
  <c r="F27"/>
  <c r="AA27" s="1"/>
  <c r="P79"/>
  <c r="P75"/>
  <c r="P71"/>
  <c r="P67"/>
  <c r="P63"/>
  <c r="P59"/>
  <c r="P55"/>
  <c r="P51"/>
  <c r="P47"/>
  <c r="P43"/>
  <c r="P39"/>
  <c r="P35"/>
  <c r="P31"/>
  <c r="P27"/>
  <c r="P23"/>
  <c r="P19"/>
  <c r="P9"/>
  <c r="P15"/>
  <c r="P12"/>
  <c r="P146"/>
  <c r="P148"/>
  <c r="P145"/>
  <c r="P135"/>
  <c r="P130"/>
  <c r="P129"/>
  <c r="P123"/>
  <c r="P118"/>
  <c r="P117"/>
  <c r="P111"/>
  <c r="P83"/>
  <c r="P84"/>
  <c r="F104"/>
  <c r="AA104" s="1"/>
  <c r="R100"/>
  <c r="E104"/>
  <c r="P116"/>
  <c r="P95"/>
  <c r="E94"/>
  <c r="P106"/>
  <c r="P93"/>
  <c r="Q106"/>
  <c r="Q105"/>
  <c r="R105"/>
  <c r="E83"/>
  <c r="Q116"/>
  <c r="R93"/>
  <c r="F96"/>
  <c r="AA96" s="1"/>
  <c r="P102"/>
  <c r="P96"/>
  <c r="F85"/>
  <c r="AA85" s="1"/>
  <c r="Q97"/>
  <c r="E93"/>
  <c r="F87"/>
  <c r="AA87" s="1"/>
  <c r="P105"/>
  <c r="P99"/>
  <c r="Q99"/>
  <c r="Q101"/>
  <c r="R97"/>
  <c r="P103"/>
  <c r="Q98"/>
  <c r="F90"/>
  <c r="AA90" s="1"/>
  <c r="F88"/>
  <c r="AA88" s="1"/>
  <c r="P112"/>
  <c r="Q94"/>
  <c r="P108"/>
  <c r="R94"/>
  <c r="Q108"/>
  <c r="F100"/>
  <c r="AA100" s="1"/>
  <c r="F81"/>
  <c r="AA81" s="1"/>
  <c r="Q100"/>
  <c r="Q95"/>
  <c r="R112"/>
  <c r="R104"/>
  <c r="R102"/>
  <c r="E100"/>
  <c r="F83"/>
  <c r="AA83" s="1"/>
  <c r="P100"/>
  <c r="P104"/>
  <c r="F91"/>
  <c r="AA91" s="1"/>
  <c r="Q103"/>
  <c r="R98"/>
  <c r="F86"/>
  <c r="AA86" s="1"/>
  <c r="F84"/>
  <c r="AA84" s="1"/>
  <c r="R96"/>
  <c r="R101"/>
  <c r="F89"/>
  <c r="AA89" s="1"/>
  <c r="P101"/>
  <c r="R92"/>
  <c r="Q92"/>
  <c r="F80"/>
  <c r="AA80" s="1"/>
  <c r="K58" i="2" l="1"/>
  <c r="K60"/>
  <c r="K59"/>
  <c r="J41"/>
  <c r="J40"/>
  <c r="J25"/>
  <c r="J24"/>
  <c r="J10"/>
  <c r="J9"/>
  <c r="K40" l="1"/>
  <c r="K41"/>
  <c r="K24"/>
  <c r="K25"/>
  <c r="K9"/>
  <c r="K10"/>
  <c r="A8" i="1" l="1"/>
  <c r="I4" i="3" l="1"/>
  <c r="D24" i="2" s="1"/>
  <c r="I5" i="3"/>
  <c r="C61" i="2"/>
  <c r="C60"/>
  <c r="C59"/>
  <c r="C58"/>
  <c r="C27"/>
  <c r="C26"/>
  <c r="C25"/>
  <c r="F25"/>
  <c r="E25"/>
  <c r="D25"/>
  <c r="F26"/>
  <c r="E26"/>
  <c r="D26"/>
  <c r="L101" i="13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I4"/>
  <c r="F27" i="2"/>
  <c r="E27"/>
  <c r="D27"/>
  <c r="L101" i="12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D61" i="2" s="1"/>
  <c r="I4" i="12"/>
  <c r="L101" i="11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F59" i="2" s="1"/>
  <c r="I4" i="11"/>
  <c r="L5" i="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4"/>
  <c r="D58" i="2" s="1"/>
  <c r="C24"/>
  <c r="L56" i="7"/>
  <c r="L90"/>
  <c r="L79"/>
  <c r="L91"/>
  <c r="L92"/>
  <c r="L83"/>
  <c r="L81"/>
  <c r="L84"/>
  <c r="L87"/>
  <c r="L88"/>
  <c r="L82"/>
  <c r="L96"/>
  <c r="L100"/>
  <c r="L93"/>
  <c r="L97"/>
  <c r="L101"/>
  <c r="L104"/>
  <c r="L94"/>
  <c r="L68"/>
  <c r="L73"/>
  <c r="L74"/>
  <c r="L72"/>
  <c r="L77"/>
  <c r="L78"/>
  <c r="L76"/>
  <c r="L89"/>
  <c r="L71"/>
  <c r="L69"/>
  <c r="L70"/>
  <c r="L75"/>
  <c r="L57"/>
  <c r="L66"/>
  <c r="L60"/>
  <c r="L62"/>
  <c r="L67"/>
  <c r="L58"/>
  <c r="L63"/>
  <c r="L65"/>
  <c r="L59"/>
  <c r="L61"/>
  <c r="L80"/>
  <c r="L64"/>
  <c r="L98"/>
  <c r="L102"/>
  <c r="L95"/>
  <c r="L99"/>
  <c r="L103"/>
  <c r="L108"/>
  <c r="L112"/>
  <c r="L105"/>
  <c r="L109"/>
  <c r="L113"/>
  <c r="L116"/>
  <c r="L106"/>
  <c r="L110"/>
  <c r="L114"/>
  <c r="L107"/>
  <c r="L111"/>
  <c r="L115"/>
  <c r="L120"/>
  <c r="L124"/>
  <c r="L117"/>
  <c r="L121"/>
  <c r="L125"/>
  <c r="L128"/>
  <c r="L118"/>
  <c r="L122"/>
  <c r="L126"/>
  <c r="L119"/>
  <c r="L123"/>
  <c r="L127"/>
  <c r="L136"/>
  <c r="L133"/>
  <c r="L132"/>
  <c r="L129"/>
  <c r="L137"/>
  <c r="L150"/>
  <c r="L130"/>
  <c r="L134"/>
  <c r="L138"/>
  <c r="L131"/>
  <c r="L135"/>
  <c r="L139"/>
  <c r="L3"/>
  <c r="L140"/>
  <c r="L145"/>
  <c r="L141"/>
  <c r="L147"/>
  <c r="L143"/>
  <c r="L148"/>
  <c r="L144"/>
  <c r="L149"/>
  <c r="L142"/>
  <c r="L146"/>
  <c r="L5"/>
  <c r="L13"/>
  <c r="L14"/>
  <c r="L12"/>
  <c r="L6"/>
  <c r="L4"/>
  <c r="L16"/>
  <c r="L15"/>
  <c r="L10"/>
  <c r="L7"/>
  <c r="L8"/>
  <c r="L9"/>
  <c r="L11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86"/>
  <c r="L85"/>
  <c r="I101" i="3"/>
  <c r="I6"/>
  <c r="I7"/>
  <c r="I8"/>
  <c r="E24" i="2" s="1"/>
  <c r="I9" i="3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F24" i="2" l="1"/>
  <c r="F60"/>
  <c r="D60"/>
  <c r="F58"/>
  <c r="E58"/>
  <c r="F61"/>
  <c r="E61"/>
  <c r="E60"/>
  <c r="D59"/>
  <c r="E59"/>
  <c r="C10"/>
  <c r="C12"/>
  <c r="C11"/>
  <c r="C9"/>
  <c r="D11" l="1"/>
  <c r="D10"/>
  <c r="D12"/>
  <c r="D9"/>
</calcChain>
</file>

<file path=xl/sharedStrings.xml><?xml version="1.0" encoding="utf-8"?>
<sst xmlns="http://schemas.openxmlformats.org/spreadsheetml/2006/main" count="632" uniqueCount="135">
  <si>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</si>
  <si>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</si>
  <si>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</si>
  <si>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</si>
  <si>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</si>
  <si>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</si>
  <si>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</si>
  <si>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</si>
  <si>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</si>
  <si>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</si>
  <si>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</si>
  <si>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</si>
  <si>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</si>
  <si>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</si>
  <si>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</si>
  <si>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</si>
  <si>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</si>
  <si>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</si>
  <si>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</si>
  <si>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</si>
  <si>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</si>
  <si>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</si>
  <si>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</si>
  <si>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</si>
  <si>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</si>
  <si>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</si>
  <si>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</si>
  <si>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</si>
  <si>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</si>
  <si>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</si>
  <si>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</si>
  <si>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</si>
  <si>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</si>
  <si>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</si>
  <si>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</si>
  <si>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</si>
  <si>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</si>
  <si>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</si>
  <si>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</si>
  <si>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</si>
  <si>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</si>
  <si>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</si>
  <si>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</si>
  <si>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</si>
  <si>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</si>
  <si>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</si>
  <si>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</si>
  <si>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</si>
  <si>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</si>
  <si>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</si>
  <si>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</si>
  <si>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</si>
  <si>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</si>
  <si>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</si>
  <si>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</si>
  <si>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</si>
  <si>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</si>
  <si>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</si>
  <si>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</si>
  <si>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</si>
  <si>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</si>
  <si>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</si>
  <si>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</si>
  <si>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</si>
  <si>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</si>
  <si>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</si>
  <si>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</si>
  <si>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</si>
  <si>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</si>
  <si>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</si>
  <si>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</si>
  <si>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Actions à réaliser - mettre en œuvre</t>
  </si>
  <si>
    <t>Risque 4</t>
  </si>
  <si>
    <t>Risque 2</t>
  </si>
  <si>
    <t>Taux après action</t>
  </si>
  <si>
    <t>risque 3</t>
  </si>
  <si>
    <t>Gate 1</t>
  </si>
  <si>
    <t>Gate 2</t>
  </si>
  <si>
    <t>Gate 3</t>
  </si>
  <si>
    <t>Gate 4</t>
  </si>
  <si>
    <t>Gate</t>
  </si>
  <si>
    <t>Risques survenues 
lors du projet</t>
  </si>
  <si>
    <t>Risques maîtrisés</t>
  </si>
  <si>
    <t>Pendant le projet</t>
  </si>
  <si>
    <t>Risques</t>
  </si>
  <si>
    <t>Survenus</t>
  </si>
  <si>
    <t>Indicateurs nombres de risques survenus durant le projet</t>
  </si>
  <si>
    <t>Non survenus</t>
  </si>
  <si>
    <t>Après projet</t>
  </si>
  <si>
    <t>Maîtrisés</t>
  </si>
  <si>
    <t>Indicateurs nombres de risques maîtrisés</t>
  </si>
  <si>
    <t>Non Maîtrisé</t>
  </si>
  <si>
    <t>Indicateurs nombres de risques identifiés</t>
  </si>
  <si>
    <t>Risques identifiés</t>
  </si>
  <si>
    <t>Risques non identifiés</t>
  </si>
  <si>
    <t>Risques z</t>
  </si>
  <si>
    <t>Note d'efficacité /10</t>
  </si>
  <si>
    <t>byt</t>
  </si>
  <si>
    <t>Dernière date d'enregistrement :</t>
  </si>
  <si>
    <t>risque 51</t>
  </si>
  <si>
    <t>N° du risque</t>
  </si>
  <si>
    <t>Nom du projet</t>
  </si>
  <si>
    <t>Prochain numéro de risque :</t>
  </si>
  <si>
    <t>Problèmes au niveau de la carte électronique</t>
  </si>
  <si>
    <t>Marche pas</t>
  </si>
  <si>
    <t>BE
Marketing
Achats</t>
  </si>
  <si>
    <t>je sais pas</t>
  </si>
  <si>
    <t>WELDEC PSM</t>
  </si>
  <si>
    <t>Durée</t>
  </si>
  <si>
    <t>Min</t>
  </si>
  <si>
    <t>Max</t>
  </si>
  <si>
    <t>Moy</t>
  </si>
  <si>
    <t>Durée inf à 1 semaine</t>
  </si>
  <si>
    <t>Durée 1 semaine à 1 mois</t>
  </si>
  <si>
    <t>Durée supérieur à 1 mois</t>
  </si>
  <si>
    <t>Indicateurs durée des actions</t>
  </si>
  <si>
    <t>Durée des actions</t>
  </si>
  <si>
    <t>Inférieure à une semaine</t>
  </si>
  <si>
    <t>Entre une semaine et un mois</t>
  </si>
  <si>
    <t>Plus de un mois</t>
  </si>
  <si>
    <t>Moyenne</t>
  </si>
  <si>
    <t>Minimale</t>
  </si>
  <si>
    <t>Maximale</t>
  </si>
  <si>
    <t>Jours</t>
  </si>
  <si>
    <t>Taux tri</t>
  </si>
  <si>
    <t>Date</t>
  </si>
  <si>
    <t>Absences</t>
  </si>
  <si>
    <t>Patrick</t>
  </si>
  <si>
    <t>Eric</t>
  </si>
  <si>
    <t>Jean</t>
  </si>
  <si>
    <t>Jacques</t>
  </si>
  <si>
    <t>Claude</t>
  </si>
  <si>
    <t>Simon</t>
  </si>
  <si>
    <t>Tony</t>
  </si>
  <si>
    <t>le 27/01/17 14:41:08 par GUILLEMARD, Florentin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</si>
</sst>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0.0"/>
  </numFmts>
  <fonts count="3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3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7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  <border>
      <left style="thin">
        <color theme="3" tint="0.5999633777886288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3" tint="0.59996337778862885"/>
      </top>
      <bottom style="medium">
        <color indexed="64"/>
      </bottom>
      <diagonal/>
    </border>
    <border>
      <left/>
      <right style="thin">
        <color theme="4" tint="0.399945066682943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/>
      <diagonal/>
    </border>
    <border>
      <left style="thin">
        <color theme="3" tint="0.59996337778862885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/>
      <diagonal/>
    </border>
    <border>
      <left style="medium">
        <color auto="1"/>
      </left>
      <right style="thin">
        <color theme="3" tint="0.59996337778862885"/>
      </right>
      <top style="thin">
        <color rgb="FFB8CCE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rgb="FFB8CCE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indexed="64"/>
      </right>
      <top style="medium">
        <color indexed="64"/>
      </top>
      <bottom style="thin">
        <color theme="3" tint="0.399945066682943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indexed="64"/>
      </bottom>
      <diagonal/>
    </border>
    <border>
      <left/>
      <right/>
      <top style="thin">
        <color theme="3" tint="0.39994506668294322"/>
      </top>
      <bottom style="medium">
        <color indexed="64"/>
      </bottom>
      <diagonal/>
    </border>
    <border>
      <left/>
      <right style="medium">
        <color indexed="64"/>
      </right>
      <top style="thin">
        <color theme="3" tint="0.39994506668294322"/>
      </top>
      <bottom style="medium">
        <color indexed="64"/>
      </bottom>
      <diagonal/>
    </border>
    <border>
      <left style="medium">
        <color indexed="64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thin">
        <color theme="3" tint="0.39994506668294322"/>
      </top>
      <bottom style="medium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217">
    <xf numFmtId="0" fontId="0" fillId="0" borderId="0" xfId="0"/>
    <xf numFmtId="0" fontId="0" fillId="3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center" vertical="center"/>
    </xf>
    <xf numFmtId="0" fontId="13" fillId="9" borderId="0" xfId="4" applyFont="1" applyFill="1" applyBorder="1" applyAlignment="1" applyProtection="1">
      <alignment horizontal="center" vertical="center" wrapText="1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5" fillId="2" borderId="0" xfId="4" applyFont="1" applyFill="1" applyAlignment="1" applyProtection="1">
      <alignment horizontal="center" vertical="center"/>
      <protection locked="0"/>
    </xf>
    <xf numFmtId="0" fontId="12" fillId="2" borderId="0" xfId="4" applyFont="1" applyFill="1" applyAlignment="1" applyProtection="1">
      <alignment horizontal="center" vertical="center"/>
      <protection locked="0"/>
    </xf>
    <xf numFmtId="0" fontId="10" fillId="7" borderId="39" xfId="0" applyFont="1" applyFill="1" applyBorder="1" applyAlignment="1">
      <alignment horizontal="center" vertical="center"/>
    </xf>
    <xf numFmtId="9" fontId="0" fillId="5" borderId="17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40" xfId="0" applyFill="1" applyBorder="1"/>
    <xf numFmtId="0" fontId="0" fillId="5" borderId="27" xfId="0" applyFill="1" applyBorder="1"/>
    <xf numFmtId="0" fontId="0" fillId="5" borderId="13" xfId="0" applyFill="1" applyBorder="1"/>
    <xf numFmtId="0" fontId="0" fillId="5" borderId="9" xfId="0" applyFill="1" applyBorder="1"/>
    <xf numFmtId="0" fontId="0" fillId="5" borderId="14" xfId="0" applyFill="1" applyBorder="1"/>
    <xf numFmtId="0" fontId="0" fillId="5" borderId="16" xfId="0" applyNumberForma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9" fontId="9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9" fontId="7" fillId="0" borderId="17" xfId="0" applyNumberFormat="1" applyFont="1" applyBorder="1" applyAlignment="1">
      <alignment horizontal="center" vertical="center"/>
    </xf>
    <xf numFmtId="9" fontId="7" fillId="0" borderId="24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 wrapText="1"/>
    </xf>
    <xf numFmtId="9" fontId="7" fillId="0" borderId="23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 wrapText="1"/>
    </xf>
    <xf numFmtId="9" fontId="7" fillId="0" borderId="20" xfId="0" applyNumberFormat="1" applyFont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3" xfId="0" applyFill="1" applyBorder="1"/>
    <xf numFmtId="0" fontId="8" fillId="0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2" fillId="5" borderId="0" xfId="0" applyFont="1" applyFill="1"/>
    <xf numFmtId="14" fontId="21" fillId="5" borderId="3" xfId="0" applyNumberFormat="1" applyFont="1" applyFill="1" applyBorder="1" applyAlignment="1">
      <alignment horizontal="center" vertical="center"/>
    </xf>
    <xf numFmtId="0" fontId="19" fillId="5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0" xfId="0" applyNumberFormat="1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9" fontId="19" fillId="5" borderId="0" xfId="0" applyNumberFormat="1" applyFont="1" applyFill="1" applyBorder="1" applyAlignment="1">
      <alignment horizontal="center" vertical="center"/>
    </xf>
    <xf numFmtId="165" fontId="26" fillId="5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2" borderId="0" xfId="4" quotePrefix="1" applyFont="1" applyFill="1" applyAlignment="1" applyProtection="1">
      <alignment horizontal="left" vertical="center"/>
      <protection locked="0"/>
    </xf>
    <xf numFmtId="0" fontId="27" fillId="2" borderId="0" xfId="4" quotePrefix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vertical="center"/>
    </xf>
    <xf numFmtId="0" fontId="20" fillId="6" borderId="32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20" fillId="6" borderId="9" xfId="0" applyFont="1" applyFill="1" applyBorder="1" applyAlignment="1">
      <alignment vertical="center"/>
    </xf>
    <xf numFmtId="0" fontId="30" fillId="5" borderId="9" xfId="0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 wrapText="1"/>
    </xf>
    <xf numFmtId="0" fontId="29" fillId="5" borderId="30" xfId="0" applyFont="1" applyFill="1" applyBorder="1" applyAlignment="1">
      <alignment horizontal="center" vertical="center" wrapText="1"/>
    </xf>
    <xf numFmtId="0" fontId="30" fillId="5" borderId="32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9" fontId="0" fillId="5" borderId="60" xfId="0" applyNumberFormat="1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9" fontId="0" fillId="5" borderId="62" xfId="0" applyNumberFormat="1" applyFill="1" applyBorder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4" fontId="7" fillId="5" borderId="3" xfId="0" applyNumberFormat="1" applyFont="1" applyFill="1" applyBorder="1" applyAlignment="1">
      <alignment horizontal="center" vertical="center"/>
    </xf>
    <xf numFmtId="0" fontId="28" fillId="5" borderId="49" xfId="0" applyFont="1" applyFill="1" applyBorder="1" applyAlignment="1">
      <alignment horizontal="center" vertical="center"/>
    </xf>
    <xf numFmtId="0" fontId="28" fillId="5" borderId="50" xfId="0" applyFont="1" applyFill="1" applyBorder="1" applyAlignment="1">
      <alignment horizontal="center" vertical="center"/>
    </xf>
    <xf numFmtId="0" fontId="28" fillId="5" borderId="5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7" fillId="5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3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7" xfId="0" applyNumberFormat="1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 vertical="center"/>
    </xf>
    <xf numFmtId="0" fontId="17" fillId="10" borderId="11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1" fillId="7" borderId="55" xfId="0" applyFont="1" applyFill="1" applyBorder="1" applyAlignment="1">
      <alignment horizontal="center" vertical="center"/>
    </xf>
    <xf numFmtId="0" fontId="1" fillId="7" borderId="53" xfId="0" applyFont="1" applyFill="1" applyBorder="1" applyAlignment="1">
      <alignment horizontal="center" vertical="center"/>
    </xf>
    <xf numFmtId="0" fontId="1" fillId="7" borderId="54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4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5" fillId="6" borderId="30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0" fillId="4" borderId="31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 vertical="center"/>
    </xf>
    <xf numFmtId="0" fontId="0" fillId="5" borderId="64" xfId="0" applyFill="1" applyBorder="1" applyAlignment="1">
      <alignment horizontal="center" wrapText="1"/>
    </xf>
    <xf numFmtId="0" fontId="10" fillId="4" borderId="66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/>
    </xf>
    <xf numFmtId="0" fontId="0" fillId="5" borderId="67" xfId="0" applyFill="1" applyBorder="1" applyAlignment="1">
      <alignment horizontal="center"/>
    </xf>
    <xf numFmtId="0" fontId="0" fillId="5" borderId="68" xfId="0" applyFill="1" applyBorder="1" applyAlignment="1">
      <alignment horizontal="center"/>
    </xf>
    <xf numFmtId="0" fontId="0" fillId="5" borderId="69" xfId="0" applyFill="1" applyBorder="1" applyAlignment="1">
      <alignment horizontal="center"/>
    </xf>
    <xf numFmtId="0" fontId="0" fillId="5" borderId="70" xfId="0" applyFill="1" applyBorder="1" applyAlignment="1">
      <alignment horizontal="center"/>
    </xf>
    <xf numFmtId="0" fontId="0" fillId="5" borderId="71" xfId="0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0" fillId="5" borderId="65" xfId="0" applyFill="1" applyBorder="1" applyAlignment="1">
      <alignment horizontal="center" wrapText="1"/>
    </xf>
    <xf numFmtId="0" fontId="0" fillId="5" borderId="73" xfId="0" applyFill="1" applyBorder="1" applyAlignment="1">
      <alignment horizontal="center"/>
    </xf>
    <xf numFmtId="0" fontId="0" fillId="5" borderId="74" xfId="0" applyFill="1" applyBorder="1" applyAlignment="1">
      <alignment horizontal="center"/>
    </xf>
    <xf numFmtId="0" fontId="0" fillId="5" borderId="75" xfId="0" applyFill="1" applyBorder="1" applyAlignment="1">
      <alignment horizontal="center"/>
    </xf>
    <xf numFmtId="0" fontId="0" fillId="5" borderId="76" xfId="0" applyFill="1" applyBorder="1" applyAlignment="1">
      <alignment horizontal="center"/>
    </xf>
    <xf numFmtId="0" fontId="0" fillId="5" borderId="77" xfId="0" applyFill="1" applyBorder="1" applyAlignment="1">
      <alignment horizontal="center" vertical="center"/>
    </xf>
    <xf numFmtId="0" fontId="0" fillId="5" borderId="78" xfId="0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6"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82F32D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5"/>
    </tableStyle>
    <tableStyle name="TableStyleMedium11 2" pivot="0" count="8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  <tableStyleElement type="secondColumnStripe" dxfId="37"/>
    </tableStyle>
    <tableStyle name="TableStyleMedium11 2 2" pivot="0" count="9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  <tableStyle name="TableStyleMedium11 3" pivot="0" count="7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B8CCE4"/>
      <color rgb="FF82F32D"/>
      <color rgb="FFFF3737"/>
      <color rgb="FF66FF33"/>
      <color rgb="FF00CC00"/>
      <color rgb="FF0070C0"/>
      <color rgb="FF33CC33"/>
      <color rgb="FF8DB4E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Indicateurs!$B$9:$B$12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Indicateurs!$D$9:$D$12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Indicateurs!$D$23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Indicateurs!$D$24:$D$27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1"/>
          <c:tx>
            <c:strRef>
              <c:f>Indicateurs!$E$23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Indicateurs!$E$24:$E$27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Indicateurs!$F$23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Indicateurs!$F$24:$F$27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hape val="box"/>
        <c:axId val="83134720"/>
        <c:axId val="83145856"/>
        <c:axId val="0"/>
      </c:bar3DChart>
      <c:catAx>
        <c:axId val="83134720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3145856"/>
        <c:crosses val="autoZero"/>
        <c:auto val="1"/>
        <c:lblAlgn val="ctr"/>
        <c:lblOffset val="100"/>
      </c:catAx>
      <c:valAx>
        <c:axId val="83145856"/>
        <c:scaling>
          <c:orientation val="minMax"/>
        </c:scaling>
        <c:axPos val="l"/>
        <c:majorGridlines/>
        <c:numFmt formatCode="General" sourceLinked="1"/>
        <c:tickLblPos val="nextTo"/>
        <c:crossAx val="83134720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Indicateurs!$D$57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Indicateurs!$D$58:$D$61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Indicateurs!$E$57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Indicateurs!$E$58:$E$61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Indicateurs!$F$57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Indicateurs!$F$58:$F$61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hape val="box"/>
        <c:axId val="92605056"/>
        <c:axId val="92624768"/>
        <c:axId val="0"/>
      </c:bar3DChart>
      <c:catAx>
        <c:axId val="92605056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92624768"/>
        <c:crosses val="autoZero"/>
        <c:auto val="1"/>
        <c:lblAlgn val="ctr"/>
        <c:lblOffset val="100"/>
      </c:catAx>
      <c:valAx>
        <c:axId val="92624768"/>
        <c:scaling>
          <c:orientation val="minMax"/>
        </c:scaling>
        <c:axPos val="l"/>
        <c:majorGridlines/>
        <c:numFmt formatCode="General" sourceLinked="1"/>
        <c:tickLblPos val="nextTo"/>
        <c:crossAx val="92605056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66FF33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Indicateurs!$I$9:$I$10</c:f>
              <c:strCache>
                <c:ptCount val="2"/>
                <c:pt idx="0">
                  <c:v>Survenus</c:v>
                </c:pt>
                <c:pt idx="1">
                  <c:v>Non survenus</c:v>
                </c:pt>
              </c:strCache>
            </c:strRef>
          </c:cat>
          <c:val>
            <c:numRef>
              <c:f>Indicateurs!$K$9:$K$10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Indicateurs!$I$24:$I$25</c:f>
              <c:strCache>
                <c:ptCount val="2"/>
                <c:pt idx="0">
                  <c:v>Maîtrisés</c:v>
                </c:pt>
                <c:pt idx="1">
                  <c:v>Non Maîtrisé</c:v>
                </c:pt>
              </c:strCache>
            </c:strRef>
          </c:cat>
          <c:val>
            <c:numRef>
              <c:f>Indicateurs!$K$24:$K$25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Indicateurs!$I$40:$I$41</c:f>
              <c:strCache>
                <c:ptCount val="2"/>
                <c:pt idx="0">
                  <c:v>Risques identifiés</c:v>
                </c:pt>
                <c:pt idx="1">
                  <c:v>Risques non identifiés</c:v>
                </c:pt>
              </c:strCache>
            </c:strRef>
          </c:cat>
          <c:val>
            <c:numRef>
              <c:f>Indicateurs!$K$40:$K$41</c:f>
              <c:numCache>
                <c:formatCode>0%</c:formatCode>
                <c:ptCount val="2"/>
                <c:pt idx="0">
                  <c:v>0.8666666666666667</c:v>
                </c:pt>
                <c:pt idx="1">
                  <c:v>0.13333333333333333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rgbClr val="FFFF00"/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Indicateurs!$I$58:$I$60</c:f>
              <c:strCache>
                <c:ptCount val="3"/>
                <c:pt idx="0">
                  <c:v>Inférieure à une semaine</c:v>
                </c:pt>
                <c:pt idx="1">
                  <c:v>Entre une semaine et un mois</c:v>
                </c:pt>
                <c:pt idx="2">
                  <c:v>Plus de un mois</c:v>
                </c:pt>
              </c:strCache>
            </c:strRef>
          </c:cat>
          <c:val>
            <c:numRef>
              <c:f>Indicateurs!$K$58:$K$60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pitalisation!A1"/><Relationship Id="rId3" Type="http://schemas.openxmlformats.org/officeDocument/2006/relationships/hyperlink" Target="#'Sous-Traitants,Fournisseurs'!A1"/><Relationship Id="rId7" Type="http://schemas.openxmlformats.org/officeDocument/2006/relationships/image" Target="../media/image1.jpeg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606957</xdr:colOff>
      <xdr:row>0</xdr:row>
      <xdr:rowOff>84363</xdr:rowOff>
    </xdr:from>
    <xdr:to>
      <xdr:col>8</xdr:col>
      <xdr:colOff>11206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3587722" y="84363"/>
          <a:ext cx="4626190" cy="879343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 projet</a:t>
          </a:r>
        </a:p>
      </xdr:txBody>
    </xdr:sp>
    <xdr:clientData/>
  </xdr:twoCellAnchor>
  <xdr:twoCellAnchor>
    <xdr:from>
      <xdr:col>3</xdr:col>
      <xdr:colOff>265018</xdr:colOff>
      <xdr:row>13</xdr:row>
      <xdr:rowOff>17383</xdr:rowOff>
    </xdr:from>
    <xdr:to>
      <xdr:col>6</xdr:col>
      <xdr:colOff>445993</xdr:colOff>
      <xdr:row>14</xdr:row>
      <xdr:rowOff>224131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4657724" y="2818854"/>
          <a:ext cx="2466975" cy="587748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Indicateurs</a:t>
          </a:r>
        </a:p>
      </xdr:txBody>
    </xdr:sp>
    <xdr:clientData/>
  </xdr:twoCellAnchor>
  <xdr:twoCellAnchor>
    <xdr:from>
      <xdr:col>2</xdr:col>
      <xdr:colOff>281267</xdr:colOff>
      <xdr:row>22</xdr:row>
      <xdr:rowOff>235323</xdr:rowOff>
    </xdr:from>
    <xdr:to>
      <xdr:col>4</xdr:col>
      <xdr:colOff>504264</xdr:colOff>
      <xdr:row>25</xdr:row>
      <xdr:rowOff>77320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3911973" y="5121088"/>
          <a:ext cx="1746997" cy="60399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26</xdr:row>
      <xdr:rowOff>161925</xdr:rowOff>
    </xdr:from>
    <xdr:to>
      <xdr:col>4</xdr:col>
      <xdr:colOff>581024</xdr:colOff>
      <xdr:row>29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22</xdr:row>
      <xdr:rowOff>180975</xdr:rowOff>
    </xdr:from>
    <xdr:to>
      <xdr:col>7</xdr:col>
      <xdr:colOff>552449</xdr:colOff>
      <xdr:row>25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26</xdr:row>
      <xdr:rowOff>180975</xdr:rowOff>
    </xdr:from>
    <xdr:to>
      <xdr:col>7</xdr:col>
      <xdr:colOff>619125</xdr:colOff>
      <xdr:row>29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285189</xdr:colOff>
      <xdr:row>15</xdr:row>
      <xdr:rowOff>143438</xdr:rowOff>
    </xdr:from>
    <xdr:to>
      <xdr:col>6</xdr:col>
      <xdr:colOff>481853</xdr:colOff>
      <xdr:row>17</xdr:row>
      <xdr:rowOff>33620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677895" y="3639673"/>
          <a:ext cx="2482664" cy="58494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Plans d'actions</a:t>
          </a:r>
        </a:p>
      </xdr:txBody>
    </xdr:sp>
    <xdr:clientData/>
  </xdr:twoCellAnchor>
  <xdr:twoCellAnchor>
    <xdr:from>
      <xdr:col>3</xdr:col>
      <xdr:colOff>272142</xdr:colOff>
      <xdr:row>9</xdr:row>
      <xdr:rowOff>123670</xdr:rowOff>
    </xdr:from>
    <xdr:to>
      <xdr:col>6</xdr:col>
      <xdr:colOff>453117</xdr:colOff>
      <xdr:row>12</xdr:row>
      <xdr:rowOff>87971</xdr:rowOff>
    </xdr:to>
    <xdr:sp macro="[0]!AppelerUserForm1" textlink="">
      <xdr:nvSpPr>
        <xdr:cNvPr id="11" name="Rectangle 10"/>
        <xdr:cNvSpPr/>
      </xdr:nvSpPr>
      <xdr:spPr>
        <a:xfrm>
          <a:off x="4664848" y="2028670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8283</xdr:colOff>
      <xdr:row>5</xdr:row>
      <xdr:rowOff>0</xdr:rowOff>
    </xdr:to>
    <xdr:pic>
      <xdr:nvPicPr>
        <xdr:cNvPr id="1025" name="Pictur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0"/>
          <a:ext cx="2989608" cy="9620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280707</xdr:colOff>
      <xdr:row>17</xdr:row>
      <xdr:rowOff>251014</xdr:rowOff>
    </xdr:from>
    <xdr:to>
      <xdr:col>6</xdr:col>
      <xdr:colOff>477371</xdr:colOff>
      <xdr:row>19</xdr:row>
      <xdr:rowOff>141196</xdr:rowOff>
    </xdr:to>
    <xdr:sp macro="" textlink="">
      <xdr:nvSpPr>
        <xdr:cNvPr id="17" name="Rectangle 16">
          <a:hlinkClick xmlns:r="http://schemas.openxmlformats.org/officeDocument/2006/relationships" r:id="rId8"/>
        </xdr:cNvPr>
        <xdr:cNvSpPr/>
      </xdr:nvSpPr>
      <xdr:spPr>
        <a:xfrm>
          <a:off x="4673413" y="4442014"/>
          <a:ext cx="2482664" cy="584947"/>
        </a:xfrm>
        <a:prstGeom prst="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Capitalisation</a:t>
          </a:r>
        </a:p>
      </xdr:txBody>
    </xdr:sp>
    <xdr:clientData/>
  </xdr:twoCellAnchor>
  <xdr:twoCellAnchor>
    <xdr:from>
      <xdr:col>1</xdr:col>
      <xdr:colOff>638175</xdr:colOff>
      <xdr:row>32</xdr:row>
      <xdr:rowOff>57150</xdr:rowOff>
    </xdr:from>
    <xdr:to>
      <xdr:col>3</xdr:col>
      <xdr:colOff>390525</xdr:colOff>
      <xdr:row>34</xdr:row>
      <xdr:rowOff>66675</xdr:rowOff>
    </xdr:to>
    <xdr:sp macro="[0]!AppelerUserForm14" textlink="">
      <xdr:nvSpPr>
        <xdr:cNvPr id="12" name="Rectangle à coins arrondis 11"/>
        <xdr:cNvSpPr/>
      </xdr:nvSpPr>
      <xdr:spPr>
        <a:xfrm>
          <a:off x="3619500" y="7648575"/>
          <a:ext cx="116205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Déclarer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517814</xdr:colOff>
      <xdr:row>0</xdr:row>
      <xdr:rowOff>115114</xdr:rowOff>
    </xdr:from>
    <xdr:to>
      <xdr:col>1</xdr:col>
      <xdr:colOff>3186545</xdr:colOff>
      <xdr:row>0</xdr:row>
      <xdr:rowOff>721251</xdr:rowOff>
    </xdr:to>
    <xdr:sp macro="[0]!AppelerUserForm9" textlink="">
      <xdr:nvSpPr>
        <xdr:cNvPr id="3" name="Rectangle à coins arrondis 2"/>
        <xdr:cNvSpPr/>
      </xdr:nvSpPr>
      <xdr:spPr>
        <a:xfrm>
          <a:off x="1279814" y="115114"/>
          <a:ext cx="2668731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396587</xdr:colOff>
      <xdr:row>0</xdr:row>
      <xdr:rowOff>115114</xdr:rowOff>
    </xdr:from>
    <xdr:to>
      <xdr:col>5</xdr:col>
      <xdr:colOff>796636</xdr:colOff>
      <xdr:row>0</xdr:row>
      <xdr:rowOff>721251</xdr:rowOff>
    </xdr:to>
    <xdr:sp macro="[0]!AppelerUserForm13" textlink="">
      <xdr:nvSpPr>
        <xdr:cNvPr id="4" name="Rectangle à coins arrondis 3"/>
        <xdr:cNvSpPr/>
      </xdr:nvSpPr>
      <xdr:spPr>
        <a:xfrm>
          <a:off x="11255087" y="115114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344630</xdr:colOff>
      <xdr:row>0</xdr:row>
      <xdr:rowOff>103909</xdr:rowOff>
    </xdr:from>
    <xdr:to>
      <xdr:col>1</xdr:col>
      <xdr:colOff>2770909</xdr:colOff>
      <xdr:row>0</xdr:row>
      <xdr:rowOff>710046</xdr:rowOff>
    </xdr:to>
    <xdr:sp macro="[0]!AppelerUserForm9" textlink="">
      <xdr:nvSpPr>
        <xdr:cNvPr id="3" name="Rectangle à coins arrondis 2"/>
        <xdr:cNvSpPr/>
      </xdr:nvSpPr>
      <xdr:spPr>
        <a:xfrm>
          <a:off x="1106630" y="103909"/>
          <a:ext cx="2426279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259772</xdr:colOff>
      <xdr:row>0</xdr:row>
      <xdr:rowOff>121227</xdr:rowOff>
    </xdr:from>
    <xdr:to>
      <xdr:col>5</xdr:col>
      <xdr:colOff>659821</xdr:colOff>
      <xdr:row>0</xdr:row>
      <xdr:rowOff>727364</xdr:rowOff>
    </xdr:to>
    <xdr:sp macro="[0]!AppelerUserForm13" textlink="">
      <xdr:nvSpPr>
        <xdr:cNvPr id="4" name="Rectangle à coins arrondis 3"/>
        <xdr:cNvSpPr/>
      </xdr:nvSpPr>
      <xdr:spPr>
        <a:xfrm>
          <a:off x="11118272" y="121227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360218</xdr:colOff>
      <xdr:row>0</xdr:row>
      <xdr:rowOff>128154</xdr:rowOff>
    </xdr:from>
    <xdr:to>
      <xdr:col>1</xdr:col>
      <xdr:colOff>2892135</xdr:colOff>
      <xdr:row>0</xdr:row>
      <xdr:rowOff>734291</xdr:rowOff>
    </xdr:to>
    <xdr:sp macro="[0]!AppelerUserForm9" textlink="">
      <xdr:nvSpPr>
        <xdr:cNvPr id="3" name="Rectangle à coins arrondis 2"/>
        <xdr:cNvSpPr/>
      </xdr:nvSpPr>
      <xdr:spPr>
        <a:xfrm>
          <a:off x="1122218" y="128154"/>
          <a:ext cx="2531917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363681</xdr:colOff>
      <xdr:row>0</xdr:row>
      <xdr:rowOff>138545</xdr:rowOff>
    </xdr:from>
    <xdr:to>
      <xdr:col>5</xdr:col>
      <xdr:colOff>763730</xdr:colOff>
      <xdr:row>0</xdr:row>
      <xdr:rowOff>744682</xdr:rowOff>
    </xdr:to>
    <xdr:sp macro="[0]!AppelerUserForm13" textlink="">
      <xdr:nvSpPr>
        <xdr:cNvPr id="4" name="Rectangle à coins arrondis 3"/>
        <xdr:cNvSpPr/>
      </xdr:nvSpPr>
      <xdr:spPr>
        <a:xfrm>
          <a:off x="11222181" y="138545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1506682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368137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221672</xdr:colOff>
      <xdr:row>0</xdr:row>
      <xdr:rowOff>121227</xdr:rowOff>
    </xdr:from>
    <xdr:to>
      <xdr:col>1</xdr:col>
      <xdr:colOff>2701637</xdr:colOff>
      <xdr:row>0</xdr:row>
      <xdr:rowOff>727364</xdr:rowOff>
    </xdr:to>
    <xdr:sp macro="[0]!AppelerUserForm9" textlink="">
      <xdr:nvSpPr>
        <xdr:cNvPr id="3" name="Rectangle à coins arrondis 2"/>
        <xdr:cNvSpPr/>
      </xdr:nvSpPr>
      <xdr:spPr>
        <a:xfrm>
          <a:off x="1936172" y="121227"/>
          <a:ext cx="2479965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329046</xdr:colOff>
      <xdr:row>0</xdr:row>
      <xdr:rowOff>155863</xdr:rowOff>
    </xdr:from>
    <xdr:to>
      <xdr:col>5</xdr:col>
      <xdr:colOff>729095</xdr:colOff>
      <xdr:row>0</xdr:row>
      <xdr:rowOff>762000</xdr:rowOff>
    </xdr:to>
    <xdr:sp macro="[0]!AppelerUserForm13" textlink="">
      <xdr:nvSpPr>
        <xdr:cNvPr id="4" name="Rectangle à coins arrondis 3"/>
        <xdr:cNvSpPr/>
      </xdr:nvSpPr>
      <xdr:spPr>
        <a:xfrm>
          <a:off x="11187546" y="155863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215240</xdr:rowOff>
    </xdr:from>
    <xdr:to>
      <xdr:col>1</xdr:col>
      <xdr:colOff>773134</xdr:colOff>
      <xdr:row>0</xdr:row>
      <xdr:rowOff>674172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08858" y="215240"/>
          <a:ext cx="1201140" cy="458932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534994</xdr:colOff>
      <xdr:row>0</xdr:row>
      <xdr:rowOff>68037</xdr:rowOff>
    </xdr:from>
    <xdr:to>
      <xdr:col>3</xdr:col>
      <xdr:colOff>2480829</xdr:colOff>
      <xdr:row>0</xdr:row>
      <xdr:rowOff>598714</xdr:rowOff>
    </xdr:to>
    <xdr:sp macro="[0]!Trier" textlink="">
      <xdr:nvSpPr>
        <xdr:cNvPr id="3" name="Rectangle à coins arrondis 2"/>
        <xdr:cNvSpPr/>
      </xdr:nvSpPr>
      <xdr:spPr>
        <a:xfrm>
          <a:off x="5765085" y="68037"/>
          <a:ext cx="1945835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Trier</a:t>
          </a:r>
          <a:endParaRPr lang="fr-FR" sz="2400" b="1"/>
        </a:p>
      </xdr:txBody>
    </xdr:sp>
    <xdr:clientData/>
  </xdr:twoCellAnchor>
  <xdr:twoCellAnchor>
    <xdr:from>
      <xdr:col>2</xdr:col>
      <xdr:colOff>147877</xdr:colOff>
      <xdr:row>0</xdr:row>
      <xdr:rowOff>79243</xdr:rowOff>
    </xdr:from>
    <xdr:to>
      <xdr:col>3</xdr:col>
      <xdr:colOff>294409</xdr:colOff>
      <xdr:row>0</xdr:row>
      <xdr:rowOff>609920</xdr:rowOff>
    </xdr:to>
    <xdr:sp macro="[0]!Importations" textlink="">
      <xdr:nvSpPr>
        <xdr:cNvPr id="4" name="Rectangle à coins arrondis 3"/>
        <xdr:cNvSpPr/>
      </xdr:nvSpPr>
      <xdr:spPr>
        <a:xfrm>
          <a:off x="3663468" y="79243"/>
          <a:ext cx="1861032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Importer</a:t>
          </a:r>
          <a:endParaRPr lang="fr-FR" sz="2400" b="1"/>
        </a:p>
      </xdr:txBody>
    </xdr:sp>
    <xdr:clientData/>
  </xdr:twoCellAnchor>
  <xdr:twoCellAnchor>
    <xdr:from>
      <xdr:col>3</xdr:col>
      <xdr:colOff>2761909</xdr:colOff>
      <xdr:row>0</xdr:row>
      <xdr:rowOff>61925</xdr:rowOff>
    </xdr:from>
    <xdr:to>
      <xdr:col>4</xdr:col>
      <xdr:colOff>599006</xdr:colOff>
      <xdr:row>0</xdr:row>
      <xdr:rowOff>592602</xdr:rowOff>
    </xdr:to>
    <xdr:sp macro="[0]!AppelerUserForm12" textlink="">
      <xdr:nvSpPr>
        <xdr:cNvPr id="5" name="Rectangle à coins arrondis 4"/>
        <xdr:cNvSpPr/>
      </xdr:nvSpPr>
      <xdr:spPr>
        <a:xfrm>
          <a:off x="7992000" y="61925"/>
          <a:ext cx="1993461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157843</xdr:colOff>
      <xdr:row>0</xdr:row>
      <xdr:rowOff>174172</xdr:rowOff>
    </xdr:from>
    <xdr:to>
      <xdr:col>1</xdr:col>
      <xdr:colOff>34018</xdr:colOff>
      <xdr:row>2</xdr:row>
      <xdr:rowOff>172090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57843" y="174172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6</xdr:row>
      <xdr:rowOff>185057</xdr:rowOff>
    </xdr:from>
    <xdr:to>
      <xdr:col>5</xdr:col>
      <xdr:colOff>2408465</xdr:colOff>
      <xdr:row>16</xdr:row>
      <xdr:rowOff>61232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748392</xdr:colOff>
      <xdr:row>28</xdr:row>
      <xdr:rowOff>13606</xdr:rowOff>
    </xdr:from>
    <xdr:to>
      <xdr:col>6</xdr:col>
      <xdr:colOff>1</xdr:colOff>
      <xdr:row>50</xdr:row>
      <xdr:rowOff>122465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61</xdr:row>
      <xdr:rowOff>176892</xdr:rowOff>
    </xdr:from>
    <xdr:to>
      <xdr:col>6</xdr:col>
      <xdr:colOff>0</xdr:colOff>
      <xdr:row>84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207819</xdr:colOff>
      <xdr:row>6</xdr:row>
      <xdr:rowOff>138546</xdr:rowOff>
    </xdr:from>
    <xdr:to>
      <xdr:col>17</xdr:col>
      <xdr:colOff>504265</xdr:colOff>
      <xdr:row>16</xdr:row>
      <xdr:rowOff>14721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225137</xdr:colOff>
      <xdr:row>21</xdr:row>
      <xdr:rowOff>173182</xdr:rowOff>
    </xdr:from>
    <xdr:to>
      <xdr:col>17</xdr:col>
      <xdr:colOff>515471</xdr:colOff>
      <xdr:row>31</xdr:row>
      <xdr:rowOff>83992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225137</xdr:colOff>
      <xdr:row>37</xdr:row>
      <xdr:rowOff>173181</xdr:rowOff>
    </xdr:from>
    <xdr:to>
      <xdr:col>17</xdr:col>
      <xdr:colOff>515471</xdr:colOff>
      <xdr:row>49</xdr:row>
      <xdr:rowOff>187900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190500</xdr:colOff>
      <xdr:row>57</xdr:row>
      <xdr:rowOff>122464</xdr:rowOff>
    </xdr:from>
    <xdr:to>
      <xdr:col>17</xdr:col>
      <xdr:colOff>504265</xdr:colOff>
      <xdr:row>69</xdr:row>
      <xdr:rowOff>1111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241528</xdr:colOff>
      <xdr:row>0</xdr:row>
      <xdr:rowOff>112259</xdr:rowOff>
    </xdr:from>
    <xdr:to>
      <xdr:col>1</xdr:col>
      <xdr:colOff>1850572</xdr:colOff>
      <xdr:row>2</xdr:row>
      <xdr:rowOff>312965</xdr:rowOff>
    </xdr:to>
    <xdr:sp macro="[0]!Macroimpression" textlink="">
      <xdr:nvSpPr>
        <xdr:cNvPr id="13" name="Rectangle à coins arrondis 12"/>
        <xdr:cNvSpPr/>
      </xdr:nvSpPr>
      <xdr:spPr>
        <a:xfrm>
          <a:off x="1003528" y="112259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  <xdr:twoCellAnchor>
    <xdr:from>
      <xdr:col>1</xdr:col>
      <xdr:colOff>2041071</xdr:colOff>
      <xdr:row>0</xdr:row>
      <xdr:rowOff>122464</xdr:rowOff>
    </xdr:from>
    <xdr:to>
      <xdr:col>2</xdr:col>
      <xdr:colOff>1350508</xdr:colOff>
      <xdr:row>2</xdr:row>
      <xdr:rowOff>323170</xdr:rowOff>
    </xdr:to>
    <xdr:sp macro="[0]!convert_selection_to_pdf" textlink="">
      <xdr:nvSpPr>
        <xdr:cNvPr id="14" name="Rectangle à coins arrondis 13"/>
        <xdr:cNvSpPr/>
      </xdr:nvSpPr>
      <xdr:spPr>
        <a:xfrm>
          <a:off x="2803071" y="122464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Reporting</a:t>
          </a:r>
          <a:endParaRPr lang="fr-FR" sz="2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104775</xdr:rowOff>
    </xdr:from>
    <xdr:to>
      <xdr:col>0</xdr:col>
      <xdr:colOff>771525</xdr:colOff>
      <xdr:row>0</xdr:row>
      <xdr:rowOff>483693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133350" y="104775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K74"/>
  <sheetViews>
    <sheetView tabSelected="1" topLeftCell="A25" zoomScaleNormal="100" workbookViewId="0">
      <selection activeCell="G34" sqref="G34"/>
    </sheetView>
  </sheetViews>
  <sheetFormatPr baseColWidth="10" defaultRowHeight="15"/>
  <cols>
    <col min="1" max="1" width="44.7109375" style="80" customWidth="1"/>
    <col min="2" max="2" width="9.7109375" style="1" customWidth="1"/>
    <col min="3" max="16384" width="11.42578125" style="1"/>
  </cols>
  <sheetData>
    <row r="6" spans="1:8" ht="15" hidden="1" customHeight="1" thickBot="1"/>
    <row r="7" spans="1:8" ht="30" customHeight="1" thickBot="1">
      <c r="A7" s="83" t="s">
        <v>96</v>
      </c>
    </row>
    <row r="8" spans="1:8" ht="30" customHeight="1" thickBot="1">
      <c r="A8" s="110" t="e">
        <f>(((Indicateurs!K10)*0.5)+(Indicateurs!K24)+((Indicateurs!K40)*2))/0.35</f>
        <v>#DIV/0!</v>
      </c>
      <c r="C8" s="139" t="s">
        <v>107</v>
      </c>
      <c r="D8" s="140"/>
      <c r="E8" s="140"/>
      <c r="F8" s="140"/>
      <c r="G8" s="140"/>
      <c r="H8" s="141"/>
    </row>
    <row r="9" spans="1:8" ht="15" customHeight="1">
      <c r="A9" s="146" t="s">
        <v>98</v>
      </c>
    </row>
    <row r="10" spans="1:8" ht="15" customHeight="1">
      <c r="A10" s="145"/>
    </row>
    <row r="11" spans="1:8">
      <c r="A11" s="147" t="s">
        <v>134</v>
      </c>
    </row>
    <row r="12" spans="1:8" ht="15.75" thickBot="1">
      <c r="A12" s="148"/>
    </row>
    <row r="13" spans="1:8" ht="24.95" customHeight="1">
      <c r="A13" s="82" t="s">
        <v>76</v>
      </c>
    </row>
    <row r="14" spans="1:8" ht="30" customHeight="1">
      <c r="A14" s="86"/>
    </row>
    <row r="15" spans="1:8" ht="24.95" customHeight="1">
      <c r="A15" s="83" t="s">
        <v>77</v>
      </c>
    </row>
    <row r="16" spans="1:8" ht="30" customHeight="1">
      <c r="A16" s="84"/>
    </row>
    <row r="17" spans="1:8" ht="24.95" customHeight="1">
      <c r="A17" s="83" t="s">
        <v>78</v>
      </c>
    </row>
    <row r="18" spans="1:8" ht="30" customHeight="1">
      <c r="A18" s="84"/>
    </row>
    <row r="19" spans="1:8" ht="24.95" customHeight="1">
      <c r="A19" s="83" t="s">
        <v>79</v>
      </c>
    </row>
    <row r="20" spans="1:8" ht="30" customHeight="1">
      <c r="A20" s="85"/>
    </row>
    <row r="21" spans="1:8" ht="18" customHeight="1">
      <c r="A21" s="145" t="s">
        <v>0</v>
      </c>
      <c r="C21" s="142" t="s">
        <v>5</v>
      </c>
      <c r="D21" s="142"/>
      <c r="E21" s="142"/>
      <c r="F21" s="142" t="s">
        <v>61</v>
      </c>
      <c r="G21" s="142"/>
      <c r="H21" s="142"/>
    </row>
    <row r="22" spans="1:8" ht="12" customHeight="1" thickBot="1">
      <c r="A22" s="145"/>
      <c r="C22" s="143"/>
      <c r="D22" s="143"/>
      <c r="E22" s="143"/>
      <c r="F22" s="143"/>
      <c r="G22" s="143"/>
      <c r="H22" s="143"/>
    </row>
    <row r="23" spans="1:8" ht="15.75" thickTop="1">
      <c r="A23" s="78"/>
      <c r="C23" s="5"/>
      <c r="D23" s="4"/>
      <c r="E23" s="6"/>
      <c r="F23" s="5"/>
      <c r="G23" s="4"/>
      <c r="H23" s="6"/>
    </row>
    <row r="24" spans="1:8" ht="15.75" thickBot="1">
      <c r="A24" s="79"/>
      <c r="C24" s="5"/>
      <c r="D24" s="4"/>
      <c r="E24" s="6"/>
      <c r="F24" s="5"/>
      <c r="G24" s="4"/>
      <c r="H24" s="6"/>
    </row>
    <row r="25" spans="1:8">
      <c r="A25" s="146" t="s">
        <v>1</v>
      </c>
      <c r="C25" s="5"/>
      <c r="D25" s="4"/>
      <c r="E25" s="6"/>
      <c r="F25" s="5"/>
      <c r="G25" s="4"/>
      <c r="H25" s="6"/>
    </row>
    <row r="26" spans="1:8">
      <c r="A26" s="145"/>
      <c r="C26" s="5"/>
      <c r="D26" s="4"/>
      <c r="E26" s="6"/>
      <c r="F26" s="5"/>
      <c r="G26" s="4"/>
      <c r="H26" s="6"/>
    </row>
    <row r="27" spans="1:8">
      <c r="A27" s="73" t="s">
        <v>127</v>
      </c>
      <c r="C27" s="5"/>
      <c r="D27" s="4"/>
      <c r="E27" s="6"/>
      <c r="F27" s="5"/>
      <c r="G27" s="4"/>
      <c r="H27" s="6"/>
    </row>
    <row r="28" spans="1:8">
      <c r="A28" s="73" t="s">
        <v>128</v>
      </c>
      <c r="C28" s="5"/>
      <c r="D28" s="4"/>
      <c r="E28" s="6"/>
      <c r="F28" s="5"/>
      <c r="G28" s="4"/>
      <c r="H28" s="6"/>
    </row>
    <row r="29" spans="1:8">
      <c r="A29" s="73" t="s">
        <v>129</v>
      </c>
      <c r="C29" s="5"/>
      <c r="D29" s="4"/>
      <c r="E29" s="6"/>
      <c r="F29" s="5"/>
      <c r="G29" s="4"/>
      <c r="H29" s="6"/>
    </row>
    <row r="30" spans="1:8">
      <c r="A30" s="73" t="s">
        <v>130</v>
      </c>
      <c r="C30" s="5"/>
      <c r="D30" s="4"/>
      <c r="E30" s="6"/>
      <c r="F30" s="5"/>
      <c r="G30" s="4"/>
      <c r="H30" s="6"/>
    </row>
    <row r="31" spans="1:8" ht="15.75" thickBot="1">
      <c r="A31" s="73" t="s">
        <v>131</v>
      </c>
      <c r="C31" s="7"/>
      <c r="D31" s="8"/>
      <c r="E31" s="9"/>
      <c r="F31" s="7"/>
      <c r="G31" s="8"/>
      <c r="H31" s="9"/>
    </row>
    <row r="32" spans="1:8" ht="15.75" thickTop="1">
      <c r="A32" s="73" t="s">
        <v>132</v>
      </c>
    </row>
    <row r="33" spans="1:11">
      <c r="A33" s="73" t="s">
        <v>133</v>
      </c>
    </row>
    <row r="34" spans="1:11">
      <c r="A34" s="73"/>
    </row>
    <row r="35" spans="1:11" ht="15.75" thickBot="1">
      <c r="A35" s="73"/>
    </row>
    <row r="36" spans="1:11" ht="16.5" thickBot="1">
      <c r="A36" s="73"/>
      <c r="C36" s="200" t="s">
        <v>125</v>
      </c>
      <c r="D36" s="202"/>
      <c r="E36" s="203" t="s">
        <v>126</v>
      </c>
      <c r="F36" s="198"/>
      <c r="G36" s="198"/>
      <c r="H36" s="198"/>
      <c r="I36" s="198"/>
      <c r="J36" s="198"/>
      <c r="K36" s="199"/>
    </row>
    <row r="37" spans="1:11" ht="15" customHeight="1">
      <c r="A37" s="73"/>
      <c r="C37" s="215"/>
      <c r="D37" s="216"/>
      <c r="E37" s="201"/>
      <c r="F37" s="201"/>
      <c r="G37" s="201"/>
      <c r="H37" s="201"/>
      <c r="I37" s="201"/>
      <c r="J37" s="201"/>
      <c r="K37" s="210"/>
    </row>
    <row r="38" spans="1:11" ht="15" customHeight="1">
      <c r="A38" s="73"/>
      <c r="C38" s="211"/>
      <c r="D38" s="212"/>
      <c r="E38" s="204"/>
      <c r="F38" s="205"/>
      <c r="G38" s="205"/>
      <c r="H38" s="205"/>
      <c r="I38" s="205"/>
      <c r="J38" s="205"/>
      <c r="K38" s="206"/>
    </row>
    <row r="39" spans="1:11" ht="15" customHeight="1">
      <c r="A39" s="73"/>
      <c r="C39" s="211"/>
      <c r="D39" s="212"/>
      <c r="E39" s="204"/>
      <c r="F39" s="205"/>
      <c r="G39" s="205"/>
      <c r="H39" s="205"/>
      <c r="I39" s="205"/>
      <c r="J39" s="205"/>
      <c r="K39" s="206"/>
    </row>
    <row r="40" spans="1:11" ht="15" customHeight="1">
      <c r="A40" s="73"/>
      <c r="C40" s="211"/>
      <c r="D40" s="212"/>
      <c r="E40" s="204"/>
      <c r="F40" s="205"/>
      <c r="G40" s="205"/>
      <c r="H40" s="205"/>
      <c r="I40" s="205"/>
      <c r="J40" s="205"/>
      <c r="K40" s="206"/>
    </row>
    <row r="41" spans="1:11" ht="15" customHeight="1">
      <c r="A41" s="73"/>
      <c r="C41" s="211"/>
      <c r="D41" s="212"/>
      <c r="E41" s="204"/>
      <c r="F41" s="205"/>
      <c r="G41" s="205"/>
      <c r="H41" s="205"/>
      <c r="I41" s="205"/>
      <c r="J41" s="205"/>
      <c r="K41" s="206"/>
    </row>
    <row r="42" spans="1:11">
      <c r="A42" s="73"/>
      <c r="C42" s="211"/>
      <c r="D42" s="212"/>
      <c r="E42" s="204"/>
      <c r="F42" s="205"/>
      <c r="G42" s="205"/>
      <c r="H42" s="205"/>
      <c r="I42" s="205"/>
      <c r="J42" s="205"/>
      <c r="K42" s="206"/>
    </row>
    <row r="43" spans="1:11" ht="15" customHeight="1">
      <c r="A43" s="73"/>
      <c r="C43" s="211"/>
      <c r="D43" s="212"/>
      <c r="E43" s="204"/>
      <c r="F43" s="205"/>
      <c r="G43" s="205"/>
      <c r="H43" s="205"/>
      <c r="I43" s="205"/>
      <c r="J43" s="205"/>
      <c r="K43" s="206"/>
    </row>
    <row r="44" spans="1:11" ht="15" customHeight="1">
      <c r="A44" s="73"/>
      <c r="C44" s="211"/>
      <c r="D44" s="212"/>
      <c r="E44" s="204"/>
      <c r="F44" s="205"/>
      <c r="G44" s="205"/>
      <c r="H44" s="205"/>
      <c r="I44" s="205"/>
      <c r="J44" s="205"/>
      <c r="K44" s="206"/>
    </row>
    <row r="45" spans="1:11" ht="15" customHeight="1" thickBot="1">
      <c r="A45" s="74"/>
      <c r="C45" s="211"/>
      <c r="D45" s="212"/>
      <c r="E45" s="204"/>
      <c r="F45" s="205"/>
      <c r="G45" s="205"/>
      <c r="H45" s="205"/>
      <c r="I45" s="205"/>
      <c r="J45" s="205"/>
      <c r="K45" s="206"/>
    </row>
    <row r="46" spans="1:11">
      <c r="A46" s="76" t="s">
        <v>2</v>
      </c>
      <c r="C46" s="211"/>
      <c r="D46" s="212"/>
      <c r="E46" s="204"/>
      <c r="F46" s="205"/>
      <c r="G46" s="205"/>
      <c r="H46" s="205"/>
      <c r="I46" s="205"/>
      <c r="J46" s="205"/>
      <c r="K46" s="206"/>
    </row>
    <row r="47" spans="1:11" ht="15" customHeight="1">
      <c r="A47" s="138">
        <v>42722</v>
      </c>
      <c r="C47" s="211"/>
      <c r="D47" s="212"/>
      <c r="E47" s="204"/>
      <c r="F47" s="205"/>
      <c r="G47" s="205"/>
      <c r="H47" s="205"/>
      <c r="I47" s="205"/>
      <c r="J47" s="205"/>
      <c r="K47" s="206"/>
    </row>
    <row r="48" spans="1:11" ht="15" customHeight="1">
      <c r="A48" s="138"/>
      <c r="C48" s="211"/>
      <c r="D48" s="212"/>
      <c r="E48" s="204"/>
      <c r="F48" s="205"/>
      <c r="G48" s="205"/>
      <c r="H48" s="205"/>
      <c r="I48" s="205"/>
      <c r="J48" s="205"/>
      <c r="K48" s="206"/>
    </row>
    <row r="49" spans="1:11">
      <c r="A49" s="72" t="s">
        <v>3</v>
      </c>
      <c r="C49" s="211"/>
      <c r="D49" s="212"/>
      <c r="E49" s="204"/>
      <c r="F49" s="205"/>
      <c r="G49" s="205"/>
      <c r="H49" s="205"/>
      <c r="I49" s="205"/>
      <c r="J49" s="205"/>
      <c r="K49" s="206"/>
    </row>
    <row r="50" spans="1:11" ht="15" customHeight="1">
      <c r="A50" s="138">
        <v>42734</v>
      </c>
      <c r="C50" s="211"/>
      <c r="D50" s="212"/>
      <c r="E50" s="204"/>
      <c r="F50" s="205"/>
      <c r="G50" s="205"/>
      <c r="H50" s="205"/>
      <c r="I50" s="205"/>
      <c r="J50" s="205"/>
      <c r="K50" s="206"/>
    </row>
    <row r="51" spans="1:11" ht="15" customHeight="1">
      <c r="A51" s="138"/>
      <c r="C51" s="211"/>
      <c r="D51" s="212"/>
      <c r="E51" s="204"/>
      <c r="F51" s="205"/>
      <c r="G51" s="205"/>
      <c r="H51" s="205"/>
      <c r="I51" s="205"/>
      <c r="J51" s="205"/>
      <c r="K51" s="206"/>
    </row>
    <row r="52" spans="1:11">
      <c r="A52" s="72" t="s">
        <v>4</v>
      </c>
      <c r="C52" s="211"/>
      <c r="D52" s="212"/>
      <c r="E52" s="204"/>
      <c r="F52" s="205"/>
      <c r="G52" s="205"/>
      <c r="H52" s="205"/>
      <c r="I52" s="205"/>
      <c r="J52" s="205"/>
      <c r="K52" s="206"/>
    </row>
    <row r="53" spans="1:11" ht="15" customHeight="1">
      <c r="A53" s="144" t="str">
        <f>A50-A47&amp;" Jours"</f>
        <v>12 Jours</v>
      </c>
      <c r="C53" s="211"/>
      <c r="D53" s="212"/>
      <c r="E53" s="204"/>
      <c r="F53" s="205"/>
      <c r="G53" s="205"/>
      <c r="H53" s="205"/>
      <c r="I53" s="205"/>
      <c r="J53" s="205"/>
      <c r="K53" s="206"/>
    </row>
    <row r="54" spans="1:11" ht="15" customHeight="1">
      <c r="A54" s="144"/>
      <c r="C54" s="211"/>
      <c r="D54" s="212"/>
      <c r="E54" s="204"/>
      <c r="F54" s="205"/>
      <c r="G54" s="205"/>
      <c r="H54" s="205"/>
      <c r="I54" s="205"/>
      <c r="J54" s="205"/>
      <c r="K54" s="206"/>
    </row>
    <row r="55" spans="1:11">
      <c r="C55" s="211"/>
      <c r="D55" s="212"/>
      <c r="E55" s="204"/>
      <c r="F55" s="205"/>
      <c r="G55" s="205"/>
      <c r="H55" s="205"/>
      <c r="I55" s="205"/>
      <c r="J55" s="205"/>
      <c r="K55" s="206"/>
    </row>
    <row r="56" spans="1:11">
      <c r="C56" s="211"/>
      <c r="D56" s="212"/>
      <c r="E56" s="204"/>
      <c r="F56" s="205"/>
      <c r="G56" s="205"/>
      <c r="H56" s="205"/>
      <c r="I56" s="205"/>
      <c r="J56" s="205"/>
      <c r="K56" s="206"/>
    </row>
    <row r="57" spans="1:11">
      <c r="C57" s="211"/>
      <c r="D57" s="212"/>
      <c r="E57" s="204"/>
      <c r="F57" s="205"/>
      <c r="G57" s="205"/>
      <c r="H57" s="205"/>
      <c r="I57" s="205"/>
      <c r="J57" s="205"/>
      <c r="K57" s="206"/>
    </row>
    <row r="58" spans="1:11">
      <c r="C58" s="211"/>
      <c r="D58" s="212"/>
      <c r="E58" s="204"/>
      <c r="F58" s="205"/>
      <c r="G58" s="205"/>
      <c r="H58" s="205"/>
      <c r="I58" s="205"/>
      <c r="J58" s="205"/>
      <c r="K58" s="206"/>
    </row>
    <row r="59" spans="1:11">
      <c r="C59" s="211"/>
      <c r="D59" s="212"/>
      <c r="E59" s="204"/>
      <c r="F59" s="205"/>
      <c r="G59" s="205"/>
      <c r="H59" s="205"/>
      <c r="I59" s="205"/>
      <c r="J59" s="205"/>
      <c r="K59" s="206"/>
    </row>
    <row r="60" spans="1:11">
      <c r="C60" s="211"/>
      <c r="D60" s="212"/>
      <c r="E60" s="204"/>
      <c r="F60" s="205"/>
      <c r="G60" s="205"/>
      <c r="H60" s="205"/>
      <c r="I60" s="205"/>
      <c r="J60" s="205"/>
      <c r="K60" s="206"/>
    </row>
    <row r="61" spans="1:11">
      <c r="C61" s="211"/>
      <c r="D61" s="212"/>
      <c r="E61" s="204"/>
      <c r="F61" s="205"/>
      <c r="G61" s="205"/>
      <c r="H61" s="205"/>
      <c r="I61" s="205"/>
      <c r="J61" s="205"/>
      <c r="K61" s="206"/>
    </row>
    <row r="62" spans="1:11">
      <c r="C62" s="211"/>
      <c r="D62" s="212"/>
      <c r="E62" s="204"/>
      <c r="F62" s="205"/>
      <c r="G62" s="205"/>
      <c r="H62" s="205"/>
      <c r="I62" s="205"/>
      <c r="J62" s="205"/>
      <c r="K62" s="206"/>
    </row>
    <row r="63" spans="1:11">
      <c r="C63" s="211"/>
      <c r="D63" s="212"/>
      <c r="E63" s="204"/>
      <c r="F63" s="205"/>
      <c r="G63" s="205"/>
      <c r="H63" s="205"/>
      <c r="I63" s="205"/>
      <c r="J63" s="205"/>
      <c r="K63" s="206"/>
    </row>
    <row r="64" spans="1:11">
      <c r="C64" s="211"/>
      <c r="D64" s="212"/>
      <c r="E64" s="204"/>
      <c r="F64" s="205"/>
      <c r="G64" s="205"/>
      <c r="H64" s="205"/>
      <c r="I64" s="205"/>
      <c r="J64" s="205"/>
      <c r="K64" s="206"/>
    </row>
    <row r="65" spans="3:11">
      <c r="C65" s="211"/>
      <c r="D65" s="212"/>
      <c r="E65" s="204"/>
      <c r="F65" s="205"/>
      <c r="G65" s="205"/>
      <c r="H65" s="205"/>
      <c r="I65" s="205"/>
      <c r="J65" s="205"/>
      <c r="K65" s="206"/>
    </row>
    <row r="66" spans="3:11">
      <c r="C66" s="211"/>
      <c r="D66" s="212"/>
      <c r="E66" s="204"/>
      <c r="F66" s="205"/>
      <c r="G66" s="205"/>
      <c r="H66" s="205"/>
      <c r="I66" s="205"/>
      <c r="J66" s="205"/>
      <c r="K66" s="206"/>
    </row>
    <row r="67" spans="3:11">
      <c r="C67" s="211"/>
      <c r="D67" s="212"/>
      <c r="E67" s="204"/>
      <c r="F67" s="205"/>
      <c r="G67" s="205"/>
      <c r="H67" s="205"/>
      <c r="I67" s="205"/>
      <c r="J67" s="205"/>
      <c r="K67" s="206"/>
    </row>
    <row r="68" spans="3:11">
      <c r="C68" s="211"/>
      <c r="D68" s="212"/>
      <c r="E68" s="204"/>
      <c r="F68" s="205"/>
      <c r="G68" s="205"/>
      <c r="H68" s="205"/>
      <c r="I68" s="205"/>
      <c r="J68" s="205"/>
      <c r="K68" s="206"/>
    </row>
    <row r="69" spans="3:11">
      <c r="C69" s="211"/>
      <c r="D69" s="212"/>
      <c r="E69" s="204"/>
      <c r="F69" s="205"/>
      <c r="G69" s="205"/>
      <c r="H69" s="205"/>
      <c r="I69" s="205"/>
      <c r="J69" s="205"/>
      <c r="K69" s="206"/>
    </row>
    <row r="70" spans="3:11">
      <c r="C70" s="211"/>
      <c r="D70" s="212"/>
      <c r="E70" s="204"/>
      <c r="F70" s="205"/>
      <c r="G70" s="205"/>
      <c r="H70" s="205"/>
      <c r="I70" s="205"/>
      <c r="J70" s="205"/>
      <c r="K70" s="206"/>
    </row>
    <row r="71" spans="3:11">
      <c r="C71" s="211"/>
      <c r="D71" s="212"/>
      <c r="E71" s="204"/>
      <c r="F71" s="205"/>
      <c r="G71" s="205"/>
      <c r="H71" s="205"/>
      <c r="I71" s="205"/>
      <c r="J71" s="205"/>
      <c r="K71" s="206"/>
    </row>
    <row r="72" spans="3:11">
      <c r="C72" s="211"/>
      <c r="D72" s="212"/>
      <c r="E72" s="204"/>
      <c r="F72" s="205"/>
      <c r="G72" s="205"/>
      <c r="H72" s="205"/>
      <c r="I72" s="205"/>
      <c r="J72" s="205"/>
      <c r="K72" s="206"/>
    </row>
    <row r="73" spans="3:11">
      <c r="C73" s="211"/>
      <c r="D73" s="212"/>
      <c r="E73" s="204"/>
      <c r="F73" s="205"/>
      <c r="G73" s="205"/>
      <c r="H73" s="205"/>
      <c r="I73" s="205"/>
      <c r="J73" s="205"/>
      <c r="K73" s="206"/>
    </row>
    <row r="74" spans="3:11" ht="15.75" thickBot="1">
      <c r="C74" s="213"/>
      <c r="D74" s="214"/>
      <c r="E74" s="207"/>
      <c r="F74" s="208"/>
      <c r="G74" s="208"/>
      <c r="H74" s="208"/>
      <c r="I74" s="208"/>
      <c r="J74" s="208"/>
      <c r="K74" s="209"/>
    </row>
  </sheetData>
  <mergeCells count="88">
    <mergeCell ref="E64:K64"/>
    <mergeCell ref="E63:K63"/>
    <mergeCell ref="E62:K62"/>
    <mergeCell ref="E61:K61"/>
    <mergeCell ref="E60:K60"/>
    <mergeCell ref="E69:K69"/>
    <mergeCell ref="E68:K68"/>
    <mergeCell ref="E67:K67"/>
    <mergeCell ref="E66:K66"/>
    <mergeCell ref="E65:K65"/>
    <mergeCell ref="E49:K49"/>
    <mergeCell ref="E48:K48"/>
    <mergeCell ref="E47:K47"/>
    <mergeCell ref="E46:K46"/>
    <mergeCell ref="E45:K45"/>
    <mergeCell ref="E36:K36"/>
    <mergeCell ref="E37:K37"/>
    <mergeCell ref="E43:K43"/>
    <mergeCell ref="E42:K42"/>
    <mergeCell ref="E41:K41"/>
    <mergeCell ref="E40:K40"/>
    <mergeCell ref="E39:K39"/>
    <mergeCell ref="E38:K38"/>
    <mergeCell ref="E59:K59"/>
    <mergeCell ref="E58:K58"/>
    <mergeCell ref="E74:K74"/>
    <mergeCell ref="E73:K73"/>
    <mergeCell ref="E72:K72"/>
    <mergeCell ref="E71:K71"/>
    <mergeCell ref="E70:K70"/>
    <mergeCell ref="E44:K44"/>
    <mergeCell ref="C62:D62"/>
    <mergeCell ref="C61:D61"/>
    <mergeCell ref="E57:K57"/>
    <mergeCell ref="E56:K56"/>
    <mergeCell ref="E55:K55"/>
    <mergeCell ref="E54:K54"/>
    <mergeCell ref="E53:K53"/>
    <mergeCell ref="E52:K52"/>
    <mergeCell ref="E51:K51"/>
    <mergeCell ref="E50:K50"/>
    <mergeCell ref="C55:D55"/>
    <mergeCell ref="C54:D54"/>
    <mergeCell ref="C53:D53"/>
    <mergeCell ref="C52:D52"/>
    <mergeCell ref="C74:D74"/>
    <mergeCell ref="C73:D73"/>
    <mergeCell ref="C72:D72"/>
    <mergeCell ref="C71:D71"/>
    <mergeCell ref="C70:D70"/>
    <mergeCell ref="C69:D69"/>
    <mergeCell ref="C68:D68"/>
    <mergeCell ref="C67:D67"/>
    <mergeCell ref="C66:D66"/>
    <mergeCell ref="C65:D65"/>
    <mergeCell ref="C64:D64"/>
    <mergeCell ref="C63:D63"/>
    <mergeCell ref="C60:D60"/>
    <mergeCell ref="C59:D59"/>
    <mergeCell ref="C58:D58"/>
    <mergeCell ref="C57:D57"/>
    <mergeCell ref="C56:D56"/>
    <mergeCell ref="C38:D38"/>
    <mergeCell ref="C37:D37"/>
    <mergeCell ref="C41:D41"/>
    <mergeCell ref="C51:D51"/>
    <mergeCell ref="C50:D50"/>
    <mergeCell ref="C49:D49"/>
    <mergeCell ref="C48:D48"/>
    <mergeCell ref="C47:D47"/>
    <mergeCell ref="C46:D46"/>
    <mergeCell ref="C45:D45"/>
    <mergeCell ref="C44:D44"/>
    <mergeCell ref="C43:D43"/>
    <mergeCell ref="C42:D42"/>
    <mergeCell ref="A50:A51"/>
    <mergeCell ref="C8:H8"/>
    <mergeCell ref="C21:E22"/>
    <mergeCell ref="F21:H22"/>
    <mergeCell ref="A53:A54"/>
    <mergeCell ref="A47:A48"/>
    <mergeCell ref="A21:A22"/>
    <mergeCell ref="A25:A26"/>
    <mergeCell ref="A9:A10"/>
    <mergeCell ref="A11:A12"/>
    <mergeCell ref="C36:D36"/>
    <mergeCell ref="C40:D40"/>
    <mergeCell ref="C39:D39"/>
  </mergeCells>
  <conditionalFormatting sqref="A8">
    <cfRule type="cellIs" dxfId="2" priority="1" operator="greaterThan">
      <formula>7</formula>
    </cfRule>
    <cfRule type="cellIs" dxfId="1" priority="3" operator="between">
      <formula>5</formula>
      <formula>7</formula>
    </cfRule>
    <cfRule type="cellIs" dxfId="0" priority="4" operator="lessThan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101"/>
  <sheetViews>
    <sheetView zoomScale="55" zoomScaleNormal="55" workbookViewId="0">
      <pane ySplit="3" topLeftCell="A4" activePane="bottomLeft" state="frozen"/>
      <selection pane="bottomLeft" activeCell="D7" sqref="D7"/>
    </sheetView>
  </sheetViews>
  <sheetFormatPr baseColWidth="10" defaultRowHeight="15"/>
  <cols>
    <col min="1" max="1" width="25.7109375" style="31" customWidth="1"/>
    <col min="2" max="3" width="50.7109375" style="10" customWidth="1"/>
    <col min="4" max="4" width="35.7109375" style="10" customWidth="1"/>
    <col min="5" max="6" width="40.7109375" style="10" customWidth="1"/>
    <col min="7" max="11" width="20.7109375" style="10" customWidth="1"/>
    <col min="12" max="12" width="30.7109375" style="10" customWidth="1"/>
    <col min="13" max="13" width="63.5703125" style="77" customWidth="1"/>
    <col min="14" max="16384" width="11.42578125" style="10"/>
  </cols>
  <sheetData>
    <row r="1" spans="1:14" ht="69" customHeight="1" thickBot="1">
      <c r="A1" s="118"/>
      <c r="B1" s="119"/>
      <c r="C1" s="128" t="s">
        <v>102</v>
      </c>
      <c r="D1" s="127">
        <f>COUNTA('Environnement,Contexte'!A4:A101)+COUNTA('Sous-Traitants,Fournisseurs'!A4:A101)+COUNTA('Scientifiques,Techniques'!A4:A101)+COUNTA('Organisationnels,Humains'!A4:A101)+1</f>
        <v>14</v>
      </c>
      <c r="E1" s="151" t="s">
        <v>6</v>
      </c>
      <c r="F1" s="152"/>
      <c r="G1" s="152"/>
      <c r="H1" s="152"/>
      <c r="I1" s="152"/>
      <c r="J1" s="152"/>
      <c r="K1" s="152"/>
      <c r="L1" s="153"/>
    </row>
    <row r="2" spans="1:14" ht="33.75" customHeight="1">
      <c r="A2" s="149" t="s">
        <v>100</v>
      </c>
      <c r="B2" s="156" t="s">
        <v>7</v>
      </c>
      <c r="C2" s="158" t="s">
        <v>8</v>
      </c>
      <c r="D2" s="158" t="s">
        <v>9</v>
      </c>
      <c r="E2" s="158" t="s">
        <v>10</v>
      </c>
      <c r="F2" s="160" t="s">
        <v>15</v>
      </c>
      <c r="G2" s="154" t="s">
        <v>11</v>
      </c>
      <c r="H2" s="154"/>
      <c r="I2" s="154"/>
      <c r="J2" s="154" t="s">
        <v>68</v>
      </c>
      <c r="K2" s="154"/>
      <c r="L2" s="155"/>
      <c r="M2" s="81"/>
    </row>
    <row r="3" spans="1:14" ht="39.950000000000003" customHeight="1" thickBot="1">
      <c r="A3" s="150"/>
      <c r="B3" s="157"/>
      <c r="C3" s="159"/>
      <c r="D3" s="159"/>
      <c r="E3" s="159"/>
      <c r="F3" s="161"/>
      <c r="G3" s="117" t="s">
        <v>12</v>
      </c>
      <c r="H3" s="117" t="s">
        <v>13</v>
      </c>
      <c r="I3" s="117" t="s">
        <v>14</v>
      </c>
      <c r="J3" s="117" t="s">
        <v>12</v>
      </c>
      <c r="K3" s="117" t="s">
        <v>13</v>
      </c>
      <c r="L3" s="12" t="s">
        <v>74</v>
      </c>
    </row>
    <row r="4" spans="1:14" ht="69.95" customHeight="1">
      <c r="A4" s="123">
        <v>1</v>
      </c>
      <c r="B4" s="120" t="s">
        <v>103</v>
      </c>
      <c r="C4" s="16" t="s">
        <v>104</v>
      </c>
      <c r="D4" s="16" t="s">
        <v>105</v>
      </c>
      <c r="E4" s="16" t="s">
        <v>106</v>
      </c>
      <c r="F4" s="16"/>
      <c r="G4" s="16">
        <v>4</v>
      </c>
      <c r="H4" s="16">
        <v>4</v>
      </c>
      <c r="I4" s="59">
        <f>IF((G4+H4)/8=0%,"",(G4+H4)/8)</f>
        <v>1</v>
      </c>
      <c r="J4" s="61"/>
      <c r="K4" s="13"/>
      <c r="L4" s="63" t="str">
        <f>IF((J4+K4)/8=0%,"",(J4+K4)/8)</f>
        <v/>
      </c>
      <c r="M4" s="77" t="s">
        <v>6</v>
      </c>
      <c r="N4" s="10">
        <f>IF(A4="","",A4)</f>
        <v>1</v>
      </c>
    </row>
    <row r="5" spans="1:14" ht="69.95" customHeight="1">
      <c r="A5" s="121">
        <v>2</v>
      </c>
      <c r="B5" s="121" t="s">
        <v>73</v>
      </c>
      <c r="C5" s="17"/>
      <c r="D5" s="17"/>
      <c r="E5" s="17"/>
      <c r="F5" s="17"/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6</v>
      </c>
      <c r="N5" s="31">
        <f t="shared" ref="N5:N68" si="1">IF(A5="","",A5)</f>
        <v>2</v>
      </c>
    </row>
    <row r="6" spans="1:14" ht="69.95" customHeight="1">
      <c r="A6" s="121">
        <v>3</v>
      </c>
      <c r="B6" s="121" t="s">
        <v>75</v>
      </c>
      <c r="C6" s="17"/>
      <c r="D6" s="17"/>
      <c r="E6" s="17"/>
      <c r="F6" s="17"/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6</v>
      </c>
      <c r="N6" s="31">
        <f t="shared" si="1"/>
        <v>3</v>
      </c>
    </row>
    <row r="7" spans="1:14" ht="69.95" customHeight="1">
      <c r="A7" s="121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6</v>
      </c>
      <c r="N7" s="31" t="str">
        <f t="shared" si="1"/>
        <v/>
      </c>
    </row>
    <row r="8" spans="1:14" ht="69.95" customHeight="1">
      <c r="A8" s="121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6</v>
      </c>
      <c r="N8" s="31" t="str">
        <f t="shared" si="1"/>
        <v/>
      </c>
    </row>
    <row r="9" spans="1:14" ht="69.95" customHeight="1">
      <c r="A9" s="121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6</v>
      </c>
      <c r="N9" s="31" t="str">
        <f t="shared" si="1"/>
        <v/>
      </c>
    </row>
    <row r="10" spans="1:14" ht="69.95" customHeight="1">
      <c r="A10" s="121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6</v>
      </c>
      <c r="N10" s="31" t="str">
        <f t="shared" si="1"/>
        <v/>
      </c>
    </row>
    <row r="11" spans="1:14" ht="69.95" customHeight="1">
      <c r="A11" s="121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6</v>
      </c>
      <c r="N11" s="31" t="str">
        <f t="shared" si="1"/>
        <v/>
      </c>
    </row>
    <row r="12" spans="1:14" ht="69.95" customHeight="1">
      <c r="A12" s="121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6</v>
      </c>
      <c r="N12" s="31" t="str">
        <f t="shared" si="1"/>
        <v/>
      </c>
    </row>
    <row r="13" spans="1:14" ht="69.95" customHeight="1">
      <c r="A13" s="121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6</v>
      </c>
      <c r="N13" s="31" t="str">
        <f t="shared" si="1"/>
        <v/>
      </c>
    </row>
    <row r="14" spans="1:14" ht="69.95" customHeight="1">
      <c r="A14" s="121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6</v>
      </c>
      <c r="N14" s="31" t="str">
        <f t="shared" si="1"/>
        <v/>
      </c>
    </row>
    <row r="15" spans="1:14" ht="69.95" customHeight="1">
      <c r="A15" s="121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6</v>
      </c>
      <c r="N15" s="31" t="str">
        <f t="shared" si="1"/>
        <v/>
      </c>
    </row>
    <row r="16" spans="1:14" ht="69.95" customHeight="1">
      <c r="A16" s="121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6</v>
      </c>
      <c r="N16" s="31" t="str">
        <f t="shared" si="1"/>
        <v/>
      </c>
    </row>
    <row r="17" spans="1:14" ht="69.95" customHeight="1">
      <c r="A17" s="121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6</v>
      </c>
      <c r="N17" s="31" t="str">
        <f t="shared" si="1"/>
        <v/>
      </c>
    </row>
    <row r="18" spans="1:14" ht="69.95" customHeight="1">
      <c r="A18" s="121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6</v>
      </c>
      <c r="N18" s="31" t="str">
        <f t="shared" si="1"/>
        <v/>
      </c>
    </row>
    <row r="19" spans="1:14" ht="69.95" customHeight="1">
      <c r="A19" s="121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6</v>
      </c>
      <c r="N19" s="31" t="str">
        <f t="shared" si="1"/>
        <v/>
      </c>
    </row>
    <row r="20" spans="1:14" ht="69.95" customHeight="1">
      <c r="A20" s="121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6</v>
      </c>
      <c r="N20" s="31" t="str">
        <f t="shared" si="1"/>
        <v/>
      </c>
    </row>
    <row r="21" spans="1:14" ht="69.95" customHeight="1">
      <c r="A21" s="121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6</v>
      </c>
      <c r="N21" s="31" t="str">
        <f t="shared" si="1"/>
        <v/>
      </c>
    </row>
    <row r="22" spans="1:14" ht="69.95" customHeight="1">
      <c r="A22" s="121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6</v>
      </c>
      <c r="N22" s="31" t="str">
        <f t="shared" si="1"/>
        <v/>
      </c>
    </row>
    <row r="23" spans="1:14" ht="69.95" customHeight="1">
      <c r="A23" s="121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6</v>
      </c>
      <c r="N23" s="31" t="str">
        <f t="shared" si="1"/>
        <v/>
      </c>
    </row>
    <row r="24" spans="1:14" ht="69.95" customHeight="1">
      <c r="A24" s="121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6</v>
      </c>
      <c r="N24" s="31" t="str">
        <f t="shared" si="1"/>
        <v/>
      </c>
    </row>
    <row r="25" spans="1:14" ht="69.95" customHeight="1">
      <c r="A25" s="121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6</v>
      </c>
      <c r="N25" s="31" t="str">
        <f t="shared" si="1"/>
        <v/>
      </c>
    </row>
    <row r="26" spans="1:14" ht="69.95" customHeight="1">
      <c r="A26" s="121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6</v>
      </c>
      <c r="N26" s="31" t="str">
        <f t="shared" si="1"/>
        <v/>
      </c>
    </row>
    <row r="27" spans="1:14" ht="69.95" customHeight="1">
      <c r="A27" s="121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6</v>
      </c>
      <c r="N27" s="31" t="str">
        <f t="shared" si="1"/>
        <v/>
      </c>
    </row>
    <row r="28" spans="1:14" ht="69.95" customHeight="1">
      <c r="A28" s="121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6</v>
      </c>
      <c r="N28" s="31" t="str">
        <f t="shared" si="1"/>
        <v/>
      </c>
    </row>
    <row r="29" spans="1:14" ht="69.95" customHeight="1">
      <c r="A29" s="121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6</v>
      </c>
      <c r="N29" s="31" t="str">
        <f t="shared" si="1"/>
        <v/>
      </c>
    </row>
    <row r="30" spans="1:14" ht="69.95" customHeight="1">
      <c r="A30" s="121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6</v>
      </c>
      <c r="N30" s="31" t="str">
        <f t="shared" si="1"/>
        <v/>
      </c>
    </row>
    <row r="31" spans="1:14" ht="69.95" customHeight="1">
      <c r="A31" s="121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6</v>
      </c>
      <c r="N31" s="31" t="str">
        <f t="shared" si="1"/>
        <v/>
      </c>
    </row>
    <row r="32" spans="1:14" ht="69.95" customHeight="1">
      <c r="A32" s="121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6</v>
      </c>
      <c r="N32" s="31" t="str">
        <f t="shared" si="1"/>
        <v/>
      </c>
    </row>
    <row r="33" spans="1:14" ht="69.95" customHeight="1">
      <c r="A33" s="121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6</v>
      </c>
      <c r="N33" s="31" t="str">
        <f t="shared" si="1"/>
        <v/>
      </c>
    </row>
    <row r="34" spans="1:14" ht="69.95" customHeight="1">
      <c r="A34" s="121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6</v>
      </c>
      <c r="N34" s="31" t="str">
        <f t="shared" si="1"/>
        <v/>
      </c>
    </row>
    <row r="35" spans="1:14" ht="69.95" customHeight="1">
      <c r="A35" s="121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6</v>
      </c>
      <c r="N35" s="31" t="str">
        <f t="shared" si="1"/>
        <v/>
      </c>
    </row>
    <row r="36" spans="1:14" ht="69.95" customHeight="1">
      <c r="A36" s="121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6</v>
      </c>
      <c r="N36" s="31" t="str">
        <f t="shared" si="1"/>
        <v/>
      </c>
    </row>
    <row r="37" spans="1:14" ht="69.95" customHeight="1">
      <c r="A37" s="121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6</v>
      </c>
      <c r="N37" s="31" t="str">
        <f t="shared" si="1"/>
        <v/>
      </c>
    </row>
    <row r="38" spans="1:14" ht="69.95" customHeight="1">
      <c r="A38" s="121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6</v>
      </c>
      <c r="N38" s="31" t="str">
        <f t="shared" si="1"/>
        <v/>
      </c>
    </row>
    <row r="39" spans="1:14" ht="69.95" customHeight="1">
      <c r="A39" s="121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6</v>
      </c>
      <c r="N39" s="31" t="str">
        <f t="shared" si="1"/>
        <v/>
      </c>
    </row>
    <row r="40" spans="1:14" ht="69.95" customHeight="1">
      <c r="A40" s="121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6</v>
      </c>
      <c r="N40" s="31" t="str">
        <f t="shared" si="1"/>
        <v/>
      </c>
    </row>
    <row r="41" spans="1:14" ht="69.95" customHeight="1">
      <c r="A41" s="121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6</v>
      </c>
      <c r="N41" s="31" t="str">
        <f t="shared" si="1"/>
        <v/>
      </c>
    </row>
    <row r="42" spans="1:14" ht="69.95" customHeight="1">
      <c r="A42" s="121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6</v>
      </c>
      <c r="N42" s="31" t="str">
        <f t="shared" si="1"/>
        <v/>
      </c>
    </row>
    <row r="43" spans="1:14" ht="69.95" customHeight="1">
      <c r="A43" s="121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6</v>
      </c>
      <c r="N43" s="31" t="str">
        <f t="shared" si="1"/>
        <v/>
      </c>
    </row>
    <row r="44" spans="1:14" ht="69.95" customHeight="1">
      <c r="A44" s="121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6</v>
      </c>
      <c r="N44" s="31" t="str">
        <f t="shared" si="1"/>
        <v/>
      </c>
    </row>
    <row r="45" spans="1:14" ht="69.95" customHeight="1">
      <c r="A45" s="121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6</v>
      </c>
      <c r="N45" s="31" t="str">
        <f t="shared" si="1"/>
        <v/>
      </c>
    </row>
    <row r="46" spans="1:14" ht="69.95" customHeight="1">
      <c r="A46" s="121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6</v>
      </c>
      <c r="N46" s="31" t="str">
        <f t="shared" si="1"/>
        <v/>
      </c>
    </row>
    <row r="47" spans="1:14" ht="69.95" customHeight="1">
      <c r="A47" s="121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6</v>
      </c>
      <c r="N47" s="31" t="str">
        <f t="shared" si="1"/>
        <v/>
      </c>
    </row>
    <row r="48" spans="1:14" ht="69.95" customHeight="1">
      <c r="A48" s="121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6</v>
      </c>
      <c r="N48" s="31" t="str">
        <f t="shared" si="1"/>
        <v/>
      </c>
    </row>
    <row r="49" spans="1:14" ht="69.95" customHeight="1">
      <c r="A49" s="121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6</v>
      </c>
      <c r="N49" s="31" t="str">
        <f t="shared" si="1"/>
        <v/>
      </c>
    </row>
    <row r="50" spans="1:14" ht="69.95" customHeight="1">
      <c r="A50" s="121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6</v>
      </c>
      <c r="N50" s="31" t="str">
        <f t="shared" si="1"/>
        <v/>
      </c>
    </row>
    <row r="51" spans="1:14" ht="69.95" customHeight="1">
      <c r="A51" s="121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6</v>
      </c>
      <c r="N51" s="31" t="str">
        <f t="shared" si="1"/>
        <v/>
      </c>
    </row>
    <row r="52" spans="1:14" ht="69.95" customHeight="1">
      <c r="A52" s="121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6</v>
      </c>
      <c r="N52" s="31" t="str">
        <f t="shared" si="1"/>
        <v/>
      </c>
    </row>
    <row r="53" spans="1:14" ht="69.95" customHeight="1">
      <c r="A53" s="121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6</v>
      </c>
      <c r="N53" s="31" t="str">
        <f t="shared" si="1"/>
        <v/>
      </c>
    </row>
    <row r="54" spans="1:14" ht="69.95" customHeight="1">
      <c r="A54" s="121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6</v>
      </c>
      <c r="N54" s="31" t="str">
        <f t="shared" si="1"/>
        <v/>
      </c>
    </row>
    <row r="55" spans="1:14" ht="69.95" customHeight="1">
      <c r="A55" s="121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6</v>
      </c>
      <c r="N55" s="31" t="str">
        <f t="shared" si="1"/>
        <v/>
      </c>
    </row>
    <row r="56" spans="1:14" ht="69.95" customHeight="1">
      <c r="A56" s="121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6</v>
      </c>
      <c r="N56" s="31" t="str">
        <f t="shared" si="1"/>
        <v/>
      </c>
    </row>
    <row r="57" spans="1:14" ht="69.95" customHeight="1">
      <c r="A57" s="121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6</v>
      </c>
      <c r="N57" s="31" t="str">
        <f t="shared" si="1"/>
        <v/>
      </c>
    </row>
    <row r="58" spans="1:14" ht="69.95" customHeight="1">
      <c r="A58" s="121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6</v>
      </c>
      <c r="N58" s="31" t="str">
        <f t="shared" si="1"/>
        <v/>
      </c>
    </row>
    <row r="59" spans="1:14" ht="69.95" customHeight="1">
      <c r="A59" s="121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6</v>
      </c>
      <c r="N59" s="31" t="str">
        <f t="shared" si="1"/>
        <v/>
      </c>
    </row>
    <row r="60" spans="1:14" ht="69.95" customHeight="1">
      <c r="A60" s="121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6</v>
      </c>
      <c r="N60" s="31" t="str">
        <f t="shared" si="1"/>
        <v/>
      </c>
    </row>
    <row r="61" spans="1:14" ht="69.95" customHeight="1">
      <c r="A61" s="121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6</v>
      </c>
      <c r="N61" s="31" t="str">
        <f t="shared" si="1"/>
        <v/>
      </c>
    </row>
    <row r="62" spans="1:14" ht="69.95" customHeight="1">
      <c r="A62" s="121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6</v>
      </c>
      <c r="N62" s="31" t="str">
        <f t="shared" si="1"/>
        <v/>
      </c>
    </row>
    <row r="63" spans="1:14" ht="69.95" customHeight="1">
      <c r="A63" s="121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6</v>
      </c>
      <c r="N63" s="31" t="str">
        <f t="shared" si="1"/>
        <v/>
      </c>
    </row>
    <row r="64" spans="1:14" ht="69.95" customHeight="1">
      <c r="A64" s="121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6</v>
      </c>
      <c r="N64" s="31" t="str">
        <f t="shared" si="1"/>
        <v/>
      </c>
    </row>
    <row r="65" spans="1:14" ht="69.95" customHeight="1">
      <c r="A65" s="121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6</v>
      </c>
      <c r="N65" s="31" t="str">
        <f t="shared" si="1"/>
        <v/>
      </c>
    </row>
    <row r="66" spans="1:14" ht="69.95" customHeight="1">
      <c r="A66" s="121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6</v>
      </c>
      <c r="N66" s="31" t="str">
        <f t="shared" si="1"/>
        <v/>
      </c>
    </row>
    <row r="67" spans="1:14" ht="69.95" customHeight="1">
      <c r="A67" s="121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6</v>
      </c>
      <c r="N67" s="31" t="str">
        <f t="shared" si="1"/>
        <v/>
      </c>
    </row>
    <row r="68" spans="1:14" ht="69.95" customHeight="1">
      <c r="A68" s="121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6</v>
      </c>
      <c r="N68" s="31" t="str">
        <f t="shared" si="1"/>
        <v/>
      </c>
    </row>
    <row r="69" spans="1:14" ht="69.95" customHeight="1">
      <c r="A69" s="121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6</v>
      </c>
      <c r="N69" s="31" t="str">
        <f t="shared" ref="N69:N101" si="4">IF(A69="","",A69)</f>
        <v/>
      </c>
    </row>
    <row r="70" spans="1:14" ht="69.95" customHeight="1">
      <c r="A70" s="121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6</v>
      </c>
      <c r="N70" s="31" t="str">
        <f t="shared" si="4"/>
        <v/>
      </c>
    </row>
    <row r="71" spans="1:14" ht="69.95" customHeight="1">
      <c r="A71" s="121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6</v>
      </c>
      <c r="N71" s="31" t="str">
        <f t="shared" si="4"/>
        <v/>
      </c>
    </row>
    <row r="72" spans="1:14" ht="69.95" customHeight="1">
      <c r="A72" s="121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6</v>
      </c>
      <c r="N72" s="31" t="str">
        <f t="shared" si="4"/>
        <v/>
      </c>
    </row>
    <row r="73" spans="1:14" ht="69.95" customHeight="1">
      <c r="A73" s="121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6</v>
      </c>
      <c r="N73" s="31" t="str">
        <f t="shared" si="4"/>
        <v/>
      </c>
    </row>
    <row r="74" spans="1:14" ht="69.95" customHeight="1">
      <c r="A74" s="121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6</v>
      </c>
      <c r="N74" s="31" t="str">
        <f t="shared" si="4"/>
        <v/>
      </c>
    </row>
    <row r="75" spans="1:14" ht="69.95" customHeight="1">
      <c r="A75" s="121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6</v>
      </c>
      <c r="N75" s="31" t="str">
        <f t="shared" si="4"/>
        <v/>
      </c>
    </row>
    <row r="76" spans="1:14" ht="69.95" customHeight="1">
      <c r="A76" s="121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6</v>
      </c>
      <c r="N76" s="31" t="str">
        <f t="shared" si="4"/>
        <v/>
      </c>
    </row>
    <row r="77" spans="1:14" ht="69.95" customHeight="1">
      <c r="A77" s="121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6</v>
      </c>
      <c r="N77" s="31" t="str">
        <f t="shared" si="4"/>
        <v/>
      </c>
    </row>
    <row r="78" spans="1:14" ht="69.95" customHeight="1">
      <c r="A78" s="121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6</v>
      </c>
      <c r="N78" s="31" t="str">
        <f t="shared" si="4"/>
        <v/>
      </c>
    </row>
    <row r="79" spans="1:14" ht="69.95" customHeight="1">
      <c r="A79" s="121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6</v>
      </c>
      <c r="N79" s="31" t="str">
        <f t="shared" si="4"/>
        <v/>
      </c>
    </row>
    <row r="80" spans="1:14" ht="69.95" customHeight="1">
      <c r="A80" s="121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6</v>
      </c>
      <c r="N80" s="31" t="str">
        <f t="shared" si="4"/>
        <v/>
      </c>
    </row>
    <row r="81" spans="1:14" ht="69.95" customHeight="1">
      <c r="A81" s="121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6</v>
      </c>
      <c r="N81" s="31" t="str">
        <f t="shared" si="4"/>
        <v/>
      </c>
    </row>
    <row r="82" spans="1:14" ht="69.95" customHeight="1">
      <c r="A82" s="121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6</v>
      </c>
      <c r="N82" s="31" t="str">
        <f t="shared" si="4"/>
        <v/>
      </c>
    </row>
    <row r="83" spans="1:14" ht="69.95" customHeight="1">
      <c r="A83" s="121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6</v>
      </c>
      <c r="N83" s="31" t="str">
        <f t="shared" si="4"/>
        <v/>
      </c>
    </row>
    <row r="84" spans="1:14" ht="69.95" customHeight="1">
      <c r="A84" s="121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6</v>
      </c>
      <c r="N84" s="31" t="str">
        <f t="shared" si="4"/>
        <v/>
      </c>
    </row>
    <row r="85" spans="1:14" ht="69.95" customHeight="1">
      <c r="A85" s="121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6</v>
      </c>
      <c r="N85" s="31" t="str">
        <f t="shared" si="4"/>
        <v/>
      </c>
    </row>
    <row r="86" spans="1:14" ht="69.95" customHeight="1">
      <c r="A86" s="121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6</v>
      </c>
      <c r="N86" s="31" t="str">
        <f t="shared" si="4"/>
        <v/>
      </c>
    </row>
    <row r="87" spans="1:14" ht="69.95" customHeight="1">
      <c r="A87" s="121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6</v>
      </c>
      <c r="N87" s="31" t="str">
        <f t="shared" si="4"/>
        <v/>
      </c>
    </row>
    <row r="88" spans="1:14" ht="69.95" customHeight="1">
      <c r="A88" s="121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6</v>
      </c>
      <c r="N88" s="31" t="str">
        <f t="shared" si="4"/>
        <v/>
      </c>
    </row>
    <row r="89" spans="1:14" ht="69.95" customHeight="1">
      <c r="A89" s="121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6</v>
      </c>
      <c r="N89" s="31" t="str">
        <f t="shared" si="4"/>
        <v/>
      </c>
    </row>
    <row r="90" spans="1:14" ht="69.95" customHeight="1">
      <c r="A90" s="121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6</v>
      </c>
      <c r="N90" s="31" t="str">
        <f t="shared" si="4"/>
        <v/>
      </c>
    </row>
    <row r="91" spans="1:14" ht="69.95" customHeight="1">
      <c r="A91" s="121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6</v>
      </c>
      <c r="N91" s="31" t="str">
        <f t="shared" si="4"/>
        <v/>
      </c>
    </row>
    <row r="92" spans="1:14" ht="69.95" customHeight="1">
      <c r="A92" s="121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6</v>
      </c>
      <c r="N92" s="31" t="str">
        <f t="shared" si="4"/>
        <v/>
      </c>
    </row>
    <row r="93" spans="1:14" ht="69.95" customHeight="1">
      <c r="A93" s="121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6</v>
      </c>
      <c r="N93" s="31" t="str">
        <f t="shared" si="4"/>
        <v/>
      </c>
    </row>
    <row r="94" spans="1:14" ht="69.95" customHeight="1">
      <c r="A94" s="121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6</v>
      </c>
      <c r="N94" s="31" t="str">
        <f t="shared" si="4"/>
        <v/>
      </c>
    </row>
    <row r="95" spans="1:14" ht="69.95" customHeight="1">
      <c r="A95" s="121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6</v>
      </c>
      <c r="N95" s="31" t="str">
        <f t="shared" si="4"/>
        <v/>
      </c>
    </row>
    <row r="96" spans="1:14" ht="69.95" customHeight="1">
      <c r="A96" s="121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6</v>
      </c>
      <c r="N96" s="31" t="str">
        <f t="shared" si="4"/>
        <v/>
      </c>
    </row>
    <row r="97" spans="1:14" ht="69.95" customHeight="1">
      <c r="A97" s="121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6</v>
      </c>
      <c r="N97" s="31" t="str">
        <f t="shared" si="4"/>
        <v/>
      </c>
    </row>
    <row r="98" spans="1:14" ht="69.95" customHeight="1">
      <c r="A98" s="121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6</v>
      </c>
      <c r="N98" s="31" t="str">
        <f t="shared" si="4"/>
        <v/>
      </c>
    </row>
    <row r="99" spans="1:14" ht="69.95" customHeight="1">
      <c r="A99" s="121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6</v>
      </c>
      <c r="N99" s="31" t="str">
        <f t="shared" si="4"/>
        <v/>
      </c>
    </row>
    <row r="100" spans="1:14" ht="69.95" customHeight="1">
      <c r="A100" s="121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6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6</v>
      </c>
      <c r="N101" s="31" t="str">
        <f t="shared" si="4"/>
        <v/>
      </c>
    </row>
  </sheetData>
  <mergeCells count="9">
    <mergeCell ref="A2:A3"/>
    <mergeCell ref="E1:L1"/>
    <mergeCell ref="J2:L2"/>
    <mergeCell ref="G2:I2"/>
    <mergeCell ref="B2:B3"/>
    <mergeCell ref="C2:C3"/>
    <mergeCell ref="D2:D3"/>
    <mergeCell ref="E2:E3"/>
    <mergeCell ref="F2:F3"/>
  </mergeCells>
  <conditionalFormatting sqref="I4:I101 L4:L101">
    <cfRule type="cellIs" dxfId="20" priority="4" operator="lessThan">
      <formula>0.5</formula>
    </cfRule>
    <cfRule type="cellIs" dxfId="19" priority="5" operator="between">
      <formula>0.5</formula>
      <formula>0.74</formula>
    </cfRule>
    <cfRule type="cellIs" dxfId="18" priority="6" operator="between">
      <formula>0.75</formula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N101"/>
  <sheetViews>
    <sheetView zoomScale="55" zoomScaleNormal="55" workbookViewId="0">
      <pane ySplit="3" topLeftCell="A4" activePane="bottomLeft" state="frozen"/>
      <selection pane="bottomLeft" activeCell="B9" sqref="B9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64" t="s">
        <v>16</v>
      </c>
      <c r="F1" s="165"/>
      <c r="G1" s="165"/>
      <c r="H1" s="165"/>
      <c r="I1" s="165"/>
      <c r="J1" s="165"/>
      <c r="K1" s="165"/>
      <c r="L1" s="166"/>
    </row>
    <row r="2" spans="1:14" ht="33.75" customHeight="1">
      <c r="A2" s="162" t="s">
        <v>100</v>
      </c>
      <c r="B2" s="156" t="s">
        <v>7</v>
      </c>
      <c r="C2" s="158" t="s">
        <v>8</v>
      </c>
      <c r="D2" s="158" t="s">
        <v>9</v>
      </c>
      <c r="E2" s="158" t="s">
        <v>10</v>
      </c>
      <c r="F2" s="160" t="s">
        <v>15</v>
      </c>
      <c r="G2" s="154" t="s">
        <v>11</v>
      </c>
      <c r="H2" s="154"/>
      <c r="I2" s="154"/>
      <c r="J2" s="154" t="s">
        <v>68</v>
      </c>
      <c r="K2" s="154"/>
      <c r="L2" s="155"/>
      <c r="M2" s="58"/>
    </row>
    <row r="3" spans="1:14" ht="39.950000000000003" customHeight="1" thickBot="1">
      <c r="A3" s="163"/>
      <c r="B3" s="157"/>
      <c r="C3" s="159"/>
      <c r="D3" s="159"/>
      <c r="E3" s="159"/>
      <c r="F3" s="161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3">
        <v>4</v>
      </c>
      <c r="B4" s="120" t="s">
        <v>72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16</v>
      </c>
      <c r="N4" s="31">
        <f>IF(A4="","",A4)</f>
        <v>4</v>
      </c>
    </row>
    <row r="5" spans="1:14" ht="69.95" customHeight="1">
      <c r="A5" s="125">
        <v>5</v>
      </c>
      <c r="B5" s="121" t="s">
        <v>53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16</v>
      </c>
      <c r="N5" s="31">
        <f t="shared" ref="N5:N68" si="1">IF(A5="","",A5)</f>
        <v>5</v>
      </c>
    </row>
    <row r="6" spans="1:14" ht="69.95" customHeight="1">
      <c r="A6" s="125">
        <v>6</v>
      </c>
      <c r="B6" s="121" t="s">
        <v>54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16</v>
      </c>
      <c r="N6" s="31">
        <f t="shared" si="1"/>
        <v>6</v>
      </c>
    </row>
    <row r="7" spans="1:14" ht="69.95" customHeight="1">
      <c r="A7" s="125">
        <v>7</v>
      </c>
      <c r="B7" s="121" t="s">
        <v>99</v>
      </c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16</v>
      </c>
      <c r="N7" s="31">
        <f t="shared" si="1"/>
        <v>7</v>
      </c>
    </row>
    <row r="8" spans="1:14" ht="69.95" customHeight="1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16</v>
      </c>
      <c r="N8" s="31" t="str">
        <f t="shared" si="1"/>
        <v/>
      </c>
    </row>
    <row r="9" spans="1:14" ht="69.95" customHeight="1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16</v>
      </c>
      <c r="N9" s="31" t="str">
        <f t="shared" si="1"/>
        <v/>
      </c>
    </row>
    <row r="10" spans="1:14" ht="69.95" customHeight="1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16</v>
      </c>
      <c r="N10" s="31" t="str">
        <f t="shared" si="1"/>
        <v/>
      </c>
    </row>
    <row r="11" spans="1:14" ht="69.95" customHeight="1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16</v>
      </c>
      <c r="N11" s="31" t="str">
        <f t="shared" si="1"/>
        <v/>
      </c>
    </row>
    <row r="12" spans="1:14" ht="69.95" customHeight="1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16</v>
      </c>
      <c r="N12" s="31" t="str">
        <f t="shared" si="1"/>
        <v/>
      </c>
    </row>
    <row r="13" spans="1:14" ht="69.95" customHeight="1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16</v>
      </c>
      <c r="N13" s="31" t="str">
        <f t="shared" si="1"/>
        <v/>
      </c>
    </row>
    <row r="14" spans="1:14" ht="69.95" customHeight="1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16</v>
      </c>
      <c r="N14" s="31" t="str">
        <f t="shared" si="1"/>
        <v/>
      </c>
    </row>
    <row r="15" spans="1:14" ht="69.95" customHeight="1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16</v>
      </c>
      <c r="N15" s="31" t="str">
        <f t="shared" si="1"/>
        <v/>
      </c>
    </row>
    <row r="16" spans="1:14" ht="69.95" customHeight="1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16</v>
      </c>
      <c r="N16" s="31" t="str">
        <f t="shared" si="1"/>
        <v/>
      </c>
    </row>
    <row r="17" spans="1:14" ht="69.95" customHeight="1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16</v>
      </c>
      <c r="N17" s="31" t="str">
        <f t="shared" si="1"/>
        <v/>
      </c>
    </row>
    <row r="18" spans="1:14" ht="69.95" customHeight="1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16</v>
      </c>
      <c r="N18" s="31" t="str">
        <f t="shared" si="1"/>
        <v/>
      </c>
    </row>
    <row r="19" spans="1:14" ht="69.95" customHeight="1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16</v>
      </c>
      <c r="N19" s="31" t="str">
        <f t="shared" si="1"/>
        <v/>
      </c>
    </row>
    <row r="20" spans="1:14" ht="69.95" customHeight="1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16</v>
      </c>
      <c r="N20" s="31" t="str">
        <f t="shared" si="1"/>
        <v/>
      </c>
    </row>
    <row r="21" spans="1:14" ht="69.95" customHeight="1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16</v>
      </c>
      <c r="N21" s="31" t="str">
        <f t="shared" si="1"/>
        <v/>
      </c>
    </row>
    <row r="22" spans="1:14" ht="69.95" customHeight="1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16</v>
      </c>
      <c r="N22" s="31" t="str">
        <f t="shared" si="1"/>
        <v/>
      </c>
    </row>
    <row r="23" spans="1:14" ht="69.95" customHeight="1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16</v>
      </c>
      <c r="N23" s="31" t="str">
        <f t="shared" si="1"/>
        <v/>
      </c>
    </row>
    <row r="24" spans="1:14" ht="69.95" customHeight="1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16</v>
      </c>
      <c r="N24" s="31" t="str">
        <f t="shared" si="1"/>
        <v/>
      </c>
    </row>
    <row r="25" spans="1:14" ht="69.95" customHeight="1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16</v>
      </c>
      <c r="N25" s="31" t="str">
        <f t="shared" si="1"/>
        <v/>
      </c>
    </row>
    <row r="26" spans="1:14" ht="69.95" customHeight="1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16</v>
      </c>
      <c r="N26" s="31" t="str">
        <f t="shared" si="1"/>
        <v/>
      </c>
    </row>
    <row r="27" spans="1:14" ht="69.95" customHeight="1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16</v>
      </c>
      <c r="N27" s="31" t="str">
        <f t="shared" si="1"/>
        <v/>
      </c>
    </row>
    <row r="28" spans="1:14" ht="69.95" customHeight="1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16</v>
      </c>
      <c r="N28" s="31" t="str">
        <f t="shared" si="1"/>
        <v/>
      </c>
    </row>
    <row r="29" spans="1:14" ht="69.95" customHeight="1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16</v>
      </c>
      <c r="N29" s="31" t="str">
        <f t="shared" si="1"/>
        <v/>
      </c>
    </row>
    <row r="30" spans="1:14" ht="69.95" customHeight="1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16</v>
      </c>
      <c r="N30" s="31" t="str">
        <f t="shared" si="1"/>
        <v/>
      </c>
    </row>
    <row r="31" spans="1:14" ht="69.95" customHeight="1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16</v>
      </c>
      <c r="N31" s="31" t="str">
        <f t="shared" si="1"/>
        <v/>
      </c>
    </row>
    <row r="32" spans="1:14" ht="69.95" customHeight="1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16</v>
      </c>
      <c r="N32" s="31" t="str">
        <f t="shared" si="1"/>
        <v/>
      </c>
    </row>
    <row r="33" spans="1:14" ht="69.95" customHeight="1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16</v>
      </c>
      <c r="N33" s="31" t="str">
        <f t="shared" si="1"/>
        <v/>
      </c>
    </row>
    <row r="34" spans="1:14" ht="69.95" customHeight="1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16</v>
      </c>
      <c r="N34" s="31" t="str">
        <f t="shared" si="1"/>
        <v/>
      </c>
    </row>
    <row r="35" spans="1:14" ht="69.95" customHeight="1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16</v>
      </c>
      <c r="N35" s="31" t="str">
        <f t="shared" si="1"/>
        <v/>
      </c>
    </row>
    <row r="36" spans="1:14" ht="69.95" customHeight="1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16</v>
      </c>
      <c r="N36" s="31" t="str">
        <f t="shared" si="1"/>
        <v/>
      </c>
    </row>
    <row r="37" spans="1:14" ht="69.95" customHeight="1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16</v>
      </c>
      <c r="N37" s="31" t="str">
        <f t="shared" si="1"/>
        <v/>
      </c>
    </row>
    <row r="38" spans="1:14" ht="69.95" customHeight="1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16</v>
      </c>
      <c r="N38" s="31" t="str">
        <f t="shared" si="1"/>
        <v/>
      </c>
    </row>
    <row r="39" spans="1:14" ht="69.95" customHeight="1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16</v>
      </c>
      <c r="N39" s="31" t="str">
        <f t="shared" si="1"/>
        <v/>
      </c>
    </row>
    <row r="40" spans="1:14" ht="69.95" customHeight="1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16</v>
      </c>
      <c r="N40" s="31" t="str">
        <f t="shared" si="1"/>
        <v/>
      </c>
    </row>
    <row r="41" spans="1:14" ht="69.95" customHeight="1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16</v>
      </c>
      <c r="N41" s="31" t="str">
        <f t="shared" si="1"/>
        <v/>
      </c>
    </row>
    <row r="42" spans="1:14" ht="69.95" customHeight="1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16</v>
      </c>
      <c r="N42" s="31" t="str">
        <f t="shared" si="1"/>
        <v/>
      </c>
    </row>
    <row r="43" spans="1:14" ht="69.95" customHeight="1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16</v>
      </c>
      <c r="N43" s="31" t="str">
        <f t="shared" si="1"/>
        <v/>
      </c>
    </row>
    <row r="44" spans="1:14" ht="69.95" customHeight="1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16</v>
      </c>
      <c r="N44" s="31" t="str">
        <f t="shared" si="1"/>
        <v/>
      </c>
    </row>
    <row r="45" spans="1:14" ht="69.95" customHeight="1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16</v>
      </c>
      <c r="N45" s="31" t="str">
        <f t="shared" si="1"/>
        <v/>
      </c>
    </row>
    <row r="46" spans="1:14" ht="69.95" customHeight="1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16</v>
      </c>
      <c r="N46" s="31" t="str">
        <f t="shared" si="1"/>
        <v/>
      </c>
    </row>
    <row r="47" spans="1:14" ht="69.95" customHeight="1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16</v>
      </c>
      <c r="N47" s="31" t="str">
        <f t="shared" si="1"/>
        <v/>
      </c>
    </row>
    <row r="48" spans="1:14" ht="69.95" customHeight="1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16</v>
      </c>
      <c r="N48" s="31" t="str">
        <f t="shared" si="1"/>
        <v/>
      </c>
    </row>
    <row r="49" spans="1:14" ht="69.95" customHeight="1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16</v>
      </c>
      <c r="N49" s="31" t="str">
        <f t="shared" si="1"/>
        <v/>
      </c>
    </row>
    <row r="50" spans="1:14" ht="69.95" customHeight="1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16</v>
      </c>
      <c r="N50" s="31" t="str">
        <f t="shared" si="1"/>
        <v/>
      </c>
    </row>
    <row r="51" spans="1:14" ht="69.95" customHeight="1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16</v>
      </c>
      <c r="N51" s="31" t="str">
        <f t="shared" si="1"/>
        <v/>
      </c>
    </row>
    <row r="52" spans="1:14" ht="69.95" customHeight="1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16</v>
      </c>
      <c r="N52" s="31" t="str">
        <f t="shared" si="1"/>
        <v/>
      </c>
    </row>
    <row r="53" spans="1:14" ht="69.95" customHeight="1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16</v>
      </c>
      <c r="N53" s="31" t="str">
        <f t="shared" si="1"/>
        <v/>
      </c>
    </row>
    <row r="54" spans="1:14" ht="69.95" customHeight="1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16</v>
      </c>
      <c r="N54" s="31" t="str">
        <f t="shared" si="1"/>
        <v/>
      </c>
    </row>
    <row r="55" spans="1:14" ht="69.95" customHeight="1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16</v>
      </c>
      <c r="N55" s="31" t="str">
        <f t="shared" si="1"/>
        <v/>
      </c>
    </row>
    <row r="56" spans="1:14" ht="69.95" customHeight="1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16</v>
      </c>
      <c r="N56" s="31" t="str">
        <f t="shared" si="1"/>
        <v/>
      </c>
    </row>
    <row r="57" spans="1:14" ht="69.95" customHeight="1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16</v>
      </c>
      <c r="N57" s="31" t="str">
        <f t="shared" si="1"/>
        <v/>
      </c>
    </row>
    <row r="58" spans="1:14" ht="69.95" customHeight="1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16</v>
      </c>
      <c r="N58" s="31" t="str">
        <f t="shared" si="1"/>
        <v/>
      </c>
    </row>
    <row r="59" spans="1:14" ht="69.95" customHeight="1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16</v>
      </c>
      <c r="N59" s="31" t="str">
        <f t="shared" si="1"/>
        <v/>
      </c>
    </row>
    <row r="60" spans="1:14" ht="69.95" customHeight="1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16</v>
      </c>
      <c r="N60" s="31" t="str">
        <f t="shared" si="1"/>
        <v/>
      </c>
    </row>
    <row r="61" spans="1:14" ht="69.95" customHeight="1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16</v>
      </c>
      <c r="N61" s="31" t="str">
        <f t="shared" si="1"/>
        <v/>
      </c>
    </row>
    <row r="62" spans="1:14" ht="69.95" customHeight="1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16</v>
      </c>
      <c r="N62" s="31" t="str">
        <f t="shared" si="1"/>
        <v/>
      </c>
    </row>
    <row r="63" spans="1:14" ht="69.95" customHeight="1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16</v>
      </c>
      <c r="N63" s="31" t="str">
        <f t="shared" si="1"/>
        <v/>
      </c>
    </row>
    <row r="64" spans="1:14" ht="69.95" customHeight="1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16</v>
      </c>
      <c r="N64" s="31" t="str">
        <f t="shared" si="1"/>
        <v/>
      </c>
    </row>
    <row r="65" spans="1:14" ht="69.95" customHeight="1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16</v>
      </c>
      <c r="N65" s="31" t="str">
        <f t="shared" si="1"/>
        <v/>
      </c>
    </row>
    <row r="66" spans="1:14" ht="69.95" customHeight="1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16</v>
      </c>
      <c r="N66" s="31" t="str">
        <f t="shared" si="1"/>
        <v/>
      </c>
    </row>
    <row r="67" spans="1:14" ht="69.95" customHeight="1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16</v>
      </c>
      <c r="N67" s="31" t="str">
        <f t="shared" si="1"/>
        <v/>
      </c>
    </row>
    <row r="68" spans="1:14" ht="69.95" customHeight="1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16</v>
      </c>
      <c r="N68" s="31" t="str">
        <f t="shared" si="1"/>
        <v/>
      </c>
    </row>
    <row r="69" spans="1:14" ht="69.95" customHeight="1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16</v>
      </c>
      <c r="N69" s="31" t="str">
        <f t="shared" ref="N69:N101" si="4">IF(A69="","",A69)</f>
        <v/>
      </c>
    </row>
    <row r="70" spans="1:14" ht="69.95" customHeight="1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16</v>
      </c>
      <c r="N70" s="31" t="str">
        <f t="shared" si="4"/>
        <v/>
      </c>
    </row>
    <row r="71" spans="1:14" ht="69.95" customHeight="1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16</v>
      </c>
      <c r="N71" s="31" t="str">
        <f t="shared" si="4"/>
        <v/>
      </c>
    </row>
    <row r="72" spans="1:14" ht="69.95" customHeight="1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16</v>
      </c>
      <c r="N72" s="31" t="str">
        <f t="shared" si="4"/>
        <v/>
      </c>
    </row>
    <row r="73" spans="1:14" ht="69.95" customHeight="1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16</v>
      </c>
      <c r="N73" s="31" t="str">
        <f t="shared" si="4"/>
        <v/>
      </c>
    </row>
    <row r="74" spans="1:14" ht="69.95" customHeight="1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16</v>
      </c>
      <c r="N74" s="31" t="str">
        <f t="shared" si="4"/>
        <v/>
      </c>
    </row>
    <row r="75" spans="1:14" ht="69.95" customHeight="1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16</v>
      </c>
      <c r="N75" s="31" t="str">
        <f t="shared" si="4"/>
        <v/>
      </c>
    </row>
    <row r="76" spans="1:14" ht="69.95" customHeight="1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16</v>
      </c>
      <c r="N76" s="31" t="str">
        <f t="shared" si="4"/>
        <v/>
      </c>
    </row>
    <row r="77" spans="1:14" ht="69.95" customHeight="1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16</v>
      </c>
      <c r="N77" s="31" t="str">
        <f t="shared" si="4"/>
        <v/>
      </c>
    </row>
    <row r="78" spans="1:14" ht="69.95" customHeight="1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16</v>
      </c>
      <c r="N78" s="31" t="str">
        <f t="shared" si="4"/>
        <v/>
      </c>
    </row>
    <row r="79" spans="1:14" ht="69.95" customHeight="1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16</v>
      </c>
      <c r="N79" s="31" t="str">
        <f t="shared" si="4"/>
        <v/>
      </c>
    </row>
    <row r="80" spans="1:14" ht="69.95" customHeight="1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16</v>
      </c>
      <c r="N80" s="31" t="str">
        <f t="shared" si="4"/>
        <v/>
      </c>
    </row>
    <row r="81" spans="1:14" ht="69.95" customHeight="1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16</v>
      </c>
      <c r="N81" s="31" t="str">
        <f t="shared" si="4"/>
        <v/>
      </c>
    </row>
    <row r="82" spans="1:14" ht="69.95" customHeight="1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16</v>
      </c>
      <c r="N82" s="31" t="str">
        <f t="shared" si="4"/>
        <v/>
      </c>
    </row>
    <row r="83" spans="1:14" ht="69.95" customHeight="1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16</v>
      </c>
      <c r="N83" s="31" t="str">
        <f t="shared" si="4"/>
        <v/>
      </c>
    </row>
    <row r="84" spans="1:14" ht="69.95" customHeight="1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16</v>
      </c>
      <c r="N84" s="31" t="str">
        <f t="shared" si="4"/>
        <v/>
      </c>
    </row>
    <row r="85" spans="1:14" ht="69.95" customHeight="1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16</v>
      </c>
      <c r="N85" s="31" t="str">
        <f t="shared" si="4"/>
        <v/>
      </c>
    </row>
    <row r="86" spans="1:14" ht="69.95" customHeight="1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16</v>
      </c>
      <c r="N86" s="31" t="str">
        <f t="shared" si="4"/>
        <v/>
      </c>
    </row>
    <row r="87" spans="1:14" ht="69.95" customHeight="1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16</v>
      </c>
      <c r="N87" s="31" t="str">
        <f t="shared" si="4"/>
        <v/>
      </c>
    </row>
    <row r="88" spans="1:14" ht="69.95" customHeight="1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16</v>
      </c>
      <c r="N88" s="31" t="str">
        <f t="shared" si="4"/>
        <v/>
      </c>
    </row>
    <row r="89" spans="1:14" ht="69.95" customHeight="1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16</v>
      </c>
      <c r="N89" s="31" t="str">
        <f t="shared" si="4"/>
        <v/>
      </c>
    </row>
    <row r="90" spans="1:14" ht="69.95" customHeight="1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16</v>
      </c>
      <c r="N90" s="31" t="str">
        <f t="shared" si="4"/>
        <v/>
      </c>
    </row>
    <row r="91" spans="1:14" ht="69.95" customHeight="1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16</v>
      </c>
      <c r="N91" s="31" t="str">
        <f t="shared" si="4"/>
        <v/>
      </c>
    </row>
    <row r="92" spans="1:14" ht="69.95" customHeight="1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16</v>
      </c>
      <c r="N92" s="31" t="str">
        <f t="shared" si="4"/>
        <v/>
      </c>
    </row>
    <row r="93" spans="1:14" ht="69.95" customHeight="1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16</v>
      </c>
      <c r="N93" s="31" t="str">
        <f t="shared" si="4"/>
        <v/>
      </c>
    </row>
    <row r="94" spans="1:14" ht="69.95" customHeight="1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16</v>
      </c>
      <c r="N94" s="31" t="str">
        <f t="shared" si="4"/>
        <v/>
      </c>
    </row>
    <row r="95" spans="1:14" ht="69.95" customHeight="1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16</v>
      </c>
      <c r="N95" s="31" t="str">
        <f t="shared" si="4"/>
        <v/>
      </c>
    </row>
    <row r="96" spans="1:14" ht="69.95" customHeight="1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16</v>
      </c>
      <c r="N96" s="31" t="str">
        <f t="shared" si="4"/>
        <v/>
      </c>
    </row>
    <row r="97" spans="1:14" ht="69.95" customHeight="1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16</v>
      </c>
      <c r="N97" s="31" t="str">
        <f t="shared" si="4"/>
        <v/>
      </c>
    </row>
    <row r="98" spans="1:14" ht="69.95" customHeight="1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16</v>
      </c>
      <c r="N98" s="31" t="str">
        <f t="shared" si="4"/>
        <v/>
      </c>
    </row>
    <row r="99" spans="1:14" ht="69.95" customHeight="1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16</v>
      </c>
      <c r="N99" s="31" t="str">
        <f t="shared" si="4"/>
        <v/>
      </c>
    </row>
    <row r="100" spans="1:14" ht="69.95" customHeight="1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16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16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7" priority="1" operator="lessThan">
      <formula>0.5</formula>
    </cfRule>
    <cfRule type="cellIs" dxfId="16" priority="2" operator="between">
      <formula>0.5</formula>
      <formula>0.74</formula>
    </cfRule>
    <cfRule type="cellIs" dxfId="15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N101"/>
  <sheetViews>
    <sheetView zoomScale="55" zoomScaleNormal="55" workbookViewId="0">
      <pane ySplit="3" topLeftCell="A4" activePane="bottomLeft" state="frozen"/>
      <selection pane="bottomLeft" activeCell="E9" sqref="E9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64" t="s">
        <v>17</v>
      </c>
      <c r="F1" s="165"/>
      <c r="G1" s="165"/>
      <c r="H1" s="165"/>
      <c r="I1" s="165"/>
      <c r="J1" s="165"/>
      <c r="K1" s="165"/>
      <c r="L1" s="166"/>
    </row>
    <row r="2" spans="1:14" ht="33.75" customHeight="1">
      <c r="A2" s="162" t="s">
        <v>100</v>
      </c>
      <c r="B2" s="156" t="s">
        <v>7</v>
      </c>
      <c r="C2" s="158" t="s">
        <v>8</v>
      </c>
      <c r="D2" s="158" t="s">
        <v>9</v>
      </c>
      <c r="E2" s="158" t="s">
        <v>10</v>
      </c>
      <c r="F2" s="160" t="s">
        <v>15</v>
      </c>
      <c r="G2" s="154" t="s">
        <v>11</v>
      </c>
      <c r="H2" s="154"/>
      <c r="I2" s="154"/>
      <c r="J2" s="154" t="s">
        <v>68</v>
      </c>
      <c r="K2" s="154"/>
      <c r="L2" s="155"/>
      <c r="M2" s="58"/>
    </row>
    <row r="3" spans="1:14" ht="39.950000000000003" customHeight="1" thickBot="1">
      <c r="A3" s="163"/>
      <c r="B3" s="157"/>
      <c r="C3" s="159"/>
      <c r="D3" s="159"/>
      <c r="E3" s="159"/>
      <c r="F3" s="161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3">
        <v>8</v>
      </c>
      <c r="B4" s="120" t="s">
        <v>55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>
        <v>2</v>
      </c>
      <c r="K4" s="13">
        <v>3</v>
      </c>
      <c r="L4" s="63">
        <f>IF((J4+K4)/8=0%,"",(J4+K4)/8)</f>
        <v>0.625</v>
      </c>
      <c r="M4" s="77" t="s">
        <v>17</v>
      </c>
      <c r="N4" s="31">
        <f>IF(A4="","",A4)</f>
        <v>8</v>
      </c>
    </row>
    <row r="5" spans="1:14" ht="69.95" customHeight="1">
      <c r="A5" s="125">
        <v>9</v>
      </c>
      <c r="B5" s="121" t="s">
        <v>56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>
        <v>1</v>
      </c>
      <c r="K5" s="14">
        <v>1</v>
      </c>
      <c r="L5" s="64">
        <f t="shared" ref="L5:L68" si="0">IF((J5+K5)/8=0%,"",(J5+K5)/8)</f>
        <v>0.25</v>
      </c>
      <c r="M5" s="77" t="s">
        <v>17</v>
      </c>
      <c r="N5" s="31">
        <f t="shared" ref="N5:N68" si="1">IF(A5="","",A5)</f>
        <v>9</v>
      </c>
    </row>
    <row r="6" spans="1:14" ht="69.95" customHeight="1">
      <c r="A6" s="125">
        <v>10</v>
      </c>
      <c r="B6" s="121" t="s">
        <v>57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17</v>
      </c>
      <c r="N6" s="31">
        <f t="shared" si="1"/>
        <v>10</v>
      </c>
    </row>
    <row r="7" spans="1:14" ht="69.95" customHeight="1">
      <c r="A7" s="125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17</v>
      </c>
      <c r="N7" s="31" t="str">
        <f t="shared" si="1"/>
        <v/>
      </c>
    </row>
    <row r="8" spans="1:14" ht="69.95" customHeight="1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17</v>
      </c>
      <c r="N8" s="31" t="str">
        <f t="shared" si="1"/>
        <v/>
      </c>
    </row>
    <row r="9" spans="1:14" ht="69.95" customHeight="1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17</v>
      </c>
      <c r="N9" s="31" t="str">
        <f t="shared" si="1"/>
        <v/>
      </c>
    </row>
    <row r="10" spans="1:14" ht="69.95" customHeight="1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17</v>
      </c>
      <c r="N10" s="31" t="str">
        <f t="shared" si="1"/>
        <v/>
      </c>
    </row>
    <row r="11" spans="1:14" ht="69.95" customHeight="1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17</v>
      </c>
      <c r="N11" s="31" t="str">
        <f t="shared" si="1"/>
        <v/>
      </c>
    </row>
    <row r="12" spans="1:14" ht="69.95" customHeight="1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17</v>
      </c>
      <c r="N12" s="31" t="str">
        <f t="shared" si="1"/>
        <v/>
      </c>
    </row>
    <row r="13" spans="1:14" ht="69.95" customHeight="1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17</v>
      </c>
      <c r="N13" s="31" t="str">
        <f t="shared" si="1"/>
        <v/>
      </c>
    </row>
    <row r="14" spans="1:14" ht="69.95" customHeight="1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17</v>
      </c>
      <c r="N14" s="31" t="str">
        <f t="shared" si="1"/>
        <v/>
      </c>
    </row>
    <row r="15" spans="1:14" ht="69.95" customHeight="1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17</v>
      </c>
      <c r="N15" s="31" t="str">
        <f t="shared" si="1"/>
        <v/>
      </c>
    </row>
    <row r="16" spans="1:14" ht="69.95" customHeight="1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17</v>
      </c>
      <c r="N16" s="31" t="str">
        <f t="shared" si="1"/>
        <v/>
      </c>
    </row>
    <row r="17" spans="1:14" ht="69.95" customHeight="1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17</v>
      </c>
      <c r="N17" s="31" t="str">
        <f t="shared" si="1"/>
        <v/>
      </c>
    </row>
    <row r="18" spans="1:14" ht="69.95" customHeight="1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17</v>
      </c>
      <c r="N18" s="31" t="str">
        <f t="shared" si="1"/>
        <v/>
      </c>
    </row>
    <row r="19" spans="1:14" ht="69.95" customHeight="1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17</v>
      </c>
      <c r="N19" s="31" t="str">
        <f t="shared" si="1"/>
        <v/>
      </c>
    </row>
    <row r="20" spans="1:14" ht="69.95" customHeight="1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17</v>
      </c>
      <c r="N20" s="31" t="str">
        <f t="shared" si="1"/>
        <v/>
      </c>
    </row>
    <row r="21" spans="1:14" ht="69.95" customHeight="1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17</v>
      </c>
      <c r="N21" s="31" t="str">
        <f t="shared" si="1"/>
        <v/>
      </c>
    </row>
    <row r="22" spans="1:14" ht="69.95" customHeight="1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17</v>
      </c>
      <c r="N22" s="31" t="str">
        <f t="shared" si="1"/>
        <v/>
      </c>
    </row>
    <row r="23" spans="1:14" ht="69.95" customHeight="1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17</v>
      </c>
      <c r="N23" s="31" t="str">
        <f t="shared" si="1"/>
        <v/>
      </c>
    </row>
    <row r="24" spans="1:14" ht="69.95" customHeight="1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17</v>
      </c>
      <c r="N24" s="31" t="str">
        <f t="shared" si="1"/>
        <v/>
      </c>
    </row>
    <row r="25" spans="1:14" ht="69.95" customHeight="1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17</v>
      </c>
      <c r="N25" s="31" t="str">
        <f t="shared" si="1"/>
        <v/>
      </c>
    </row>
    <row r="26" spans="1:14" ht="69.95" customHeight="1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17</v>
      </c>
      <c r="N26" s="31" t="str">
        <f t="shared" si="1"/>
        <v/>
      </c>
    </row>
    <row r="27" spans="1:14" ht="69.95" customHeight="1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17</v>
      </c>
      <c r="N27" s="31" t="str">
        <f t="shared" si="1"/>
        <v/>
      </c>
    </row>
    <row r="28" spans="1:14" ht="69.95" customHeight="1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17</v>
      </c>
      <c r="N28" s="31" t="str">
        <f t="shared" si="1"/>
        <v/>
      </c>
    </row>
    <row r="29" spans="1:14" ht="69.95" customHeight="1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17</v>
      </c>
      <c r="N29" s="31" t="str">
        <f t="shared" si="1"/>
        <v/>
      </c>
    </row>
    <row r="30" spans="1:14" ht="69.95" customHeight="1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17</v>
      </c>
      <c r="N30" s="31" t="str">
        <f t="shared" si="1"/>
        <v/>
      </c>
    </row>
    <row r="31" spans="1:14" ht="69.95" customHeight="1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17</v>
      </c>
      <c r="N31" s="31" t="str">
        <f t="shared" si="1"/>
        <v/>
      </c>
    </row>
    <row r="32" spans="1:14" ht="69.95" customHeight="1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17</v>
      </c>
      <c r="N32" s="31" t="str">
        <f t="shared" si="1"/>
        <v/>
      </c>
    </row>
    <row r="33" spans="1:14" ht="69.95" customHeight="1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17</v>
      </c>
      <c r="N33" s="31" t="str">
        <f t="shared" si="1"/>
        <v/>
      </c>
    </row>
    <row r="34" spans="1:14" ht="69.95" customHeight="1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17</v>
      </c>
      <c r="N34" s="31" t="str">
        <f t="shared" si="1"/>
        <v/>
      </c>
    </row>
    <row r="35" spans="1:14" ht="69.95" customHeight="1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17</v>
      </c>
      <c r="N35" s="31" t="str">
        <f t="shared" si="1"/>
        <v/>
      </c>
    </row>
    <row r="36" spans="1:14" ht="69.95" customHeight="1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17</v>
      </c>
      <c r="N36" s="31" t="str">
        <f t="shared" si="1"/>
        <v/>
      </c>
    </row>
    <row r="37" spans="1:14" ht="69.95" customHeight="1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17</v>
      </c>
      <c r="N37" s="31" t="str">
        <f t="shared" si="1"/>
        <v/>
      </c>
    </row>
    <row r="38" spans="1:14" ht="69.95" customHeight="1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17</v>
      </c>
      <c r="N38" s="31" t="str">
        <f t="shared" si="1"/>
        <v/>
      </c>
    </row>
    <row r="39" spans="1:14" ht="69.95" customHeight="1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17</v>
      </c>
      <c r="N39" s="31" t="str">
        <f t="shared" si="1"/>
        <v/>
      </c>
    </row>
    <row r="40" spans="1:14" ht="69.95" customHeight="1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17</v>
      </c>
      <c r="N40" s="31" t="str">
        <f t="shared" si="1"/>
        <v/>
      </c>
    </row>
    <row r="41" spans="1:14" ht="69.95" customHeight="1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17</v>
      </c>
      <c r="N41" s="31" t="str">
        <f t="shared" si="1"/>
        <v/>
      </c>
    </row>
    <row r="42" spans="1:14" ht="69.95" customHeight="1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17</v>
      </c>
      <c r="N42" s="31" t="str">
        <f t="shared" si="1"/>
        <v/>
      </c>
    </row>
    <row r="43" spans="1:14" ht="69.95" customHeight="1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17</v>
      </c>
      <c r="N43" s="31" t="str">
        <f t="shared" si="1"/>
        <v/>
      </c>
    </row>
    <row r="44" spans="1:14" ht="69.95" customHeight="1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17</v>
      </c>
      <c r="N44" s="31" t="str">
        <f t="shared" si="1"/>
        <v/>
      </c>
    </row>
    <row r="45" spans="1:14" ht="69.95" customHeight="1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17</v>
      </c>
      <c r="N45" s="31" t="str">
        <f t="shared" si="1"/>
        <v/>
      </c>
    </row>
    <row r="46" spans="1:14" ht="69.95" customHeight="1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17</v>
      </c>
      <c r="N46" s="31" t="str">
        <f t="shared" si="1"/>
        <v/>
      </c>
    </row>
    <row r="47" spans="1:14" ht="69.95" customHeight="1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17</v>
      </c>
      <c r="N47" s="31" t="str">
        <f t="shared" si="1"/>
        <v/>
      </c>
    </row>
    <row r="48" spans="1:14" ht="69.95" customHeight="1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17</v>
      </c>
      <c r="N48" s="31" t="str">
        <f t="shared" si="1"/>
        <v/>
      </c>
    </row>
    <row r="49" spans="1:14" ht="69.95" customHeight="1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17</v>
      </c>
      <c r="N49" s="31" t="str">
        <f t="shared" si="1"/>
        <v/>
      </c>
    </row>
    <row r="50" spans="1:14" ht="69.95" customHeight="1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17</v>
      </c>
      <c r="N50" s="31" t="str">
        <f t="shared" si="1"/>
        <v/>
      </c>
    </row>
    <row r="51" spans="1:14" ht="69.95" customHeight="1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17</v>
      </c>
      <c r="N51" s="31" t="str">
        <f t="shared" si="1"/>
        <v/>
      </c>
    </row>
    <row r="52" spans="1:14" ht="69.95" customHeight="1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17</v>
      </c>
      <c r="N52" s="31" t="str">
        <f t="shared" si="1"/>
        <v/>
      </c>
    </row>
    <row r="53" spans="1:14" ht="69.95" customHeight="1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17</v>
      </c>
      <c r="N53" s="31" t="str">
        <f t="shared" si="1"/>
        <v/>
      </c>
    </row>
    <row r="54" spans="1:14" ht="69.95" customHeight="1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17</v>
      </c>
      <c r="N54" s="31" t="str">
        <f t="shared" si="1"/>
        <v/>
      </c>
    </row>
    <row r="55" spans="1:14" ht="69.95" customHeight="1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17</v>
      </c>
      <c r="N55" s="31" t="str">
        <f t="shared" si="1"/>
        <v/>
      </c>
    </row>
    <row r="56" spans="1:14" ht="69.95" customHeight="1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17</v>
      </c>
      <c r="N56" s="31" t="str">
        <f t="shared" si="1"/>
        <v/>
      </c>
    </row>
    <row r="57" spans="1:14" ht="69.95" customHeight="1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17</v>
      </c>
      <c r="N57" s="31" t="str">
        <f t="shared" si="1"/>
        <v/>
      </c>
    </row>
    <row r="58" spans="1:14" ht="69.95" customHeight="1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17</v>
      </c>
      <c r="N58" s="31" t="str">
        <f t="shared" si="1"/>
        <v/>
      </c>
    </row>
    <row r="59" spans="1:14" ht="69.95" customHeight="1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17</v>
      </c>
      <c r="N59" s="31" t="str">
        <f t="shared" si="1"/>
        <v/>
      </c>
    </row>
    <row r="60" spans="1:14" ht="69.95" customHeight="1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17</v>
      </c>
      <c r="N60" s="31" t="str">
        <f t="shared" si="1"/>
        <v/>
      </c>
    </row>
    <row r="61" spans="1:14" ht="69.95" customHeight="1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17</v>
      </c>
      <c r="N61" s="31" t="str">
        <f t="shared" si="1"/>
        <v/>
      </c>
    </row>
    <row r="62" spans="1:14" ht="69.95" customHeight="1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17</v>
      </c>
      <c r="N62" s="31" t="str">
        <f t="shared" si="1"/>
        <v/>
      </c>
    </row>
    <row r="63" spans="1:14" ht="69.95" customHeight="1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17</v>
      </c>
      <c r="N63" s="31" t="str">
        <f t="shared" si="1"/>
        <v/>
      </c>
    </row>
    <row r="64" spans="1:14" ht="69.95" customHeight="1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17</v>
      </c>
      <c r="N64" s="31" t="str">
        <f t="shared" si="1"/>
        <v/>
      </c>
    </row>
    <row r="65" spans="1:14" ht="69.95" customHeight="1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17</v>
      </c>
      <c r="N65" s="31" t="str">
        <f t="shared" si="1"/>
        <v/>
      </c>
    </row>
    <row r="66" spans="1:14" ht="69.95" customHeight="1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17</v>
      </c>
      <c r="N66" s="31" t="str">
        <f t="shared" si="1"/>
        <v/>
      </c>
    </row>
    <row r="67" spans="1:14" ht="69.95" customHeight="1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17</v>
      </c>
      <c r="N67" s="31" t="str">
        <f t="shared" si="1"/>
        <v/>
      </c>
    </row>
    <row r="68" spans="1:14" ht="69.95" customHeight="1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17</v>
      </c>
      <c r="N68" s="31" t="str">
        <f t="shared" si="1"/>
        <v/>
      </c>
    </row>
    <row r="69" spans="1:14" ht="69.95" customHeight="1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17</v>
      </c>
      <c r="N69" s="31" t="str">
        <f t="shared" ref="N69:N101" si="4">IF(A69="","",A69)</f>
        <v/>
      </c>
    </row>
    <row r="70" spans="1:14" ht="69.95" customHeight="1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17</v>
      </c>
      <c r="N70" s="31" t="str">
        <f t="shared" si="4"/>
        <v/>
      </c>
    </row>
    <row r="71" spans="1:14" ht="69.95" customHeight="1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17</v>
      </c>
      <c r="N71" s="31" t="str">
        <f t="shared" si="4"/>
        <v/>
      </c>
    </row>
    <row r="72" spans="1:14" ht="69.95" customHeight="1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17</v>
      </c>
      <c r="N72" s="31" t="str">
        <f t="shared" si="4"/>
        <v/>
      </c>
    </row>
    <row r="73" spans="1:14" ht="69.95" customHeight="1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17</v>
      </c>
      <c r="N73" s="31" t="str">
        <f t="shared" si="4"/>
        <v/>
      </c>
    </row>
    <row r="74" spans="1:14" ht="69.95" customHeight="1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17</v>
      </c>
      <c r="N74" s="31" t="str">
        <f t="shared" si="4"/>
        <v/>
      </c>
    </row>
    <row r="75" spans="1:14" ht="69.95" customHeight="1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17</v>
      </c>
      <c r="N75" s="31" t="str">
        <f t="shared" si="4"/>
        <v/>
      </c>
    </row>
    <row r="76" spans="1:14" ht="69.95" customHeight="1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17</v>
      </c>
      <c r="N76" s="31" t="str">
        <f t="shared" si="4"/>
        <v/>
      </c>
    </row>
    <row r="77" spans="1:14" ht="69.95" customHeight="1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17</v>
      </c>
      <c r="N77" s="31" t="str">
        <f t="shared" si="4"/>
        <v/>
      </c>
    </row>
    <row r="78" spans="1:14" ht="69.95" customHeight="1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17</v>
      </c>
      <c r="N78" s="31" t="str">
        <f t="shared" si="4"/>
        <v/>
      </c>
    </row>
    <row r="79" spans="1:14" ht="69.95" customHeight="1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17</v>
      </c>
      <c r="N79" s="31" t="str">
        <f t="shared" si="4"/>
        <v/>
      </c>
    </row>
    <row r="80" spans="1:14" ht="69.95" customHeight="1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17</v>
      </c>
      <c r="N80" s="31" t="str">
        <f t="shared" si="4"/>
        <v/>
      </c>
    </row>
    <row r="81" spans="1:14" ht="69.95" customHeight="1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17</v>
      </c>
      <c r="N81" s="31" t="str">
        <f t="shared" si="4"/>
        <v/>
      </c>
    </row>
    <row r="82" spans="1:14" ht="69.95" customHeight="1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17</v>
      </c>
      <c r="N82" s="31" t="str">
        <f t="shared" si="4"/>
        <v/>
      </c>
    </row>
    <row r="83" spans="1:14" ht="69.95" customHeight="1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17</v>
      </c>
      <c r="N83" s="31" t="str">
        <f t="shared" si="4"/>
        <v/>
      </c>
    </row>
    <row r="84" spans="1:14" ht="69.95" customHeight="1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17</v>
      </c>
      <c r="N84" s="31" t="str">
        <f t="shared" si="4"/>
        <v/>
      </c>
    </row>
    <row r="85" spans="1:14" ht="69.95" customHeight="1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17</v>
      </c>
      <c r="N85" s="31" t="str">
        <f t="shared" si="4"/>
        <v/>
      </c>
    </row>
    <row r="86" spans="1:14" ht="69.95" customHeight="1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17</v>
      </c>
      <c r="N86" s="31" t="str">
        <f t="shared" si="4"/>
        <v/>
      </c>
    </row>
    <row r="87" spans="1:14" ht="69.95" customHeight="1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17</v>
      </c>
      <c r="N87" s="31" t="str">
        <f t="shared" si="4"/>
        <v/>
      </c>
    </row>
    <row r="88" spans="1:14" ht="69.95" customHeight="1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17</v>
      </c>
      <c r="N88" s="31" t="str">
        <f t="shared" si="4"/>
        <v/>
      </c>
    </row>
    <row r="89" spans="1:14" ht="69.95" customHeight="1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17</v>
      </c>
      <c r="N89" s="31" t="str">
        <f t="shared" si="4"/>
        <v/>
      </c>
    </row>
    <row r="90" spans="1:14" ht="69.95" customHeight="1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17</v>
      </c>
      <c r="N90" s="31" t="str">
        <f t="shared" si="4"/>
        <v/>
      </c>
    </row>
    <row r="91" spans="1:14" ht="69.95" customHeight="1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17</v>
      </c>
      <c r="N91" s="31" t="str">
        <f t="shared" si="4"/>
        <v/>
      </c>
    </row>
    <row r="92" spans="1:14" ht="69.95" customHeight="1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17</v>
      </c>
      <c r="N92" s="31" t="str">
        <f t="shared" si="4"/>
        <v/>
      </c>
    </row>
    <row r="93" spans="1:14" ht="69.95" customHeight="1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17</v>
      </c>
      <c r="N93" s="31" t="str">
        <f t="shared" si="4"/>
        <v/>
      </c>
    </row>
    <row r="94" spans="1:14" ht="69.95" customHeight="1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17</v>
      </c>
      <c r="N94" s="31" t="str">
        <f t="shared" si="4"/>
        <v/>
      </c>
    </row>
    <row r="95" spans="1:14" ht="69.95" customHeight="1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17</v>
      </c>
      <c r="N95" s="31" t="str">
        <f t="shared" si="4"/>
        <v/>
      </c>
    </row>
    <row r="96" spans="1:14" ht="69.95" customHeight="1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17</v>
      </c>
      <c r="N96" s="31" t="str">
        <f t="shared" si="4"/>
        <v/>
      </c>
    </row>
    <row r="97" spans="1:14" ht="69.95" customHeight="1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17</v>
      </c>
      <c r="N97" s="31" t="str">
        <f t="shared" si="4"/>
        <v/>
      </c>
    </row>
    <row r="98" spans="1:14" ht="69.95" customHeight="1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17</v>
      </c>
      <c r="N98" s="31" t="str">
        <f t="shared" si="4"/>
        <v/>
      </c>
    </row>
    <row r="99" spans="1:14" ht="69.95" customHeight="1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17</v>
      </c>
      <c r="N99" s="31" t="str">
        <f t="shared" si="4"/>
        <v/>
      </c>
    </row>
    <row r="100" spans="1:14" ht="69.95" customHeight="1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17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17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N101"/>
  <sheetViews>
    <sheetView zoomScale="55" zoomScaleNormal="55" workbookViewId="0">
      <pane ySplit="3" topLeftCell="A4" activePane="bottomLeft" state="frozen"/>
      <selection pane="bottomLeft" activeCell="A8" sqref="A8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7109375" style="31" customWidth="1"/>
    <col min="13" max="16384" width="11.42578125" style="31"/>
  </cols>
  <sheetData>
    <row r="1" spans="1:14" ht="69" customHeight="1" thickBot="1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64" t="s">
        <v>18</v>
      </c>
      <c r="F1" s="165"/>
      <c r="G1" s="165"/>
      <c r="H1" s="165"/>
      <c r="I1" s="165"/>
      <c r="J1" s="165"/>
      <c r="K1" s="165"/>
      <c r="L1" s="166"/>
    </row>
    <row r="2" spans="1:14" ht="33.75" customHeight="1">
      <c r="A2" s="162" t="s">
        <v>100</v>
      </c>
      <c r="B2" s="156" t="s">
        <v>7</v>
      </c>
      <c r="C2" s="158" t="s">
        <v>8</v>
      </c>
      <c r="D2" s="158" t="s">
        <v>9</v>
      </c>
      <c r="E2" s="158" t="s">
        <v>10</v>
      </c>
      <c r="F2" s="160" t="s">
        <v>15</v>
      </c>
      <c r="G2" s="154" t="s">
        <v>11</v>
      </c>
      <c r="H2" s="154"/>
      <c r="I2" s="154"/>
      <c r="J2" s="154" t="s">
        <v>68</v>
      </c>
      <c r="K2" s="154"/>
      <c r="L2" s="155"/>
      <c r="M2" s="58"/>
    </row>
    <row r="3" spans="1:14" ht="39.950000000000003" customHeight="1" thickBot="1">
      <c r="A3" s="163"/>
      <c r="B3" s="157"/>
      <c r="C3" s="159"/>
      <c r="D3" s="159"/>
      <c r="E3" s="159"/>
      <c r="F3" s="161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3">
        <v>11</v>
      </c>
      <c r="B4" s="120" t="s">
        <v>58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18</v>
      </c>
      <c r="N4" s="31">
        <f>IF(A4="","",A4)</f>
        <v>11</v>
      </c>
    </row>
    <row r="5" spans="1:14" ht="69.95" customHeight="1">
      <c r="A5" s="125">
        <v>12</v>
      </c>
      <c r="B5" s="121" t="s">
        <v>59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18</v>
      </c>
      <c r="N5" s="31">
        <f t="shared" ref="N5:N68" si="1">IF(A5="","",A5)</f>
        <v>12</v>
      </c>
    </row>
    <row r="6" spans="1:14" ht="69.95" customHeight="1">
      <c r="A6" s="125">
        <v>13</v>
      </c>
      <c r="B6" s="121" t="s">
        <v>60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18</v>
      </c>
      <c r="N6" s="31">
        <f t="shared" si="1"/>
        <v>13</v>
      </c>
    </row>
    <row r="7" spans="1:14" ht="69.95" customHeight="1">
      <c r="A7" s="125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18</v>
      </c>
      <c r="N7" s="31" t="str">
        <f t="shared" si="1"/>
        <v/>
      </c>
    </row>
    <row r="8" spans="1:14" ht="69.95" customHeight="1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18</v>
      </c>
      <c r="N8" s="31" t="str">
        <f t="shared" si="1"/>
        <v/>
      </c>
    </row>
    <row r="9" spans="1:14" ht="69.95" customHeight="1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18</v>
      </c>
      <c r="N9" s="31" t="str">
        <f t="shared" si="1"/>
        <v/>
      </c>
    </row>
    <row r="10" spans="1:14" ht="69.95" customHeight="1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18</v>
      </c>
      <c r="N10" s="31" t="str">
        <f t="shared" si="1"/>
        <v/>
      </c>
    </row>
    <row r="11" spans="1:14" ht="69.95" customHeight="1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18</v>
      </c>
      <c r="N11" s="31" t="str">
        <f t="shared" si="1"/>
        <v/>
      </c>
    </row>
    <row r="12" spans="1:14" ht="69.95" customHeight="1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18</v>
      </c>
      <c r="N12" s="31" t="str">
        <f t="shared" si="1"/>
        <v/>
      </c>
    </row>
    <row r="13" spans="1:14" ht="69.95" customHeight="1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18</v>
      </c>
      <c r="N13" s="31" t="str">
        <f t="shared" si="1"/>
        <v/>
      </c>
    </row>
    <row r="14" spans="1:14" ht="69.95" customHeight="1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18</v>
      </c>
      <c r="N14" s="31" t="str">
        <f t="shared" si="1"/>
        <v/>
      </c>
    </row>
    <row r="15" spans="1:14" ht="69.95" customHeight="1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18</v>
      </c>
      <c r="N15" s="31" t="str">
        <f t="shared" si="1"/>
        <v/>
      </c>
    </row>
    <row r="16" spans="1:14" ht="69.95" customHeight="1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18</v>
      </c>
      <c r="N16" s="31" t="str">
        <f t="shared" si="1"/>
        <v/>
      </c>
    </row>
    <row r="17" spans="1:14" ht="69.95" customHeight="1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18</v>
      </c>
      <c r="N17" s="31" t="str">
        <f t="shared" si="1"/>
        <v/>
      </c>
    </row>
    <row r="18" spans="1:14" ht="69.95" customHeight="1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18</v>
      </c>
      <c r="N18" s="31" t="str">
        <f t="shared" si="1"/>
        <v/>
      </c>
    </row>
    <row r="19" spans="1:14" ht="69.95" customHeight="1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18</v>
      </c>
      <c r="N19" s="31" t="str">
        <f t="shared" si="1"/>
        <v/>
      </c>
    </row>
    <row r="20" spans="1:14" ht="69.95" customHeight="1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18</v>
      </c>
      <c r="N20" s="31" t="str">
        <f t="shared" si="1"/>
        <v/>
      </c>
    </row>
    <row r="21" spans="1:14" ht="69.95" customHeight="1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18</v>
      </c>
      <c r="N21" s="31" t="str">
        <f t="shared" si="1"/>
        <v/>
      </c>
    </row>
    <row r="22" spans="1:14" ht="69.95" customHeight="1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18</v>
      </c>
      <c r="N22" s="31" t="str">
        <f t="shared" si="1"/>
        <v/>
      </c>
    </row>
    <row r="23" spans="1:14" ht="69.95" customHeight="1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18</v>
      </c>
      <c r="N23" s="31" t="str">
        <f t="shared" si="1"/>
        <v/>
      </c>
    </row>
    <row r="24" spans="1:14" ht="69.95" customHeight="1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18</v>
      </c>
      <c r="N24" s="31" t="str">
        <f t="shared" si="1"/>
        <v/>
      </c>
    </row>
    <row r="25" spans="1:14" ht="69.95" customHeight="1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18</v>
      </c>
      <c r="N25" s="31" t="str">
        <f t="shared" si="1"/>
        <v/>
      </c>
    </row>
    <row r="26" spans="1:14" ht="69.95" customHeight="1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18</v>
      </c>
      <c r="N26" s="31" t="str">
        <f t="shared" si="1"/>
        <v/>
      </c>
    </row>
    <row r="27" spans="1:14" ht="69.95" customHeight="1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18</v>
      </c>
      <c r="N27" s="31" t="str">
        <f t="shared" si="1"/>
        <v/>
      </c>
    </row>
    <row r="28" spans="1:14" ht="69.95" customHeight="1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18</v>
      </c>
      <c r="N28" s="31" t="str">
        <f t="shared" si="1"/>
        <v/>
      </c>
    </row>
    <row r="29" spans="1:14" ht="69.95" customHeight="1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18</v>
      </c>
      <c r="N29" s="31" t="str">
        <f t="shared" si="1"/>
        <v/>
      </c>
    </row>
    <row r="30" spans="1:14" ht="69.95" customHeight="1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18</v>
      </c>
      <c r="N30" s="31" t="str">
        <f t="shared" si="1"/>
        <v/>
      </c>
    </row>
    <row r="31" spans="1:14" ht="69.95" customHeight="1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18</v>
      </c>
      <c r="N31" s="31" t="str">
        <f t="shared" si="1"/>
        <v/>
      </c>
    </row>
    <row r="32" spans="1:14" ht="69.95" customHeight="1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18</v>
      </c>
      <c r="N32" s="31" t="str">
        <f t="shared" si="1"/>
        <v/>
      </c>
    </row>
    <row r="33" spans="1:14" ht="69.95" customHeight="1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18</v>
      </c>
      <c r="N33" s="31" t="str">
        <f t="shared" si="1"/>
        <v/>
      </c>
    </row>
    <row r="34" spans="1:14" ht="69.95" customHeight="1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18</v>
      </c>
      <c r="N34" s="31" t="str">
        <f t="shared" si="1"/>
        <v/>
      </c>
    </row>
    <row r="35" spans="1:14" ht="69.95" customHeight="1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18</v>
      </c>
      <c r="N35" s="31" t="str">
        <f t="shared" si="1"/>
        <v/>
      </c>
    </row>
    <row r="36" spans="1:14" ht="69.95" customHeight="1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18</v>
      </c>
      <c r="N36" s="31" t="str">
        <f t="shared" si="1"/>
        <v/>
      </c>
    </row>
    <row r="37" spans="1:14" ht="69.95" customHeight="1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18</v>
      </c>
      <c r="N37" s="31" t="str">
        <f t="shared" si="1"/>
        <v/>
      </c>
    </row>
    <row r="38" spans="1:14" ht="69.95" customHeight="1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18</v>
      </c>
      <c r="N38" s="31" t="str">
        <f t="shared" si="1"/>
        <v/>
      </c>
    </row>
    <row r="39" spans="1:14" ht="69.95" customHeight="1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18</v>
      </c>
      <c r="N39" s="31" t="str">
        <f t="shared" si="1"/>
        <v/>
      </c>
    </row>
    <row r="40" spans="1:14" ht="69.95" customHeight="1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18</v>
      </c>
      <c r="N40" s="31" t="str">
        <f t="shared" si="1"/>
        <v/>
      </c>
    </row>
    <row r="41" spans="1:14" ht="69.95" customHeight="1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18</v>
      </c>
      <c r="N41" s="31" t="str">
        <f t="shared" si="1"/>
        <v/>
      </c>
    </row>
    <row r="42" spans="1:14" ht="69.95" customHeight="1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18</v>
      </c>
      <c r="N42" s="31" t="str">
        <f t="shared" si="1"/>
        <v/>
      </c>
    </row>
    <row r="43" spans="1:14" ht="69.95" customHeight="1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18</v>
      </c>
      <c r="N43" s="31" t="str">
        <f t="shared" si="1"/>
        <v/>
      </c>
    </row>
    <row r="44" spans="1:14" ht="69.95" customHeight="1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18</v>
      </c>
      <c r="N44" s="31" t="str">
        <f t="shared" si="1"/>
        <v/>
      </c>
    </row>
    <row r="45" spans="1:14" ht="69.95" customHeight="1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18</v>
      </c>
      <c r="N45" s="31" t="str">
        <f t="shared" si="1"/>
        <v/>
      </c>
    </row>
    <row r="46" spans="1:14" ht="69.95" customHeight="1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18</v>
      </c>
      <c r="N46" s="31" t="str">
        <f t="shared" si="1"/>
        <v/>
      </c>
    </row>
    <row r="47" spans="1:14" ht="69.95" customHeight="1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18</v>
      </c>
      <c r="N47" s="31" t="str">
        <f t="shared" si="1"/>
        <v/>
      </c>
    </row>
    <row r="48" spans="1:14" ht="69.95" customHeight="1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18</v>
      </c>
      <c r="N48" s="31" t="str">
        <f t="shared" si="1"/>
        <v/>
      </c>
    </row>
    <row r="49" spans="1:14" ht="69.95" customHeight="1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18</v>
      </c>
      <c r="N49" s="31" t="str">
        <f t="shared" si="1"/>
        <v/>
      </c>
    </row>
    <row r="50" spans="1:14" ht="69.95" customHeight="1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18</v>
      </c>
      <c r="N50" s="31" t="str">
        <f t="shared" si="1"/>
        <v/>
      </c>
    </row>
    <row r="51" spans="1:14" ht="69.95" customHeight="1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18</v>
      </c>
      <c r="N51" s="31" t="str">
        <f t="shared" si="1"/>
        <v/>
      </c>
    </row>
    <row r="52" spans="1:14" ht="69.95" customHeight="1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18</v>
      </c>
      <c r="N52" s="31" t="str">
        <f t="shared" si="1"/>
        <v/>
      </c>
    </row>
    <row r="53" spans="1:14" ht="69.95" customHeight="1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18</v>
      </c>
      <c r="N53" s="31" t="str">
        <f t="shared" si="1"/>
        <v/>
      </c>
    </row>
    <row r="54" spans="1:14" ht="69.95" customHeight="1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18</v>
      </c>
      <c r="N54" s="31" t="str">
        <f t="shared" si="1"/>
        <v/>
      </c>
    </row>
    <row r="55" spans="1:14" ht="69.95" customHeight="1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18</v>
      </c>
      <c r="N55" s="31" t="str">
        <f t="shared" si="1"/>
        <v/>
      </c>
    </row>
    <row r="56" spans="1:14" ht="69.95" customHeight="1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18</v>
      </c>
      <c r="N56" s="31" t="str">
        <f t="shared" si="1"/>
        <v/>
      </c>
    </row>
    <row r="57" spans="1:14" ht="69.95" customHeight="1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18</v>
      </c>
      <c r="N57" s="31" t="str">
        <f t="shared" si="1"/>
        <v/>
      </c>
    </row>
    <row r="58" spans="1:14" ht="69.95" customHeight="1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18</v>
      </c>
      <c r="N58" s="31" t="str">
        <f t="shared" si="1"/>
        <v/>
      </c>
    </row>
    <row r="59" spans="1:14" ht="69.95" customHeight="1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18</v>
      </c>
      <c r="N59" s="31" t="str">
        <f t="shared" si="1"/>
        <v/>
      </c>
    </row>
    <row r="60" spans="1:14" ht="69.95" customHeight="1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18</v>
      </c>
      <c r="N60" s="31" t="str">
        <f t="shared" si="1"/>
        <v/>
      </c>
    </row>
    <row r="61" spans="1:14" ht="69.95" customHeight="1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18</v>
      </c>
      <c r="N61" s="31" t="str">
        <f t="shared" si="1"/>
        <v/>
      </c>
    </row>
    <row r="62" spans="1:14" ht="69.95" customHeight="1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18</v>
      </c>
      <c r="N62" s="31" t="str">
        <f t="shared" si="1"/>
        <v/>
      </c>
    </row>
    <row r="63" spans="1:14" ht="69.95" customHeight="1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18</v>
      </c>
      <c r="N63" s="31" t="str">
        <f t="shared" si="1"/>
        <v/>
      </c>
    </row>
    <row r="64" spans="1:14" ht="69.95" customHeight="1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18</v>
      </c>
      <c r="N64" s="31" t="str">
        <f t="shared" si="1"/>
        <v/>
      </c>
    </row>
    <row r="65" spans="1:14" ht="69.95" customHeight="1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18</v>
      </c>
      <c r="N65" s="31" t="str">
        <f t="shared" si="1"/>
        <v/>
      </c>
    </row>
    <row r="66" spans="1:14" ht="69.95" customHeight="1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18</v>
      </c>
      <c r="N66" s="31" t="str">
        <f t="shared" si="1"/>
        <v/>
      </c>
    </row>
    <row r="67" spans="1:14" ht="69.95" customHeight="1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18</v>
      </c>
      <c r="N67" s="31" t="str">
        <f t="shared" si="1"/>
        <v/>
      </c>
    </row>
    <row r="68" spans="1:14" ht="69.95" customHeight="1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18</v>
      </c>
      <c r="N68" s="31" t="str">
        <f t="shared" si="1"/>
        <v/>
      </c>
    </row>
    <row r="69" spans="1:14" ht="69.95" customHeight="1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18</v>
      </c>
      <c r="N69" s="31" t="str">
        <f t="shared" ref="N69:N101" si="4">IF(A69="","",A69)</f>
        <v/>
      </c>
    </row>
    <row r="70" spans="1:14" ht="69.95" customHeight="1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18</v>
      </c>
      <c r="N70" s="31" t="str">
        <f t="shared" si="4"/>
        <v/>
      </c>
    </row>
    <row r="71" spans="1:14" ht="69.95" customHeight="1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18</v>
      </c>
      <c r="N71" s="31" t="str">
        <f t="shared" si="4"/>
        <v/>
      </c>
    </row>
    <row r="72" spans="1:14" ht="69.95" customHeight="1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18</v>
      </c>
      <c r="N72" s="31" t="str">
        <f t="shared" si="4"/>
        <v/>
      </c>
    </row>
    <row r="73" spans="1:14" ht="69.95" customHeight="1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18</v>
      </c>
      <c r="N73" s="31" t="str">
        <f t="shared" si="4"/>
        <v/>
      </c>
    </row>
    <row r="74" spans="1:14" ht="69.95" customHeight="1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18</v>
      </c>
      <c r="N74" s="31" t="str">
        <f t="shared" si="4"/>
        <v/>
      </c>
    </row>
    <row r="75" spans="1:14" ht="69.95" customHeight="1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18</v>
      </c>
      <c r="N75" s="31" t="str">
        <f t="shared" si="4"/>
        <v/>
      </c>
    </row>
    <row r="76" spans="1:14" ht="69.95" customHeight="1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18</v>
      </c>
      <c r="N76" s="31" t="str">
        <f t="shared" si="4"/>
        <v/>
      </c>
    </row>
    <row r="77" spans="1:14" ht="69.95" customHeight="1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18</v>
      </c>
      <c r="N77" s="31" t="str">
        <f t="shared" si="4"/>
        <v/>
      </c>
    </row>
    <row r="78" spans="1:14" ht="69.95" customHeight="1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18</v>
      </c>
      <c r="N78" s="31" t="str">
        <f t="shared" si="4"/>
        <v/>
      </c>
    </row>
    <row r="79" spans="1:14" ht="69.95" customHeight="1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18</v>
      </c>
      <c r="N79" s="31" t="str">
        <f t="shared" si="4"/>
        <v/>
      </c>
    </row>
    <row r="80" spans="1:14" ht="69.95" customHeight="1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18</v>
      </c>
      <c r="N80" s="31" t="str">
        <f t="shared" si="4"/>
        <v/>
      </c>
    </row>
    <row r="81" spans="1:14" ht="69.95" customHeight="1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18</v>
      </c>
      <c r="N81" s="31" t="str">
        <f t="shared" si="4"/>
        <v/>
      </c>
    </row>
    <row r="82" spans="1:14" ht="69.95" customHeight="1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18</v>
      </c>
      <c r="N82" s="31" t="str">
        <f t="shared" si="4"/>
        <v/>
      </c>
    </row>
    <row r="83" spans="1:14" ht="69.95" customHeight="1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18</v>
      </c>
      <c r="N83" s="31" t="str">
        <f t="shared" si="4"/>
        <v/>
      </c>
    </row>
    <row r="84" spans="1:14" ht="69.95" customHeight="1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18</v>
      </c>
      <c r="N84" s="31" t="str">
        <f t="shared" si="4"/>
        <v/>
      </c>
    </row>
    <row r="85" spans="1:14" ht="69.95" customHeight="1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18</v>
      </c>
      <c r="N85" s="31" t="str">
        <f t="shared" si="4"/>
        <v/>
      </c>
    </row>
    <row r="86" spans="1:14" ht="69.95" customHeight="1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18</v>
      </c>
      <c r="N86" s="31" t="str">
        <f t="shared" si="4"/>
        <v/>
      </c>
    </row>
    <row r="87" spans="1:14" ht="69.95" customHeight="1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18</v>
      </c>
      <c r="N87" s="31" t="str">
        <f t="shared" si="4"/>
        <v/>
      </c>
    </row>
    <row r="88" spans="1:14" ht="69.95" customHeight="1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18</v>
      </c>
      <c r="N88" s="31" t="str">
        <f t="shared" si="4"/>
        <v/>
      </c>
    </row>
    <row r="89" spans="1:14" ht="69.95" customHeight="1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18</v>
      </c>
      <c r="N89" s="31" t="str">
        <f t="shared" si="4"/>
        <v/>
      </c>
    </row>
    <row r="90" spans="1:14" ht="69.95" customHeight="1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18</v>
      </c>
      <c r="N90" s="31" t="str">
        <f t="shared" si="4"/>
        <v/>
      </c>
    </row>
    <row r="91" spans="1:14" ht="69.95" customHeight="1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18</v>
      </c>
      <c r="N91" s="31" t="str">
        <f t="shared" si="4"/>
        <v/>
      </c>
    </row>
    <row r="92" spans="1:14" ht="69.95" customHeight="1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18</v>
      </c>
      <c r="N92" s="31" t="str">
        <f t="shared" si="4"/>
        <v/>
      </c>
    </row>
    <row r="93" spans="1:14" ht="69.95" customHeight="1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18</v>
      </c>
      <c r="N93" s="31" t="str">
        <f t="shared" si="4"/>
        <v/>
      </c>
    </row>
    <row r="94" spans="1:14" ht="69.95" customHeight="1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18</v>
      </c>
      <c r="N94" s="31" t="str">
        <f t="shared" si="4"/>
        <v/>
      </c>
    </row>
    <row r="95" spans="1:14" ht="69.95" customHeight="1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18</v>
      </c>
      <c r="N95" s="31" t="str">
        <f t="shared" si="4"/>
        <v/>
      </c>
    </row>
    <row r="96" spans="1:14" ht="69.95" customHeight="1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18</v>
      </c>
      <c r="N96" s="31" t="str">
        <f t="shared" si="4"/>
        <v/>
      </c>
    </row>
    <row r="97" spans="1:14" ht="69.95" customHeight="1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18</v>
      </c>
      <c r="N97" s="31" t="str">
        <f t="shared" si="4"/>
        <v/>
      </c>
    </row>
    <row r="98" spans="1:14" ht="69.95" customHeight="1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18</v>
      </c>
      <c r="N98" s="31" t="str">
        <f t="shared" si="4"/>
        <v/>
      </c>
    </row>
    <row r="99" spans="1:14" ht="69.95" customHeight="1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18</v>
      </c>
      <c r="N99" s="31" t="str">
        <f t="shared" si="4"/>
        <v/>
      </c>
    </row>
    <row r="100" spans="1:14" ht="69.95" customHeight="1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18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18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A222"/>
  <sheetViews>
    <sheetView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G12" sqref="G12"/>
    </sheetView>
  </sheetViews>
  <sheetFormatPr baseColWidth="10" defaultRowHeight="15"/>
  <cols>
    <col min="1" max="1" width="8" style="31" customWidth="1"/>
    <col min="2" max="2" width="44.5703125" style="31" customWidth="1"/>
    <col min="3" max="3" width="25.7109375" style="31" customWidth="1"/>
    <col min="4" max="4" width="62.42578125" style="31" customWidth="1"/>
    <col min="5" max="5" width="37.85546875" style="31" customWidth="1"/>
    <col min="6" max="6" width="18.85546875" style="31" customWidth="1"/>
    <col min="7" max="7" width="73.140625" style="31" customWidth="1"/>
    <col min="8" max="8" width="25.7109375" style="31" customWidth="1"/>
    <col min="9" max="12" width="20.7109375" style="31" customWidth="1"/>
    <col min="13" max="13" width="32.140625" style="31" customWidth="1"/>
    <col min="14" max="14" width="31.85546875" style="31" customWidth="1"/>
    <col min="15" max="15" width="65.7109375" style="31" customWidth="1"/>
    <col min="16" max="16" width="20" style="31" customWidth="1"/>
    <col min="17" max="17" width="26.28515625" style="31" customWidth="1"/>
    <col min="18" max="18" width="27" style="31" customWidth="1"/>
    <col min="19" max="19" width="31.42578125" style="31" customWidth="1"/>
    <col min="20" max="23" width="11.42578125" style="31"/>
    <col min="24" max="24" width="36.28515625" style="31" customWidth="1"/>
    <col min="25" max="25" width="36.7109375" style="31" customWidth="1"/>
    <col min="26" max="26" width="36.42578125" style="31" customWidth="1"/>
    <col min="27" max="16384" width="11.42578125" style="31"/>
  </cols>
  <sheetData>
    <row r="1" spans="1:27" ht="54.75" customHeight="1" thickBot="1">
      <c r="A1" s="2"/>
      <c r="B1" s="2"/>
      <c r="C1" s="151" t="s">
        <v>26</v>
      </c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3"/>
    </row>
    <row r="2" spans="1:27" s="19" customFormat="1" ht="58.5" customHeight="1" thickBot="1">
      <c r="A2" s="75"/>
      <c r="B2" s="75"/>
      <c r="C2" s="20" t="s">
        <v>100</v>
      </c>
      <c r="D2" s="20" t="s">
        <v>7</v>
      </c>
      <c r="E2" s="21" t="s">
        <v>24</v>
      </c>
      <c r="F2" s="36" t="s">
        <v>14</v>
      </c>
      <c r="G2" s="21" t="s">
        <v>71</v>
      </c>
      <c r="H2" s="21" t="s">
        <v>19</v>
      </c>
      <c r="I2" s="21" t="s">
        <v>20</v>
      </c>
      <c r="J2" s="21" t="s">
        <v>21</v>
      </c>
      <c r="K2" s="21" t="s">
        <v>22</v>
      </c>
      <c r="L2" s="21" t="s">
        <v>23</v>
      </c>
      <c r="M2" s="99" t="s">
        <v>81</v>
      </c>
      <c r="N2" s="98" t="s">
        <v>82</v>
      </c>
      <c r="O2" s="22" t="s">
        <v>25</v>
      </c>
      <c r="P2" s="19" t="s">
        <v>8</v>
      </c>
      <c r="Q2" s="19" t="s">
        <v>10</v>
      </c>
      <c r="R2" s="19" t="s">
        <v>9</v>
      </c>
      <c r="S2" s="19" t="s">
        <v>101</v>
      </c>
      <c r="T2" s="19" t="s">
        <v>108</v>
      </c>
      <c r="U2" s="19" t="s">
        <v>109</v>
      </c>
      <c r="V2" s="19" t="s">
        <v>110</v>
      </c>
      <c r="W2" s="19" t="s">
        <v>111</v>
      </c>
      <c r="X2" s="19" t="s">
        <v>112</v>
      </c>
      <c r="Y2" s="19" t="s">
        <v>113</v>
      </c>
      <c r="Z2" s="19" t="s">
        <v>114</v>
      </c>
      <c r="AA2" s="19" t="s">
        <v>124</v>
      </c>
    </row>
    <row r="3" spans="1:27" ht="39.950000000000003" customHeight="1">
      <c r="A3" s="35" t="s">
        <v>40</v>
      </c>
      <c r="B3" s="112" t="s">
        <v>35</v>
      </c>
      <c r="C3" s="111">
        <v>1</v>
      </c>
      <c r="D3" s="93" t="str">
        <f>IFERROR(VLOOKUP(C3,'Environnement,Contexte'!$A$4:$M$101,2,0),IFERROR(VLOOKUP(C3,'Sous-Traitants,Fournisseurs'!$A$4:$M$101,2,0),IFERROR(VLOOKUP(C3,'Scientifiques,Techniques'!$A$4:$M$101,2,0),IFERROR(VLOOKUP(C3,'Organisationnels,Humains'!$A$4:$M$101,2,0),""))))</f>
        <v>Problèmes au niveau de la carte électronique</v>
      </c>
      <c r="E3" s="93" t="str">
        <f>IFERROR(VLOOKUP(D3,'Environnement,Contexte'!$B$4:$M$101,12,0),IFERROR(VLOOKUP(D3,'Sous-Traitants,Fournisseurs'!$B$4:$M$101,12,0),IFERROR(VLOOKUP(D3,'Scientifiques,Techniques'!$B$4:$M$101,12,0),IFERROR(VLOOKUP(D3,'Organisationnels,Humains'!$B$4:$M$101,12,0),""))))</f>
        <v>Environnement/Contexte</v>
      </c>
      <c r="F3" s="101">
        <f>IFERROR(VLOOKUP(D3,'Environnement,Contexte'!$B$4:$I$101,8,0),IFERROR(VLOOKUP(D3,'Sous-Traitants,Fournisseurs'!$B$4:$I$101,8,0),IFERROR(VLOOKUP(D3,'Scientifiques,Techniques'!$B$4:$I$101,8,0),IFERROR(VLOOKUP(D3,'Organisationnels,Humains'!$B$4:$I$101,8,0),""))))</f>
        <v>1</v>
      </c>
      <c r="G3" s="114"/>
      <c r="H3" s="93"/>
      <c r="I3" s="93"/>
      <c r="J3" s="93"/>
      <c r="K3" s="93"/>
      <c r="L3" s="103" t="str">
        <f ca="1">IF(I3="","",IF(I3&gt;TODAY(),"",IF(K3=0,IF(TODAY()&lt;=J3,"C","L"),IF(K3&lt;=J3,"J","K"))))</f>
        <v/>
      </c>
      <c r="M3" s="104"/>
      <c r="N3" s="104"/>
      <c r="O3" s="94"/>
      <c r="P3" s="31" t="str">
        <f>IFERROR(VLOOKUP(D3,'Environnement,Contexte'!$B$4:$I$101,2,0),IFERROR(VLOOKUP(D3,'Sous-Traitants,Fournisseurs'!$B$4:$I$101,2,0),IFERROR(VLOOKUP(D3,'Scientifiques,Techniques'!$B$4:$I$101,2,0),IFERROR(VLOOKUP(D3,'Organisationnels,Humains'!$B$4:$I$101,2,0),""))))</f>
        <v>Marche pas</v>
      </c>
      <c r="Q3" s="31" t="str">
        <f>IFERROR(VLOOKUP(D3,'Environnement,Contexte'!$B$4:$I$101,4,0),IFERROR(VLOOKUP(D3,'Sous-Traitants,Fournisseurs'!$B$4:$I$101,4,0),IFERROR(VLOOKUP(D3,'Scientifiques,Techniques'!$B$4:$I$101,4,0),IFERROR(VLOOKUP(D3,'Organisationnels,Humains'!$B$4:$I$101,4,0),""))))</f>
        <v>je sais pas</v>
      </c>
      <c r="R3" s="31" t="str">
        <f>IFERROR(VLOOKUP(D3,'Environnement,Contexte'!$B$4:$I$101,3,0),IFERROR(VLOOKUP(D3,'Sous-Traitants,Fournisseurs'!$B$4:$I$101,3,0),IFERROR(VLOOKUP(D3,'Scientifiques,Techniques'!$B$4:$I$101,3,0),IFERROR(VLOOKUP(D3,'Organisationnels,Humains'!$B$4:$I$101,3,0),""))))</f>
        <v>BE
Marketing
Achats</v>
      </c>
      <c r="S3" s="31" t="str">
        <f>MENU!$C$8</f>
        <v>WELDEC PSM</v>
      </c>
      <c r="T3" s="31" t="str">
        <f>IF(J3-I3&gt;0,J3-I3,"")</f>
        <v/>
      </c>
      <c r="AA3" s="197">
        <f>IF(F3="",0,F3)</f>
        <v>1</v>
      </c>
    </row>
    <row r="4" spans="1:27" ht="39.950000000000003" customHeight="1">
      <c r="A4" s="32" t="s">
        <v>34</v>
      </c>
      <c r="B4" s="112" t="s">
        <v>37</v>
      </c>
      <c r="C4" s="92">
        <v>4</v>
      </c>
      <c r="D4" s="93" t="str">
        <f>IFERROR(VLOOKUP(C4,'Environnement,Contexte'!$A$4:$M$101,2,0),IFERROR(VLOOKUP(C4,'Sous-Traitants,Fournisseurs'!$A$4:$M$101,2,0),IFERROR(VLOOKUP(C4,'Scientifiques,Techniques'!$A$4:$M$101,2,0),IFERROR(VLOOKUP(C4,'Organisationnels,Humains'!$A$4:$M$101,2,0),""))))</f>
        <v>Risque 4</v>
      </c>
      <c r="E4" s="93" t="str">
        <f>IFERROR(VLOOKUP(D4,'Environnement,Contexte'!$B$4:$M$101,12,0),IFERROR(VLOOKUP(D4,'Sous-Traitants,Fournisseurs'!$B$4:$M$101,12,0),IFERROR(VLOOKUP(D4,'Scientifiques,Techniques'!$B$4:$M$101,12,0),IFERROR(VLOOKUP(D4,'Organisationnels,Humains'!$B$4:$M$101,12,0),""))))</f>
        <v>Sous-Traitants/Fournisseurs</v>
      </c>
      <c r="F4" s="101">
        <f>IFERROR(VLOOKUP(D4,'Environnement,Contexte'!$B$4:$I$101,8,0),IFERROR(VLOOKUP(D4,'Sous-Traitants,Fournisseurs'!$B$4:$I$101,8,0),IFERROR(VLOOKUP(D4,'Scientifiques,Techniques'!$B$4:$I$101,8,0),IFERROR(VLOOKUP(D4,'Organisationnels,Humains'!$B$4:$I$101,8,0),""))))</f>
        <v>0.875</v>
      </c>
      <c r="G4" s="114"/>
      <c r="H4" s="93"/>
      <c r="I4" s="93"/>
      <c r="J4" s="93"/>
      <c r="K4" s="93"/>
      <c r="L4" s="103" t="str">
        <f ca="1">IF(I4="","",IF(I4&gt;TODAY(),"",IF(K4=0,IF(TODAY()&lt;=J4,"C","L"),IF(K4&lt;=J4,"J","K"))))</f>
        <v/>
      </c>
      <c r="M4" s="104"/>
      <c r="N4" s="104"/>
      <c r="O4" s="94"/>
      <c r="P4" s="31" t="str">
        <f>IFERROR(VLOOKUP(D4,'Environnement,Contexte'!$B$4:$I$101,2,0),IFERROR(VLOOKUP(D4,'Sous-Traitants,Fournisseurs'!$B$4:$I$101,2,0),IFERROR(VLOOKUP(D4,'Scientifiques,Techniques'!$B$4:$I$101,2,0),IFERROR(VLOOKUP(D4,'Organisationnels,Humains'!$B$4:$I$101,2,0),""))))</f>
        <v>gtrhtrh</v>
      </c>
      <c r="Q4" s="31" t="str">
        <f>IFERROR(VLOOKUP(D4,'Environnement,Contexte'!$B$4:$I$101,4,0),IFERROR(VLOOKUP(D4,'Sous-Traitants,Fournisseurs'!$B$4:$I$101,4,0),IFERROR(VLOOKUP(D4,'Scientifiques,Techniques'!$B$4:$I$101,4,0),IFERROR(VLOOKUP(D4,'Organisationnels,Humains'!$B$4:$I$101,4,0),""))))</f>
        <v>trht</v>
      </c>
      <c r="R4" s="31" t="str">
        <f>IFERROR(VLOOKUP(D4,'Environnement,Contexte'!$B$4:$I$101,3,0),IFERROR(VLOOKUP(D4,'Sous-Traitants,Fournisseurs'!$B$4:$I$101,3,0),IFERROR(VLOOKUP(D4,'Scientifiques,Techniques'!$B$4:$I$101,3,0),IFERROR(VLOOKUP(D4,'Organisationnels,Humains'!$B$4:$I$101,3,0),""))))</f>
        <v>htrht</v>
      </c>
      <c r="S4" s="31" t="str">
        <f>MENU!$C$8</f>
        <v>WELDEC PSM</v>
      </c>
      <c r="T4" s="31" t="str">
        <f>IF(J4-I4&gt;0,J4-I4,"")</f>
        <v/>
      </c>
      <c r="AA4" s="197">
        <f>IF(F4="",0,F4)</f>
        <v>0.875</v>
      </c>
    </row>
    <row r="5" spans="1:27" ht="39.950000000000003" customHeight="1">
      <c r="A5" s="33" t="s">
        <v>36</v>
      </c>
      <c r="B5" s="112" t="s">
        <v>39</v>
      </c>
      <c r="C5" s="92">
        <v>8</v>
      </c>
      <c r="D5" s="93" t="str">
        <f>IFERROR(VLOOKUP(C5,'Environnement,Contexte'!$A$4:$M$101,2,0),IFERROR(VLOOKUP(C5,'Sous-Traitants,Fournisseurs'!$A$4:$M$101,2,0),IFERROR(VLOOKUP(C5,'Scientifiques,Techniques'!$A$4:$M$101,2,0),IFERROR(VLOOKUP(C5,'Organisationnels,Humains'!$A$4:$M$101,2,0),""))))</f>
        <v>risque 7</v>
      </c>
      <c r="E5" s="93" t="str">
        <f>IFERROR(VLOOKUP(D5,'Environnement,Contexte'!$B$4:$M$101,12,0),IFERROR(VLOOKUP(D5,'Sous-Traitants,Fournisseurs'!$B$4:$M$101,12,0),IFERROR(VLOOKUP(D5,'Scientifiques,Techniques'!$B$4:$M$101,12,0),IFERROR(VLOOKUP(D5,'Organisationnels,Humains'!$B$4:$M$101,12,0),""))))</f>
        <v>Scientifiques/Techniques</v>
      </c>
      <c r="F5" s="101">
        <f>IFERROR(VLOOKUP(D5,'Environnement,Contexte'!$B$4:$I$101,8,0),IFERROR(VLOOKUP(D5,'Sous-Traitants,Fournisseurs'!$B$4:$I$101,8,0),IFERROR(VLOOKUP(D5,'Scientifiques,Techniques'!$B$4:$I$101,8,0),IFERROR(VLOOKUP(D5,'Organisationnels,Humains'!$B$4:$I$101,8,0),""))))</f>
        <v>0.875</v>
      </c>
      <c r="G5" s="114"/>
      <c r="H5" s="93"/>
      <c r="I5" s="93"/>
      <c r="J5" s="93"/>
      <c r="K5" s="93"/>
      <c r="L5" s="103" t="str">
        <f ca="1">IF(I5="","",IF(I5&gt;TODAY(),"",IF(K5=0,IF(TODAY()&lt;=J5,"C","L"),IF(K5&lt;=J5,"J","K"))))</f>
        <v/>
      </c>
      <c r="M5" s="104"/>
      <c r="N5" s="104"/>
      <c r="O5" s="94"/>
      <c r="P5" s="31" t="str">
        <f>IFERROR(VLOOKUP(D5,'Environnement,Contexte'!$B$4:$I$101,2,0),IFERROR(VLOOKUP(D5,'Sous-Traitants,Fournisseurs'!$B$4:$I$101,2,0),IFERROR(VLOOKUP(D5,'Scientifiques,Techniques'!$B$4:$I$101,2,0),IFERROR(VLOOKUP(D5,'Organisationnels,Humains'!$B$4:$I$101,2,0),""))))</f>
        <v>gtrhtrh</v>
      </c>
      <c r="Q5" s="31" t="str">
        <f>IFERROR(VLOOKUP(D5,'Environnement,Contexte'!$B$4:$I$101,4,0),IFERROR(VLOOKUP(D5,'Sous-Traitants,Fournisseurs'!$B$4:$I$101,4,0),IFERROR(VLOOKUP(D5,'Scientifiques,Techniques'!$B$4:$I$101,4,0),IFERROR(VLOOKUP(D5,'Organisationnels,Humains'!$B$4:$I$101,4,0),""))))</f>
        <v>trht</v>
      </c>
      <c r="R5" s="31" t="str">
        <f>IFERROR(VLOOKUP(D5,'Environnement,Contexte'!$B$4:$I$101,3,0),IFERROR(VLOOKUP(D5,'Sous-Traitants,Fournisseurs'!$B$4:$I$101,3,0),IFERROR(VLOOKUP(D5,'Scientifiques,Techniques'!$B$4:$I$101,3,0),IFERROR(VLOOKUP(D5,'Organisationnels,Humains'!$B$4:$I$101,3,0),""))))</f>
        <v>htrht</v>
      </c>
      <c r="S5" s="31" t="str">
        <f>MENU!$C$8</f>
        <v>WELDEC PSM</v>
      </c>
      <c r="T5" s="31" t="str">
        <f>IF(J5-I5&gt;0,J5-I5,"")</f>
        <v/>
      </c>
      <c r="AA5" s="197">
        <f>IF(F5="",0,F5)</f>
        <v>0.875</v>
      </c>
    </row>
    <row r="6" spans="1:27" ht="39.950000000000003" customHeight="1">
      <c r="A6" s="34" t="s">
        <v>38</v>
      </c>
      <c r="B6" s="113" t="s">
        <v>41</v>
      </c>
      <c r="C6" s="92">
        <v>11</v>
      </c>
      <c r="D6" s="93" t="str">
        <f>IFERROR(VLOOKUP(C6,'Environnement,Contexte'!$A$4:$M$101,2,0),IFERROR(VLOOKUP(C6,'Sous-Traitants,Fournisseurs'!$A$4:$M$101,2,0),IFERROR(VLOOKUP(C6,'Scientifiques,Techniques'!$A$4:$M$101,2,0),IFERROR(VLOOKUP(C6,'Organisationnels,Humains'!$A$4:$M$101,2,0),""))))</f>
        <v>risque 10</v>
      </c>
      <c r="E6" s="93" t="str">
        <f>IFERROR(VLOOKUP(D6,'Environnement,Contexte'!$B$4:$M$101,12,0),IFERROR(VLOOKUP(D6,'Sous-Traitants,Fournisseurs'!$B$4:$M$101,12,0),IFERROR(VLOOKUP(D6,'Scientifiques,Techniques'!$B$4:$M$101,12,0),IFERROR(VLOOKUP(D6,'Organisationnels,Humains'!$B$4:$M$101,12,0),""))))</f>
        <v>Organisationnels/Humains</v>
      </c>
      <c r="F6" s="101">
        <f>IFERROR(VLOOKUP(D6,'Environnement,Contexte'!$B$4:$I$101,8,0),IFERROR(VLOOKUP(D6,'Sous-Traitants,Fournisseurs'!$B$4:$I$101,8,0),IFERROR(VLOOKUP(D6,'Scientifiques,Techniques'!$B$4:$I$101,8,0),IFERROR(VLOOKUP(D6,'Organisationnels,Humains'!$B$4:$I$101,8,0),""))))</f>
        <v>0.875</v>
      </c>
      <c r="G6" s="114"/>
      <c r="H6" s="93"/>
      <c r="I6" s="93"/>
      <c r="J6" s="93"/>
      <c r="K6" s="93"/>
      <c r="L6" s="103" t="str">
        <f ca="1">IF(I6="","",IF(I6&gt;TODAY(),"",IF(K6=0,IF(TODAY()&lt;=J6,"C","L"),IF(K6&lt;=J6,"J","K"))))</f>
        <v/>
      </c>
      <c r="M6" s="104"/>
      <c r="N6" s="104"/>
      <c r="O6" s="94"/>
      <c r="P6" s="31" t="str">
        <f>IFERROR(VLOOKUP(D6,'Environnement,Contexte'!$B$4:$I$101,2,0),IFERROR(VLOOKUP(D6,'Sous-Traitants,Fournisseurs'!$B$4:$I$101,2,0),IFERROR(VLOOKUP(D6,'Scientifiques,Techniques'!$B$4:$I$101,2,0),IFERROR(VLOOKUP(D6,'Organisationnels,Humains'!$B$4:$I$101,2,0),""))))</f>
        <v>gtrhtrh</v>
      </c>
      <c r="Q6" s="31" t="str">
        <f>IFERROR(VLOOKUP(D6,'Environnement,Contexte'!$B$4:$I$101,4,0),IFERROR(VLOOKUP(D6,'Sous-Traitants,Fournisseurs'!$B$4:$I$101,4,0),IFERROR(VLOOKUP(D6,'Scientifiques,Techniques'!$B$4:$I$101,4,0),IFERROR(VLOOKUP(D6,'Organisationnels,Humains'!$B$4:$I$101,4,0),""))))</f>
        <v>trht</v>
      </c>
      <c r="R6" s="31" t="str">
        <f>IFERROR(VLOOKUP(D6,'Environnement,Contexte'!$B$4:$I$101,3,0),IFERROR(VLOOKUP(D6,'Sous-Traitants,Fournisseurs'!$B$4:$I$101,3,0),IFERROR(VLOOKUP(D6,'Scientifiques,Techniques'!$B$4:$I$101,3,0),IFERROR(VLOOKUP(D6,'Organisationnels,Humains'!$B$4:$I$101,3,0),""))))</f>
        <v>htrht</v>
      </c>
      <c r="S6" s="31" t="str">
        <f>MENU!$C$8</f>
        <v>WELDEC PSM</v>
      </c>
      <c r="T6" s="31" t="str">
        <f>IF(J6-I6&gt;0,J6-I6,"")</f>
        <v/>
      </c>
      <c r="AA6" s="197">
        <f>IF(F6="",0,F6)</f>
        <v>0.875</v>
      </c>
    </row>
    <row r="7" spans="1:27" ht="39.950000000000003" customHeight="1">
      <c r="A7" s="2"/>
      <c r="B7" s="2"/>
      <c r="C7" s="92">
        <v>2</v>
      </c>
      <c r="D7" s="93" t="str">
        <f>IFERROR(VLOOKUP(C7,'Environnement,Contexte'!$A$4:$M$101,2,0),IFERROR(VLOOKUP(C7,'Sous-Traitants,Fournisseurs'!$A$4:$M$101,2,0),IFERROR(VLOOKUP(C7,'Scientifiques,Techniques'!$A$4:$M$101,2,0),IFERROR(VLOOKUP(C7,'Organisationnels,Humains'!$A$4:$M$101,2,0),""))))</f>
        <v>Risque 2</v>
      </c>
      <c r="E7" s="93" t="str">
        <f>IFERROR(VLOOKUP(D7,'Environnement,Contexte'!$B$4:$M$101,12,0),IFERROR(VLOOKUP(D7,'Sous-Traitants,Fournisseurs'!$B$4:$M$101,12,0),IFERROR(VLOOKUP(D7,'Scientifiques,Techniques'!$B$4:$M$101,12,0),IFERROR(VLOOKUP(D7,'Organisationnels,Humains'!$B$4:$M$101,12,0),""))))</f>
        <v>Environnement/Contexte</v>
      </c>
      <c r="F7" s="101">
        <f>IFERROR(VLOOKUP(D7,'Environnement,Contexte'!$B$4:$I$101,8,0),IFERROR(VLOOKUP(D7,'Sous-Traitants,Fournisseurs'!$B$4:$I$101,8,0),IFERROR(VLOOKUP(D7,'Scientifiques,Techniques'!$B$4:$I$101,8,0),IFERROR(VLOOKUP(D7,'Organisationnels,Humains'!$B$4:$I$101,8,0),""))))</f>
        <v>0.5</v>
      </c>
      <c r="G7" s="114"/>
      <c r="H7" s="93"/>
      <c r="I7" s="93"/>
      <c r="J7" s="93"/>
      <c r="K7" s="93"/>
      <c r="L7" s="103" t="str">
        <f ca="1">IF(I7="","",IF(I7&gt;TODAY(),"",IF(K7=0,IF(TODAY()&lt;=J7,"C","L"),IF(K7&lt;=J7,"J","K"))))</f>
        <v/>
      </c>
      <c r="M7" s="104"/>
      <c r="N7" s="104"/>
      <c r="O7" s="94"/>
      <c r="P7" s="31">
        <f>IFERROR(VLOOKUP(D7,'Environnement,Contexte'!$B$4:$I$101,2,0),IFERROR(VLOOKUP(D7,'Sous-Traitants,Fournisseurs'!$B$4:$I$101,2,0),IFERROR(VLOOKUP(D7,'Scientifiques,Techniques'!$B$4:$I$101,2,0),IFERROR(VLOOKUP(D7,'Organisationnels,Humains'!$B$4:$I$101,2,0),""))))</f>
        <v>0</v>
      </c>
      <c r="Q7" s="31">
        <f>IFERROR(VLOOKUP(D7,'Environnement,Contexte'!$B$4:$I$101,4,0),IFERROR(VLOOKUP(D7,'Sous-Traitants,Fournisseurs'!$B$4:$I$101,4,0),IFERROR(VLOOKUP(D7,'Scientifiques,Techniques'!$B$4:$I$101,4,0),IFERROR(VLOOKUP(D7,'Organisationnels,Humains'!$B$4:$I$101,4,0),""))))</f>
        <v>0</v>
      </c>
      <c r="R7" s="31">
        <f>IFERROR(VLOOKUP(D7,'Environnement,Contexte'!$B$4:$I$101,3,0),IFERROR(VLOOKUP(D7,'Sous-Traitants,Fournisseurs'!$B$4:$I$101,3,0),IFERROR(VLOOKUP(D7,'Scientifiques,Techniques'!$B$4:$I$101,3,0),IFERROR(VLOOKUP(D7,'Organisationnels,Humains'!$B$4:$I$101,3,0),""))))</f>
        <v>0</v>
      </c>
      <c r="S7" s="31" t="str">
        <f>MENU!$C$8</f>
        <v>WELDEC PSM</v>
      </c>
      <c r="T7" s="31" t="str">
        <f>IF(J7-I7&gt;0,J7-I7,"")</f>
        <v/>
      </c>
      <c r="AA7" s="197">
        <f>IF(F7="",0,F7)</f>
        <v>0.5</v>
      </c>
    </row>
    <row r="8" spans="1:27" ht="39.950000000000003" customHeight="1">
      <c r="A8" s="2"/>
      <c r="B8" s="2"/>
      <c r="C8" s="92">
        <v>5</v>
      </c>
      <c r="D8" s="93" t="str">
        <f>IFERROR(VLOOKUP(C8,'Environnement,Contexte'!$A$4:$M$101,2,0),IFERROR(VLOOKUP(C8,'Sous-Traitants,Fournisseurs'!$A$4:$M$101,2,0),IFERROR(VLOOKUP(C8,'Scientifiques,Techniques'!$A$4:$M$101,2,0),IFERROR(VLOOKUP(C8,'Organisationnels,Humains'!$A$4:$M$101,2,0),""))))</f>
        <v>Risque 5</v>
      </c>
      <c r="E8" s="93" t="str">
        <f>IFERROR(VLOOKUP(D8,'Environnement,Contexte'!$B$4:$M$101,12,0),IFERROR(VLOOKUP(D8,'Sous-Traitants,Fournisseurs'!$B$4:$M$101,12,0),IFERROR(VLOOKUP(D8,'Scientifiques,Techniques'!$B$4:$M$101,12,0),IFERROR(VLOOKUP(D8,'Organisationnels,Humains'!$B$4:$M$101,12,0),""))))</f>
        <v>Sous-Traitants/Fournisseurs</v>
      </c>
      <c r="F8" s="101">
        <f>IFERROR(VLOOKUP(D8,'Environnement,Contexte'!$B$4:$I$101,8,0),IFERROR(VLOOKUP(D8,'Sous-Traitants,Fournisseurs'!$B$4:$I$101,8,0),IFERROR(VLOOKUP(D8,'Scientifiques,Techniques'!$B$4:$I$101,8,0),IFERROR(VLOOKUP(D8,'Organisationnels,Humains'!$B$4:$I$101,8,0),""))))</f>
        <v>0.5</v>
      </c>
      <c r="G8" s="114"/>
      <c r="H8" s="93"/>
      <c r="I8" s="93"/>
      <c r="J8" s="93"/>
      <c r="K8" s="93"/>
      <c r="L8" s="103" t="str">
        <f ca="1">IF(I8="","",IF(I8&gt;TODAY(),"",IF(K8=0,IF(TODAY()&lt;=J8,"C","L"),IF(K8&lt;=J8,"J","K"))))</f>
        <v/>
      </c>
      <c r="M8" s="104"/>
      <c r="N8" s="104"/>
      <c r="O8" s="94"/>
      <c r="P8" s="31" t="str">
        <f>IFERROR(VLOOKUP(D8,'Environnement,Contexte'!$B$4:$I$101,2,0),IFERROR(VLOOKUP(D8,'Sous-Traitants,Fournisseurs'!$B$4:$I$101,2,0),IFERROR(VLOOKUP(D8,'Scientifiques,Techniques'!$B$4:$I$101,2,0),IFERROR(VLOOKUP(D8,'Organisationnels,Humains'!$B$4:$I$101,2,0),""))))</f>
        <v>rhrhtr</v>
      </c>
      <c r="Q8" s="31" t="str">
        <f>IFERROR(VLOOKUP(D8,'Environnement,Contexte'!$B$4:$I$101,4,0),IFERROR(VLOOKUP(D8,'Sous-Traitants,Fournisseurs'!$B$4:$I$101,4,0),IFERROR(VLOOKUP(D8,'Scientifiques,Techniques'!$B$4:$I$101,4,0),IFERROR(VLOOKUP(D8,'Organisationnels,Humains'!$B$4:$I$101,4,0),""))))</f>
        <v>htgrhtr</v>
      </c>
      <c r="R8" s="31" t="str">
        <f>IFERROR(VLOOKUP(D8,'Environnement,Contexte'!$B$4:$I$101,3,0),IFERROR(VLOOKUP(D8,'Sous-Traitants,Fournisseurs'!$B$4:$I$101,3,0),IFERROR(VLOOKUP(D8,'Scientifiques,Techniques'!$B$4:$I$101,3,0),IFERROR(VLOOKUP(D8,'Organisationnels,Humains'!$B$4:$I$101,3,0),""))))</f>
        <v>htrht</v>
      </c>
      <c r="S8" s="31" t="str">
        <f>MENU!$C$8</f>
        <v>WELDEC PSM</v>
      </c>
      <c r="T8" s="31" t="str">
        <f>IF(J8-I8&gt;0,J8-I8,"")</f>
        <v/>
      </c>
      <c r="AA8" s="197">
        <f>IF(F8="",0,F8)</f>
        <v>0.5</v>
      </c>
    </row>
    <row r="9" spans="1:27" ht="39.950000000000003" customHeight="1">
      <c r="A9" s="2"/>
      <c r="B9" s="2"/>
      <c r="C9" s="92">
        <v>9</v>
      </c>
      <c r="D9" s="93" t="str">
        <f>IFERROR(VLOOKUP(C9,'Environnement,Contexte'!$A$4:$M$101,2,0),IFERROR(VLOOKUP(C9,'Sous-Traitants,Fournisseurs'!$A$4:$M$101,2,0),IFERROR(VLOOKUP(C9,'Scientifiques,Techniques'!$A$4:$M$101,2,0),IFERROR(VLOOKUP(C9,'Organisationnels,Humains'!$A$4:$M$101,2,0),""))))</f>
        <v>Risque 8</v>
      </c>
      <c r="E9" s="93" t="str">
        <f>IFERROR(VLOOKUP(D9,'Environnement,Contexte'!$B$4:$M$101,12,0),IFERROR(VLOOKUP(D9,'Sous-Traitants,Fournisseurs'!$B$4:$M$101,12,0),IFERROR(VLOOKUP(D9,'Scientifiques,Techniques'!$B$4:$M$101,12,0),IFERROR(VLOOKUP(D9,'Organisationnels,Humains'!$B$4:$M$101,12,0),""))))</f>
        <v>Scientifiques/Techniques</v>
      </c>
      <c r="F9" s="101">
        <f>IFERROR(VLOOKUP(D9,'Environnement,Contexte'!$B$4:$I$101,8,0),IFERROR(VLOOKUP(D9,'Sous-Traitants,Fournisseurs'!$B$4:$I$101,8,0),IFERROR(VLOOKUP(D9,'Scientifiques,Techniques'!$B$4:$I$101,8,0),IFERROR(VLOOKUP(D9,'Organisationnels,Humains'!$B$4:$I$101,8,0),""))))</f>
        <v>0.5</v>
      </c>
      <c r="G9" s="114"/>
      <c r="H9" s="93"/>
      <c r="I9" s="93"/>
      <c r="J9" s="93"/>
      <c r="K9" s="93"/>
      <c r="L9" s="103" t="str">
        <f ca="1">IF(I9="","",IF(I9&gt;TODAY(),"",IF(K9=0,IF(TODAY()&lt;=J9,"C","L"),IF(K9&lt;=J9,"J","K"))))</f>
        <v/>
      </c>
      <c r="M9" s="104"/>
      <c r="N9" s="104"/>
      <c r="O9" s="94"/>
      <c r="P9" s="31" t="str">
        <f>IFERROR(VLOOKUP(D9,'Environnement,Contexte'!$B$4:$I$101,2,0),IFERROR(VLOOKUP(D9,'Sous-Traitants,Fournisseurs'!$B$4:$I$101,2,0),IFERROR(VLOOKUP(D9,'Scientifiques,Techniques'!$B$4:$I$101,2,0),IFERROR(VLOOKUP(D9,'Organisationnels,Humains'!$B$4:$I$101,2,0),""))))</f>
        <v>rhrhtr</v>
      </c>
      <c r="Q9" s="31" t="str">
        <f>IFERROR(VLOOKUP(D9,'Environnement,Contexte'!$B$4:$I$101,4,0),IFERROR(VLOOKUP(D9,'Sous-Traitants,Fournisseurs'!$B$4:$I$101,4,0),IFERROR(VLOOKUP(D9,'Scientifiques,Techniques'!$B$4:$I$101,4,0),IFERROR(VLOOKUP(D9,'Organisationnels,Humains'!$B$4:$I$101,4,0),""))))</f>
        <v>htgrhtr</v>
      </c>
      <c r="R9" s="31" t="str">
        <f>IFERROR(VLOOKUP(D9,'Environnement,Contexte'!$B$4:$I$101,3,0),IFERROR(VLOOKUP(D9,'Sous-Traitants,Fournisseurs'!$B$4:$I$101,3,0),IFERROR(VLOOKUP(D9,'Scientifiques,Techniques'!$B$4:$I$101,3,0),IFERROR(VLOOKUP(D9,'Organisationnels,Humains'!$B$4:$I$101,3,0),""))))</f>
        <v>htrht</v>
      </c>
      <c r="S9" s="31" t="str">
        <f>MENU!$C$8</f>
        <v>WELDEC PSM</v>
      </c>
      <c r="T9" s="31" t="str">
        <f>IF(J9-I9&gt;0,J9-I9,"")</f>
        <v/>
      </c>
      <c r="AA9" s="197">
        <f>IF(F9="",0,F9)</f>
        <v>0.5</v>
      </c>
    </row>
    <row r="10" spans="1:27" ht="39.950000000000003" customHeight="1">
      <c r="A10" s="2"/>
      <c r="B10" s="2"/>
      <c r="C10" s="92">
        <v>12</v>
      </c>
      <c r="D10" s="93" t="str">
        <f>IFERROR(VLOOKUP(C10,'Environnement,Contexte'!$A$4:$M$101,2,0),IFERROR(VLOOKUP(C10,'Sous-Traitants,Fournisseurs'!$A$4:$M$101,2,0),IFERROR(VLOOKUP(C10,'Scientifiques,Techniques'!$A$4:$M$101,2,0),IFERROR(VLOOKUP(C10,'Organisationnels,Humains'!$A$4:$M$101,2,0),""))))</f>
        <v>Risque 11</v>
      </c>
      <c r="E10" s="93" t="str">
        <f>IFERROR(VLOOKUP(D10,'Environnement,Contexte'!$B$4:$M$101,12,0),IFERROR(VLOOKUP(D10,'Sous-Traitants,Fournisseurs'!$B$4:$M$101,12,0),IFERROR(VLOOKUP(D10,'Scientifiques,Techniques'!$B$4:$M$101,12,0),IFERROR(VLOOKUP(D10,'Organisationnels,Humains'!$B$4:$M$101,12,0),""))))</f>
        <v>Organisationnels/Humains</v>
      </c>
      <c r="F10" s="101">
        <f>IFERROR(VLOOKUP(D10,'Environnement,Contexte'!$B$4:$I$101,8,0),IFERROR(VLOOKUP(D10,'Sous-Traitants,Fournisseurs'!$B$4:$I$101,8,0),IFERROR(VLOOKUP(D10,'Scientifiques,Techniques'!$B$4:$I$101,8,0),IFERROR(VLOOKUP(D10,'Organisationnels,Humains'!$B$4:$I$101,8,0),""))))</f>
        <v>0.5</v>
      </c>
      <c r="G10" s="114"/>
      <c r="H10" s="93"/>
      <c r="I10" s="93"/>
      <c r="J10" s="93"/>
      <c r="K10" s="93"/>
      <c r="L10" s="103" t="str">
        <f ca="1">IF(I10="","",IF(I10&gt;TODAY(),"",IF(K10=0,IF(TODAY()&lt;=J10,"C","L"),IF(K10&lt;=J10,"J","K"))))</f>
        <v/>
      </c>
      <c r="M10" s="104"/>
      <c r="N10" s="104"/>
      <c r="O10" s="94"/>
      <c r="P10" s="31" t="str">
        <f>IFERROR(VLOOKUP(D10,'Environnement,Contexte'!$B$4:$I$101,2,0),IFERROR(VLOOKUP(D10,'Sous-Traitants,Fournisseurs'!$B$4:$I$101,2,0),IFERROR(VLOOKUP(D10,'Scientifiques,Techniques'!$B$4:$I$101,2,0),IFERROR(VLOOKUP(D10,'Organisationnels,Humains'!$B$4:$I$101,2,0),""))))</f>
        <v>rhrhtr</v>
      </c>
      <c r="Q10" s="31" t="str">
        <f>IFERROR(VLOOKUP(D10,'Environnement,Contexte'!$B$4:$I$101,4,0),IFERROR(VLOOKUP(D10,'Sous-Traitants,Fournisseurs'!$B$4:$I$101,4,0),IFERROR(VLOOKUP(D10,'Scientifiques,Techniques'!$B$4:$I$101,4,0),IFERROR(VLOOKUP(D10,'Organisationnels,Humains'!$B$4:$I$101,4,0),""))))</f>
        <v>htgrhtr</v>
      </c>
      <c r="R10" s="31" t="str">
        <f>IFERROR(VLOOKUP(D10,'Environnement,Contexte'!$B$4:$I$101,3,0),IFERROR(VLOOKUP(D10,'Sous-Traitants,Fournisseurs'!$B$4:$I$101,3,0),IFERROR(VLOOKUP(D10,'Scientifiques,Techniques'!$B$4:$I$101,3,0),IFERROR(VLOOKUP(D10,'Organisationnels,Humains'!$B$4:$I$101,3,0),""))))</f>
        <v>htrht</v>
      </c>
      <c r="S10" s="31" t="str">
        <f>MENU!$C$8</f>
        <v>WELDEC PSM</v>
      </c>
      <c r="T10" s="31" t="str">
        <f>IF(J10-I10&gt;0,J10-I10,"")</f>
        <v/>
      </c>
      <c r="AA10" s="197">
        <f>IF(F10="",0,F10)</f>
        <v>0.5</v>
      </c>
    </row>
    <row r="11" spans="1:27" ht="39.950000000000003" customHeight="1">
      <c r="A11" s="2"/>
      <c r="B11" s="2"/>
      <c r="C11" s="92">
        <v>3</v>
      </c>
      <c r="D11" s="93" t="str">
        <f>IFERROR(VLOOKUP(C11,'Environnement,Contexte'!$A$4:$M$101,2,0),IFERROR(VLOOKUP(C11,'Sous-Traitants,Fournisseurs'!$A$4:$M$101,2,0),IFERROR(VLOOKUP(C11,'Scientifiques,Techniques'!$A$4:$M$101,2,0),IFERROR(VLOOKUP(C11,'Organisationnels,Humains'!$A$4:$M$101,2,0),""))))</f>
        <v>risque 3</v>
      </c>
      <c r="E11" s="93" t="str">
        <f>IFERROR(VLOOKUP(D11,'Environnement,Contexte'!$B$4:$M$101,12,0),IFERROR(VLOOKUP(D11,'Sous-Traitants,Fournisseurs'!$B$4:$M$101,12,0),IFERROR(VLOOKUP(D11,'Scientifiques,Techniques'!$B$4:$M$101,12,0),IFERROR(VLOOKUP(D11,'Organisationnels,Humains'!$B$4:$M$101,12,0),""))))</f>
        <v>Environnement/Contexte</v>
      </c>
      <c r="F11" s="101">
        <f>IFERROR(VLOOKUP(D11,'Environnement,Contexte'!$B$4:$I$101,8,0),IFERROR(VLOOKUP(D11,'Sous-Traitants,Fournisseurs'!$B$4:$I$101,8,0),IFERROR(VLOOKUP(D11,'Scientifiques,Techniques'!$B$4:$I$101,8,0),IFERROR(VLOOKUP(D11,'Organisationnels,Humains'!$B$4:$I$101,8,0),""))))</f>
        <v>0.25</v>
      </c>
      <c r="G11" s="114"/>
      <c r="H11" s="93"/>
      <c r="I11" s="93"/>
      <c r="J11" s="93"/>
      <c r="K11" s="93"/>
      <c r="L11" s="103" t="str">
        <f ca="1">IF(I11="","",IF(I11&gt;TODAY(),"",IF(K11=0,IF(TODAY()&lt;=J11,"C","L"),IF(K11&lt;=J11,"J","K"))))</f>
        <v/>
      </c>
      <c r="M11" s="104"/>
      <c r="N11" s="104"/>
      <c r="O11" s="94"/>
      <c r="P11" s="31">
        <f>IFERROR(VLOOKUP(D11,'Environnement,Contexte'!$B$4:$I$101,2,0),IFERROR(VLOOKUP(D11,'Sous-Traitants,Fournisseurs'!$B$4:$I$101,2,0),IFERROR(VLOOKUP(D11,'Scientifiques,Techniques'!$B$4:$I$101,2,0),IFERROR(VLOOKUP(D11,'Organisationnels,Humains'!$B$4:$I$101,2,0),""))))</f>
        <v>0</v>
      </c>
      <c r="Q11" s="31">
        <f>IFERROR(VLOOKUP(D11,'Environnement,Contexte'!$B$4:$I$101,4,0),IFERROR(VLOOKUP(D11,'Sous-Traitants,Fournisseurs'!$B$4:$I$101,4,0),IFERROR(VLOOKUP(D11,'Scientifiques,Techniques'!$B$4:$I$101,4,0),IFERROR(VLOOKUP(D11,'Organisationnels,Humains'!$B$4:$I$101,4,0),""))))</f>
        <v>0</v>
      </c>
      <c r="R11" s="31">
        <f>IFERROR(VLOOKUP(D11,'Environnement,Contexte'!$B$4:$I$101,3,0),IFERROR(VLOOKUP(D11,'Sous-Traitants,Fournisseurs'!$B$4:$I$101,3,0),IFERROR(VLOOKUP(D11,'Scientifiques,Techniques'!$B$4:$I$101,3,0),IFERROR(VLOOKUP(D11,'Organisationnels,Humains'!$B$4:$I$101,3,0),""))))</f>
        <v>0</v>
      </c>
      <c r="S11" s="31" t="str">
        <f>MENU!$C$8</f>
        <v>WELDEC PSM</v>
      </c>
      <c r="T11" s="31" t="str">
        <f>IF(J11-I11&gt;0,J11-I11,"")</f>
        <v/>
      </c>
      <c r="AA11" s="197">
        <f>IF(F11="",0,F11)</f>
        <v>0.25</v>
      </c>
    </row>
    <row r="12" spans="1:27" ht="39.950000000000003" customHeight="1">
      <c r="A12" s="2"/>
      <c r="B12" s="2"/>
      <c r="C12" s="92">
        <v>6</v>
      </c>
      <c r="D12" s="93" t="str">
        <f>IFERROR(VLOOKUP(C12,'Environnement,Contexte'!$A$4:$M$101,2,0),IFERROR(VLOOKUP(C12,'Sous-Traitants,Fournisseurs'!$A$4:$M$101,2,0),IFERROR(VLOOKUP(C12,'Scientifiques,Techniques'!$A$4:$M$101,2,0),IFERROR(VLOOKUP(C12,'Organisationnels,Humains'!$A$4:$M$101,2,0),""))))</f>
        <v>Risque 6</v>
      </c>
      <c r="E12" s="93" t="str">
        <f>IFERROR(VLOOKUP(D12,'Environnement,Contexte'!$B$4:$M$101,12,0),IFERROR(VLOOKUP(D12,'Sous-Traitants,Fournisseurs'!$B$4:$M$101,12,0),IFERROR(VLOOKUP(D12,'Scientifiques,Techniques'!$B$4:$M$101,12,0),IFERROR(VLOOKUP(D12,'Organisationnels,Humains'!$B$4:$M$101,12,0),""))))</f>
        <v>Sous-Traitants/Fournisseurs</v>
      </c>
      <c r="F12" s="101">
        <f>IFERROR(VLOOKUP(D12,'Environnement,Contexte'!$B$4:$I$101,8,0),IFERROR(VLOOKUP(D12,'Sous-Traitants,Fournisseurs'!$B$4:$I$101,8,0),IFERROR(VLOOKUP(D12,'Scientifiques,Techniques'!$B$4:$I$101,8,0),IFERROR(VLOOKUP(D12,'Organisationnels,Humains'!$B$4:$I$101,8,0),""))))</f>
        <v>0.25</v>
      </c>
      <c r="G12" s="114"/>
      <c r="H12" s="93"/>
      <c r="I12" s="93"/>
      <c r="J12" s="93"/>
      <c r="K12" s="93"/>
      <c r="L12" s="103" t="str">
        <f ca="1">IF(I12="","",IF(I12&gt;TODAY(),"",IF(K12=0,IF(TODAY()&lt;=J12,"C","L"),IF(K12&lt;=J12,"J","K"))))</f>
        <v/>
      </c>
      <c r="M12" s="104"/>
      <c r="N12" s="104"/>
      <c r="O12" s="94"/>
      <c r="P12" s="31" t="str">
        <f>IFERROR(VLOOKUP(D12,'Environnement,Contexte'!$B$4:$I$101,2,0),IFERROR(VLOOKUP(D12,'Sous-Traitants,Fournisseurs'!$B$4:$I$101,2,0),IFERROR(VLOOKUP(D12,'Scientifiques,Techniques'!$B$4:$I$101,2,0),IFERROR(VLOOKUP(D12,'Organisationnels,Humains'!$B$4:$I$101,2,0),""))))</f>
        <v>fgf</v>
      </c>
      <c r="Q12" s="31" t="str">
        <f>IFERROR(VLOOKUP(D12,'Environnement,Contexte'!$B$4:$I$101,4,0),IFERROR(VLOOKUP(D12,'Sous-Traitants,Fournisseurs'!$B$4:$I$101,4,0),IFERROR(VLOOKUP(D12,'Scientifiques,Techniques'!$B$4:$I$101,4,0),IFERROR(VLOOKUP(D12,'Organisationnels,Humains'!$B$4:$I$101,4,0),""))))</f>
        <v>gfd</v>
      </c>
      <c r="R12" s="31" t="str">
        <f>IFERROR(VLOOKUP(D12,'Environnement,Contexte'!$B$4:$I$101,3,0),IFERROR(VLOOKUP(D12,'Sous-Traitants,Fournisseurs'!$B$4:$I$101,3,0),IFERROR(VLOOKUP(D12,'Scientifiques,Techniques'!$B$4:$I$101,3,0),IFERROR(VLOOKUP(D12,'Organisationnels,Humains'!$B$4:$I$101,3,0),""))))</f>
        <v>gfdg</v>
      </c>
      <c r="S12" s="31" t="str">
        <f>MENU!$C$8</f>
        <v>WELDEC PSM</v>
      </c>
      <c r="T12" s="31" t="str">
        <f>IF(J12-I12&gt;0,J12-I12,"")</f>
        <v/>
      </c>
      <c r="AA12" s="197">
        <f>IF(F12="",0,F12)</f>
        <v>0.25</v>
      </c>
    </row>
    <row r="13" spans="1:27" ht="39.950000000000003" customHeight="1">
      <c r="A13" s="2"/>
      <c r="B13" s="2"/>
      <c r="C13" s="92">
        <v>10</v>
      </c>
      <c r="D13" s="93" t="str">
        <f>IFERROR(VLOOKUP(C13,'Environnement,Contexte'!$A$4:$M$101,2,0),IFERROR(VLOOKUP(C13,'Sous-Traitants,Fournisseurs'!$A$4:$M$101,2,0),IFERROR(VLOOKUP(C13,'Scientifiques,Techniques'!$A$4:$M$101,2,0),IFERROR(VLOOKUP(C13,'Organisationnels,Humains'!$A$4:$M$101,2,0),""))))</f>
        <v>Risque 9</v>
      </c>
      <c r="E13" s="93" t="str">
        <f>IFERROR(VLOOKUP(D13,'Environnement,Contexte'!$B$4:$M$101,12,0),IFERROR(VLOOKUP(D13,'Sous-Traitants,Fournisseurs'!$B$4:$M$101,12,0),IFERROR(VLOOKUP(D13,'Scientifiques,Techniques'!$B$4:$M$101,12,0),IFERROR(VLOOKUP(D13,'Organisationnels,Humains'!$B$4:$M$101,12,0),""))))</f>
        <v>Scientifiques/Techniques</v>
      </c>
      <c r="F13" s="101">
        <f>IFERROR(VLOOKUP(D13,'Environnement,Contexte'!$B$4:$I$101,8,0),IFERROR(VLOOKUP(D13,'Sous-Traitants,Fournisseurs'!$B$4:$I$101,8,0),IFERROR(VLOOKUP(D13,'Scientifiques,Techniques'!$B$4:$I$101,8,0),IFERROR(VLOOKUP(D13,'Organisationnels,Humains'!$B$4:$I$101,8,0),""))))</f>
        <v>0.25</v>
      </c>
      <c r="G13" s="114"/>
      <c r="H13" s="93"/>
      <c r="I13" s="93"/>
      <c r="J13" s="93"/>
      <c r="K13" s="93"/>
      <c r="L13" s="103" t="str">
        <f ca="1">IF(I13="","",IF(I13&gt;TODAY(),"",IF(K13=0,IF(TODAY()&lt;=J13,"C","L"),IF(K13&lt;=J13,"J","K"))))</f>
        <v/>
      </c>
      <c r="M13" s="104"/>
      <c r="N13" s="104"/>
      <c r="O13" s="94"/>
      <c r="P13" s="31" t="str">
        <f>IFERROR(VLOOKUP(D13,'Environnement,Contexte'!$B$4:$I$101,2,0),IFERROR(VLOOKUP(D13,'Sous-Traitants,Fournisseurs'!$B$4:$I$101,2,0),IFERROR(VLOOKUP(D13,'Scientifiques,Techniques'!$B$4:$I$101,2,0),IFERROR(VLOOKUP(D13,'Organisationnels,Humains'!$B$4:$I$101,2,0),""))))</f>
        <v>fgf</v>
      </c>
      <c r="Q13" s="31" t="str">
        <f>IFERROR(VLOOKUP(D13,'Environnement,Contexte'!$B$4:$I$101,4,0),IFERROR(VLOOKUP(D13,'Sous-Traitants,Fournisseurs'!$B$4:$I$101,4,0),IFERROR(VLOOKUP(D13,'Scientifiques,Techniques'!$B$4:$I$101,4,0),IFERROR(VLOOKUP(D13,'Organisationnels,Humains'!$B$4:$I$101,4,0),""))))</f>
        <v>gfd</v>
      </c>
      <c r="R13" s="31" t="str">
        <f>IFERROR(VLOOKUP(D13,'Environnement,Contexte'!$B$4:$I$101,3,0),IFERROR(VLOOKUP(D13,'Sous-Traitants,Fournisseurs'!$B$4:$I$101,3,0),IFERROR(VLOOKUP(D13,'Scientifiques,Techniques'!$B$4:$I$101,3,0),IFERROR(VLOOKUP(D13,'Organisationnels,Humains'!$B$4:$I$101,3,0),""))))</f>
        <v>gfdg</v>
      </c>
      <c r="S13" s="31" t="str">
        <f>MENU!$C$8</f>
        <v>WELDEC PSM</v>
      </c>
      <c r="T13" s="31" t="str">
        <f>IF(J13-I13&gt;0,J13-I13,"")</f>
        <v/>
      </c>
      <c r="AA13" s="197">
        <f>IF(F13="",0,F13)</f>
        <v>0.25</v>
      </c>
    </row>
    <row r="14" spans="1:27" ht="39.950000000000003" customHeight="1">
      <c r="A14" s="2"/>
      <c r="B14" s="2"/>
      <c r="C14" s="92">
        <v>13</v>
      </c>
      <c r="D14" s="93" t="str">
        <f>IFERROR(VLOOKUP(C14,'Environnement,Contexte'!$A$4:$M$101,2,0),IFERROR(VLOOKUP(C14,'Sous-Traitants,Fournisseurs'!$A$4:$M$101,2,0),IFERROR(VLOOKUP(C14,'Scientifiques,Techniques'!$A$4:$M$101,2,0),IFERROR(VLOOKUP(C14,'Organisationnels,Humains'!$A$4:$M$101,2,0),""))))</f>
        <v>Risque 12</v>
      </c>
      <c r="E14" s="93" t="str">
        <f>IFERROR(VLOOKUP(D14,'Environnement,Contexte'!$B$4:$M$101,12,0),IFERROR(VLOOKUP(D14,'Sous-Traitants,Fournisseurs'!$B$4:$M$101,12,0),IFERROR(VLOOKUP(D14,'Scientifiques,Techniques'!$B$4:$M$101,12,0),IFERROR(VLOOKUP(D14,'Organisationnels,Humains'!$B$4:$M$101,12,0),""))))</f>
        <v>Organisationnels/Humains</v>
      </c>
      <c r="F14" s="101">
        <f>IFERROR(VLOOKUP(D14,'Environnement,Contexte'!$B$4:$I$101,8,0),IFERROR(VLOOKUP(D14,'Sous-Traitants,Fournisseurs'!$B$4:$I$101,8,0),IFERROR(VLOOKUP(D14,'Scientifiques,Techniques'!$B$4:$I$101,8,0),IFERROR(VLOOKUP(D14,'Organisationnels,Humains'!$B$4:$I$101,8,0),""))))</f>
        <v>0.25</v>
      </c>
      <c r="G14" s="114"/>
      <c r="H14" s="93"/>
      <c r="I14" s="93"/>
      <c r="J14" s="93"/>
      <c r="K14" s="93"/>
      <c r="L14" s="103" t="str">
        <f ca="1">IF(I14="","",IF(I14&gt;TODAY(),"",IF(K14=0,IF(TODAY()&lt;=J14,"C","L"),IF(K14&lt;=J14,"J","K"))))</f>
        <v/>
      </c>
      <c r="M14" s="104"/>
      <c r="N14" s="104"/>
      <c r="O14" s="94"/>
      <c r="P14" s="31" t="str">
        <f>IFERROR(VLOOKUP(D14,'Environnement,Contexte'!$B$4:$I$101,2,0),IFERROR(VLOOKUP(D14,'Sous-Traitants,Fournisseurs'!$B$4:$I$101,2,0),IFERROR(VLOOKUP(D14,'Scientifiques,Techniques'!$B$4:$I$101,2,0),IFERROR(VLOOKUP(D14,'Organisationnels,Humains'!$B$4:$I$101,2,0),""))))</f>
        <v>fgf</v>
      </c>
      <c r="Q14" s="31" t="str">
        <f>IFERROR(VLOOKUP(D14,'Environnement,Contexte'!$B$4:$I$101,4,0),IFERROR(VLOOKUP(D14,'Sous-Traitants,Fournisseurs'!$B$4:$I$101,4,0),IFERROR(VLOOKUP(D14,'Scientifiques,Techniques'!$B$4:$I$101,4,0),IFERROR(VLOOKUP(D14,'Organisationnels,Humains'!$B$4:$I$101,4,0),""))))</f>
        <v>gfd</v>
      </c>
      <c r="R14" s="31" t="str">
        <f>IFERROR(VLOOKUP(D14,'Environnement,Contexte'!$B$4:$I$101,3,0),IFERROR(VLOOKUP(D14,'Sous-Traitants,Fournisseurs'!$B$4:$I$101,3,0),IFERROR(VLOOKUP(D14,'Scientifiques,Techniques'!$B$4:$I$101,3,0),IFERROR(VLOOKUP(D14,'Organisationnels,Humains'!$B$4:$I$101,3,0),""))))</f>
        <v>gfdg</v>
      </c>
      <c r="S14" s="31" t="str">
        <f>MENU!$C$8</f>
        <v>WELDEC PSM</v>
      </c>
      <c r="T14" s="31" t="str">
        <f>IF(J14-I14&gt;0,J14-I14,"")</f>
        <v/>
      </c>
      <c r="AA14" s="197">
        <f>IF(F14="",0,F14)</f>
        <v>0.25</v>
      </c>
    </row>
    <row r="15" spans="1:27" ht="39.950000000000003" customHeight="1">
      <c r="A15" s="2"/>
      <c r="B15" s="2"/>
      <c r="C15" s="92">
        <v>7</v>
      </c>
      <c r="D15" s="93" t="str">
        <f>IFERROR(VLOOKUP(C15,'Environnement,Contexte'!$A$4:$M$101,2,0),IFERROR(VLOOKUP(C15,'Sous-Traitants,Fournisseurs'!$A$4:$M$101,2,0),IFERROR(VLOOKUP(C15,'Scientifiques,Techniques'!$A$4:$M$101,2,0),IFERROR(VLOOKUP(C15,'Organisationnels,Humains'!$A$4:$M$101,2,0),""))))</f>
        <v>risque 51</v>
      </c>
      <c r="E15" s="93" t="str">
        <f>IFERROR(VLOOKUP(D15,'Environnement,Contexte'!$B$4:$M$101,12,0),IFERROR(VLOOKUP(D15,'Sous-Traitants,Fournisseurs'!$B$4:$M$101,12,0),IFERROR(VLOOKUP(D15,'Scientifiques,Techniques'!$B$4:$M$101,12,0),IFERROR(VLOOKUP(D15,'Organisationnels,Humains'!$B$4:$M$101,12,0),""))))</f>
        <v>Sous-Traitants/Fournisseurs</v>
      </c>
      <c r="F15" s="101" t="str">
        <f>IFERROR(VLOOKUP(D15,'Environnement,Contexte'!$B$4:$I$101,8,0),IFERROR(VLOOKUP(D15,'Sous-Traitants,Fournisseurs'!$B$4:$I$101,8,0),IFERROR(VLOOKUP(D15,'Scientifiques,Techniques'!$B$4:$I$101,8,0),IFERROR(VLOOKUP(D15,'Organisationnels,Humains'!$B$4:$I$101,8,0),""))))</f>
        <v/>
      </c>
      <c r="G15" s="114"/>
      <c r="H15" s="93"/>
      <c r="I15" s="93"/>
      <c r="J15" s="93"/>
      <c r="K15" s="93"/>
      <c r="L15" s="103" t="str">
        <f ca="1">IF(I15="","",IF(I15&gt;TODAY(),"",IF(K15=0,IF(TODAY()&lt;=J15,"C","L"),IF(K15&lt;=J15,"J","K"))))</f>
        <v/>
      </c>
      <c r="M15" s="104"/>
      <c r="N15" s="104"/>
      <c r="O15" s="94"/>
      <c r="P15" s="31">
        <f>IFERROR(VLOOKUP(D15,'Environnement,Contexte'!$B$4:$I$101,2,0),IFERROR(VLOOKUP(D15,'Sous-Traitants,Fournisseurs'!$B$4:$I$101,2,0),IFERROR(VLOOKUP(D15,'Scientifiques,Techniques'!$B$4:$I$101,2,0),IFERROR(VLOOKUP(D15,'Organisationnels,Humains'!$B$4:$I$101,2,0),""))))</f>
        <v>0</v>
      </c>
      <c r="Q15" s="31">
        <f>IFERROR(VLOOKUP(D15,'Environnement,Contexte'!$B$4:$I$101,4,0),IFERROR(VLOOKUP(D15,'Sous-Traitants,Fournisseurs'!$B$4:$I$101,4,0),IFERROR(VLOOKUP(D15,'Scientifiques,Techniques'!$B$4:$I$101,4,0),IFERROR(VLOOKUP(D15,'Organisationnels,Humains'!$B$4:$I$101,4,0),""))))</f>
        <v>0</v>
      </c>
      <c r="R15" s="31">
        <f>IFERROR(VLOOKUP(D15,'Environnement,Contexte'!$B$4:$I$101,3,0),IFERROR(VLOOKUP(D15,'Sous-Traitants,Fournisseurs'!$B$4:$I$101,3,0),IFERROR(VLOOKUP(D15,'Scientifiques,Techniques'!$B$4:$I$101,3,0),IFERROR(VLOOKUP(D15,'Organisationnels,Humains'!$B$4:$I$101,3,0),""))))</f>
        <v>0</v>
      </c>
      <c r="S15" s="31" t="str">
        <f>MENU!$C$8</f>
        <v>WELDEC PSM</v>
      </c>
      <c r="T15" s="31" t="str">
        <f>IF(J15-I15&gt;0,J15-I15,"")</f>
        <v/>
      </c>
      <c r="AA15" s="197">
        <f>IF(F15="",0,F15)</f>
        <v>0</v>
      </c>
    </row>
    <row r="16" spans="1:27" ht="39.950000000000003" customHeight="1">
      <c r="A16" s="2"/>
      <c r="B16" s="2"/>
      <c r="C16" s="92"/>
      <c r="D16" s="93"/>
      <c r="E16" s="93"/>
      <c r="F16" s="101" t="str">
        <f>IFERROR(VLOOKUP(D16,'Environnement,Contexte'!$B$4:$I$101,8,0),IFERROR(VLOOKUP(D16,'Sous-Traitants,Fournisseurs'!$B$4:$I$101,8,0),IFERROR(VLOOKUP(D16,'Scientifiques,Techniques'!$B$4:$I$101,8,0),IFERROR(VLOOKUP(D16,'Organisationnels,Humains'!$B$4:$I$101,8,0),""))))</f>
        <v/>
      </c>
      <c r="G16" s="114"/>
      <c r="H16" s="93"/>
      <c r="I16" s="93"/>
      <c r="J16" s="93"/>
      <c r="K16" s="93"/>
      <c r="L16" s="103" t="str">
        <f ca="1">IF(I16="","",IF(I16&gt;TODAY(),"",IF(K16=0,IF(TODAY()&lt;=J16,"C","L"),IF(K16&lt;=J16,"J","K"))))</f>
        <v/>
      </c>
      <c r="M16" s="104"/>
      <c r="N16" s="104"/>
      <c r="O16" s="94"/>
      <c r="P16" s="31" t="str">
        <f>IFERROR(VLOOKUP(D16,'Environnement,Contexte'!$B$4:$I$101,2,0),IFERROR(VLOOKUP(D16,'Sous-Traitants,Fournisseurs'!$B$4:$I$101,2,0),IFERROR(VLOOKUP(D16,'Scientifiques,Techniques'!$B$4:$I$101,2,0),IFERROR(VLOOKUP(D16,'Organisationnels,Humains'!$B$4:$I$101,2,0),""))))</f>
        <v/>
      </c>
      <c r="Q16" s="31" t="str">
        <f>IFERROR(VLOOKUP(D16,'Environnement,Contexte'!$B$4:$I$101,4,0),IFERROR(VLOOKUP(D16,'Sous-Traitants,Fournisseurs'!$B$4:$I$101,4,0),IFERROR(VLOOKUP(D16,'Scientifiques,Techniques'!$B$4:$I$101,4,0),IFERROR(VLOOKUP(D16,'Organisationnels,Humains'!$B$4:$I$101,4,0),""))))</f>
        <v/>
      </c>
      <c r="R16" s="31" t="str">
        <f>IFERROR(VLOOKUP(D16,'Environnement,Contexte'!$B$4:$I$101,3,0),IFERROR(VLOOKUP(D16,'Sous-Traitants,Fournisseurs'!$B$4:$I$101,3,0),IFERROR(VLOOKUP(D16,'Scientifiques,Techniques'!$B$4:$I$101,3,0),IFERROR(VLOOKUP(D16,'Organisationnels,Humains'!$B$4:$I$101,3,0),""))))</f>
        <v/>
      </c>
      <c r="S16" s="31" t="str">
        <f>MENU!$C$8</f>
        <v>WELDEC PSM</v>
      </c>
      <c r="T16" s="31" t="str">
        <f>IF(J16-I16&gt;0,J16-I16,"")</f>
        <v/>
      </c>
      <c r="AA16" s="197">
        <f>IF(F16="",0,F16)</f>
        <v>0</v>
      </c>
    </row>
    <row r="17" spans="1:27" ht="39.950000000000003" customHeight="1">
      <c r="A17" s="2"/>
      <c r="B17" s="2"/>
      <c r="C17" s="92"/>
      <c r="D17" s="93"/>
      <c r="E17" s="93"/>
      <c r="F17" s="101" t="str">
        <f>IFERROR(VLOOKUP(D17,'Environnement,Contexte'!$B$4:$I$101,8,0),IFERROR(VLOOKUP(D17,'Sous-Traitants,Fournisseurs'!$B$4:$I$101,8,0),IFERROR(VLOOKUP(D17,'Scientifiques,Techniques'!$B$4:$I$101,8,0),IFERROR(VLOOKUP(D17,'Organisationnels,Humains'!$B$4:$I$101,8,0),""))))</f>
        <v/>
      </c>
      <c r="G17" s="114"/>
      <c r="H17" s="93"/>
      <c r="I17" s="93"/>
      <c r="J17" s="93"/>
      <c r="K17" s="93"/>
      <c r="L17" s="103" t="str">
        <f ca="1">IF(I17="","",IF(I17&gt;TODAY(),"",IF(K17=0,IF(TODAY()&lt;=J17,"C","L"),IF(K17&lt;=J17,"J","K"))))</f>
        <v/>
      </c>
      <c r="M17" s="104"/>
      <c r="N17" s="104"/>
      <c r="O17" s="94"/>
      <c r="P17" s="31" t="str">
        <f>IFERROR(VLOOKUP(D17,'Environnement,Contexte'!$B$4:$I$101,2,0),IFERROR(VLOOKUP(D17,'Sous-Traitants,Fournisseurs'!$B$4:$I$101,2,0),IFERROR(VLOOKUP(D17,'Scientifiques,Techniques'!$B$4:$I$101,2,0),IFERROR(VLOOKUP(D17,'Organisationnels,Humains'!$B$4:$I$101,2,0),""))))</f>
        <v/>
      </c>
      <c r="Q17" s="31" t="str">
        <f>IFERROR(VLOOKUP(D17,'Environnement,Contexte'!$B$4:$I$101,4,0),IFERROR(VLOOKUP(D17,'Sous-Traitants,Fournisseurs'!$B$4:$I$101,4,0),IFERROR(VLOOKUP(D17,'Scientifiques,Techniques'!$B$4:$I$101,4,0),IFERROR(VLOOKUP(D17,'Organisationnels,Humains'!$B$4:$I$101,4,0),""))))</f>
        <v/>
      </c>
      <c r="R17" s="31" t="str">
        <f>IFERROR(VLOOKUP(D17,'Environnement,Contexte'!$B$4:$I$101,3,0),IFERROR(VLOOKUP(D17,'Sous-Traitants,Fournisseurs'!$B$4:$I$101,3,0),IFERROR(VLOOKUP(D17,'Scientifiques,Techniques'!$B$4:$I$101,3,0),IFERROR(VLOOKUP(D17,'Organisationnels,Humains'!$B$4:$I$101,3,0),""))))</f>
        <v/>
      </c>
      <c r="S17" s="31" t="str">
        <f>MENU!$C$8</f>
        <v>WELDEC PSM</v>
      </c>
      <c r="T17" s="31" t="str">
        <f>IF(J17-I17&gt;0,J17-I17,"")</f>
        <v/>
      </c>
      <c r="AA17" s="197">
        <f>IF(F17="",0,F17)</f>
        <v>0</v>
      </c>
    </row>
    <row r="18" spans="1:27" ht="39.950000000000003" customHeight="1">
      <c r="A18" s="2"/>
      <c r="B18" s="2"/>
      <c r="C18" s="92"/>
      <c r="D18" s="93" t="str">
        <f>IFERROR(VLOOKUP(C18,'Environnement,Contexte'!$A$4:$M$101,2,0),IFERROR(VLOOKUP(C18,'Sous-Traitants,Fournisseurs'!$A$4:$M$101,2,0),IFERROR(VLOOKUP(C18,'Scientifiques,Techniques'!$A$4:$M$101,2,0),IFERROR(VLOOKUP(C18,'Organisationnels,Humains'!$A$4:$M$101,2,0),""))))</f>
        <v/>
      </c>
      <c r="E18" s="93" t="str">
        <f>IFERROR(VLOOKUP(D18,'Environnement,Contexte'!$B$4:$M$101,12,0),IFERROR(VLOOKUP(D18,'Sous-Traitants,Fournisseurs'!$B$4:$M$101,12,0),IFERROR(VLOOKUP(D18,'Scientifiques,Techniques'!$B$4:$M$101,12,0),IFERROR(VLOOKUP(D18,'Organisationnels,Humains'!$B$4:$M$101,12,0),""))))</f>
        <v/>
      </c>
      <c r="F18" s="101" t="str">
        <f>IFERROR(VLOOKUP(D18,'Environnement,Contexte'!$B$4:$I$101,8,0),IFERROR(VLOOKUP(D18,'Sous-Traitants,Fournisseurs'!$B$4:$I$101,8,0),IFERROR(VLOOKUP(D18,'Scientifiques,Techniques'!$B$4:$I$101,8,0),IFERROR(VLOOKUP(D18,'Organisationnels,Humains'!$B$4:$I$101,8,0),""))))</f>
        <v/>
      </c>
      <c r="G18" s="114"/>
      <c r="H18" s="93"/>
      <c r="I18" s="93"/>
      <c r="J18" s="93"/>
      <c r="K18" s="93"/>
      <c r="L18" s="103" t="str">
        <f ca="1">IF(I18="","",IF(I18&gt;TODAY(),"",IF(K18=0,IF(TODAY()&lt;=J18,"C","L"),IF(K18&lt;=J18,"J","K"))))</f>
        <v/>
      </c>
      <c r="M18" s="104"/>
      <c r="N18" s="104"/>
      <c r="O18" s="94"/>
      <c r="P18" s="31" t="str">
        <f>IFERROR(VLOOKUP(D18,'Environnement,Contexte'!$B$4:$I$101,2,0),IFERROR(VLOOKUP(D18,'Sous-Traitants,Fournisseurs'!$B$4:$I$101,2,0),IFERROR(VLOOKUP(D18,'Scientifiques,Techniques'!$B$4:$I$101,2,0),IFERROR(VLOOKUP(D18,'Organisationnels,Humains'!$B$4:$I$101,2,0),""))))</f>
        <v/>
      </c>
      <c r="Q18" s="31" t="str">
        <f>IFERROR(VLOOKUP(D18,'Environnement,Contexte'!$B$4:$I$101,4,0),IFERROR(VLOOKUP(D18,'Sous-Traitants,Fournisseurs'!$B$4:$I$101,4,0),IFERROR(VLOOKUP(D18,'Scientifiques,Techniques'!$B$4:$I$101,4,0),IFERROR(VLOOKUP(D18,'Organisationnels,Humains'!$B$4:$I$101,4,0),""))))</f>
        <v/>
      </c>
      <c r="R18" s="31" t="str">
        <f>IFERROR(VLOOKUP(D18,'Environnement,Contexte'!$B$4:$I$101,3,0),IFERROR(VLOOKUP(D18,'Sous-Traitants,Fournisseurs'!$B$4:$I$101,3,0),IFERROR(VLOOKUP(D18,'Scientifiques,Techniques'!$B$4:$I$101,3,0),IFERROR(VLOOKUP(D18,'Organisationnels,Humains'!$B$4:$I$101,3,0),""))))</f>
        <v/>
      </c>
      <c r="S18" s="31" t="str">
        <f>MENU!$C$8</f>
        <v>WELDEC PSM</v>
      </c>
      <c r="T18" s="31" t="str">
        <f>IF(J18-I18&gt;0,J18-I18,"")</f>
        <v/>
      </c>
      <c r="AA18" s="197">
        <f>IF(F18="",0,F18)</f>
        <v>0</v>
      </c>
    </row>
    <row r="19" spans="1:27" ht="39.950000000000003" customHeight="1">
      <c r="A19" s="2"/>
      <c r="B19" s="2"/>
      <c r="C19" s="92"/>
      <c r="D19" s="93" t="str">
        <f>IFERROR(VLOOKUP(C19,'Environnement,Contexte'!$A$4:$M$101,2,0),IFERROR(VLOOKUP(C19,'Sous-Traitants,Fournisseurs'!$A$4:$M$101,2,0),IFERROR(VLOOKUP(C19,'Scientifiques,Techniques'!$A$4:$M$101,2,0),IFERROR(VLOOKUP(C19,'Organisationnels,Humains'!$A$4:$M$101,2,0),""))))</f>
        <v/>
      </c>
      <c r="E19" s="93" t="str">
        <f>IFERROR(VLOOKUP(D19,'Environnement,Contexte'!$B$4:$M$101,12,0),IFERROR(VLOOKUP(D19,'Sous-Traitants,Fournisseurs'!$B$4:$M$101,12,0),IFERROR(VLOOKUP(D19,'Scientifiques,Techniques'!$B$4:$M$101,12,0),IFERROR(VLOOKUP(D19,'Organisationnels,Humains'!$B$4:$M$101,12,0),""))))</f>
        <v/>
      </c>
      <c r="F19" s="101" t="str">
        <f>IFERROR(VLOOKUP(D19,'Environnement,Contexte'!$B$4:$I$101,8,0),IFERROR(VLOOKUP(D19,'Sous-Traitants,Fournisseurs'!$B$4:$I$101,8,0),IFERROR(VLOOKUP(D19,'Scientifiques,Techniques'!$B$4:$I$101,8,0),IFERROR(VLOOKUP(D19,'Organisationnels,Humains'!$B$4:$I$101,8,0),""))))</f>
        <v/>
      </c>
      <c r="G19" s="114"/>
      <c r="H19" s="93"/>
      <c r="I19" s="93"/>
      <c r="J19" s="93"/>
      <c r="K19" s="93"/>
      <c r="L19" s="103" t="str">
        <f ca="1">IF(I19="","",IF(I19&gt;TODAY(),"",IF(K19=0,IF(TODAY()&lt;=J19,"C","L"),IF(K19&lt;=J19,"J","K"))))</f>
        <v/>
      </c>
      <c r="M19" s="104"/>
      <c r="N19" s="104"/>
      <c r="O19" s="94"/>
      <c r="P19" s="31" t="str">
        <f>IFERROR(VLOOKUP(D19,'Environnement,Contexte'!$B$4:$I$101,2,0),IFERROR(VLOOKUP(D19,'Sous-Traitants,Fournisseurs'!$B$4:$I$101,2,0),IFERROR(VLOOKUP(D19,'Scientifiques,Techniques'!$B$4:$I$101,2,0),IFERROR(VLOOKUP(D19,'Organisationnels,Humains'!$B$4:$I$101,2,0),""))))</f>
        <v/>
      </c>
      <c r="Q19" s="31" t="str">
        <f>IFERROR(VLOOKUP(D19,'Environnement,Contexte'!$B$4:$I$101,4,0),IFERROR(VLOOKUP(D19,'Sous-Traitants,Fournisseurs'!$B$4:$I$101,4,0),IFERROR(VLOOKUP(D19,'Scientifiques,Techniques'!$B$4:$I$101,4,0),IFERROR(VLOOKUP(D19,'Organisationnels,Humains'!$B$4:$I$101,4,0),""))))</f>
        <v/>
      </c>
      <c r="R19" s="31" t="str">
        <f>IFERROR(VLOOKUP(D19,'Environnement,Contexte'!$B$4:$I$101,3,0),IFERROR(VLOOKUP(D19,'Sous-Traitants,Fournisseurs'!$B$4:$I$101,3,0),IFERROR(VLOOKUP(D19,'Scientifiques,Techniques'!$B$4:$I$101,3,0),IFERROR(VLOOKUP(D19,'Organisationnels,Humains'!$B$4:$I$101,3,0),""))))</f>
        <v/>
      </c>
      <c r="S19" s="31" t="str">
        <f>MENU!$C$8</f>
        <v>WELDEC PSM</v>
      </c>
      <c r="T19" s="31" t="str">
        <f>IF(J19-I19&gt;0,J19-I19,"")</f>
        <v/>
      </c>
      <c r="AA19" s="197">
        <f>IF(F19="",0,F19)</f>
        <v>0</v>
      </c>
    </row>
    <row r="20" spans="1:27" ht="39.950000000000003" customHeight="1">
      <c r="A20" s="2"/>
      <c r="B20" s="2"/>
      <c r="C20" s="92"/>
      <c r="D20" s="93" t="str">
        <f>IFERROR(VLOOKUP(C20,'Environnement,Contexte'!$A$4:$M$101,2,0),IFERROR(VLOOKUP(C20,'Sous-Traitants,Fournisseurs'!$A$4:$M$101,2,0),IFERROR(VLOOKUP(C20,'Scientifiques,Techniques'!$A$4:$M$101,2,0),IFERROR(VLOOKUP(C20,'Organisationnels,Humains'!$A$4:$M$101,2,0),""))))</f>
        <v/>
      </c>
      <c r="E20" s="93" t="str">
        <f>IFERROR(VLOOKUP(D20,'Environnement,Contexte'!$B$4:$M$101,12,0),IFERROR(VLOOKUP(D20,'Sous-Traitants,Fournisseurs'!$B$4:$M$101,12,0),IFERROR(VLOOKUP(D20,'Scientifiques,Techniques'!$B$4:$M$101,12,0),IFERROR(VLOOKUP(D20,'Organisationnels,Humains'!$B$4:$M$101,12,0),""))))</f>
        <v/>
      </c>
      <c r="F20" s="101" t="str">
        <f>IFERROR(VLOOKUP(D20,'Environnement,Contexte'!$B$4:$I$101,8,0),IFERROR(VLOOKUP(D20,'Sous-Traitants,Fournisseurs'!$B$4:$I$101,8,0),IFERROR(VLOOKUP(D20,'Scientifiques,Techniques'!$B$4:$I$101,8,0),IFERROR(VLOOKUP(D20,'Organisationnels,Humains'!$B$4:$I$101,8,0),""))))</f>
        <v/>
      </c>
      <c r="G20" s="114"/>
      <c r="H20" s="93"/>
      <c r="I20" s="93"/>
      <c r="J20" s="93"/>
      <c r="K20" s="93"/>
      <c r="L20" s="103" t="str">
        <f ca="1">IF(I20="","",IF(I20&gt;TODAY(),"",IF(K20=0,IF(TODAY()&lt;=J20,"C","L"),IF(K20&lt;=J20,"J","K"))))</f>
        <v/>
      </c>
      <c r="M20" s="104"/>
      <c r="N20" s="104"/>
      <c r="O20" s="94"/>
      <c r="P20" s="31" t="str">
        <f>IFERROR(VLOOKUP(D20,'Environnement,Contexte'!$B$4:$I$101,2,0),IFERROR(VLOOKUP(D20,'Sous-Traitants,Fournisseurs'!$B$4:$I$101,2,0),IFERROR(VLOOKUP(D20,'Scientifiques,Techniques'!$B$4:$I$101,2,0),IFERROR(VLOOKUP(D20,'Organisationnels,Humains'!$B$4:$I$101,2,0),""))))</f>
        <v/>
      </c>
      <c r="Q20" s="31" t="str">
        <f>IFERROR(VLOOKUP(D20,'Environnement,Contexte'!$B$4:$I$101,4,0),IFERROR(VLOOKUP(D20,'Sous-Traitants,Fournisseurs'!$B$4:$I$101,4,0),IFERROR(VLOOKUP(D20,'Scientifiques,Techniques'!$B$4:$I$101,4,0),IFERROR(VLOOKUP(D20,'Organisationnels,Humains'!$B$4:$I$101,4,0),""))))</f>
        <v/>
      </c>
      <c r="R20" s="31" t="str">
        <f>IFERROR(VLOOKUP(D20,'Environnement,Contexte'!$B$4:$I$101,3,0),IFERROR(VLOOKUP(D20,'Sous-Traitants,Fournisseurs'!$B$4:$I$101,3,0),IFERROR(VLOOKUP(D20,'Scientifiques,Techniques'!$B$4:$I$101,3,0),IFERROR(VLOOKUP(D20,'Organisationnels,Humains'!$B$4:$I$101,3,0),""))))</f>
        <v/>
      </c>
      <c r="S20" s="31" t="str">
        <f>MENU!$C$8</f>
        <v>WELDEC PSM</v>
      </c>
      <c r="T20" s="31" t="str">
        <f>IF(J20-I20&gt;0,J20-I20,"")</f>
        <v/>
      </c>
      <c r="AA20" s="197">
        <f>IF(F20="",0,F20)</f>
        <v>0</v>
      </c>
    </row>
    <row r="21" spans="1:27" ht="39.950000000000003" customHeight="1">
      <c r="A21" s="2"/>
      <c r="B21" s="2"/>
      <c r="C21" s="92"/>
      <c r="D21" s="93" t="str">
        <f>IFERROR(VLOOKUP(C21,'Environnement,Contexte'!$A$4:$M$101,2,0),IFERROR(VLOOKUP(C21,'Sous-Traitants,Fournisseurs'!$A$4:$M$101,2,0),IFERROR(VLOOKUP(C21,'Scientifiques,Techniques'!$A$4:$M$101,2,0),IFERROR(VLOOKUP(C21,'Organisationnels,Humains'!$A$4:$M$101,2,0),""))))</f>
        <v/>
      </c>
      <c r="E21" s="93" t="str">
        <f>IFERROR(VLOOKUP(D21,'Environnement,Contexte'!$B$4:$M$101,12,0),IFERROR(VLOOKUP(D21,'Sous-Traitants,Fournisseurs'!$B$4:$M$101,12,0),IFERROR(VLOOKUP(D21,'Scientifiques,Techniques'!$B$4:$M$101,12,0),IFERROR(VLOOKUP(D21,'Organisationnels,Humains'!$B$4:$M$101,12,0),""))))</f>
        <v/>
      </c>
      <c r="F21" s="101" t="str">
        <f>IFERROR(VLOOKUP(D21,'Environnement,Contexte'!$B$4:$I$101,8,0),IFERROR(VLOOKUP(D21,'Sous-Traitants,Fournisseurs'!$B$4:$I$101,8,0),IFERROR(VLOOKUP(D21,'Scientifiques,Techniques'!$B$4:$I$101,8,0),IFERROR(VLOOKUP(D21,'Organisationnels,Humains'!$B$4:$I$101,8,0),""))))</f>
        <v/>
      </c>
      <c r="G21" s="114"/>
      <c r="H21" s="93"/>
      <c r="I21" s="93"/>
      <c r="J21" s="93"/>
      <c r="K21" s="93"/>
      <c r="L21" s="103" t="str">
        <f ca="1">IF(I21="","",IF(I21&gt;TODAY(),"",IF(K21=0,IF(TODAY()&lt;=J21,"C","L"),IF(K21&lt;=J21,"J","K"))))</f>
        <v/>
      </c>
      <c r="M21" s="104"/>
      <c r="N21" s="104"/>
      <c r="O21" s="94"/>
      <c r="P21" s="31" t="str">
        <f>IFERROR(VLOOKUP(D21,'Environnement,Contexte'!$B$4:$I$101,2,0),IFERROR(VLOOKUP(D21,'Sous-Traitants,Fournisseurs'!$B$4:$I$101,2,0),IFERROR(VLOOKUP(D21,'Scientifiques,Techniques'!$B$4:$I$101,2,0),IFERROR(VLOOKUP(D21,'Organisationnels,Humains'!$B$4:$I$101,2,0),""))))</f>
        <v/>
      </c>
      <c r="Q21" s="31" t="str">
        <f>IFERROR(VLOOKUP(D21,'Environnement,Contexte'!$B$4:$I$101,4,0),IFERROR(VLOOKUP(D21,'Sous-Traitants,Fournisseurs'!$B$4:$I$101,4,0),IFERROR(VLOOKUP(D21,'Scientifiques,Techniques'!$B$4:$I$101,4,0),IFERROR(VLOOKUP(D21,'Organisationnels,Humains'!$B$4:$I$101,4,0),""))))</f>
        <v/>
      </c>
      <c r="R21" s="31" t="str">
        <f>IFERROR(VLOOKUP(D21,'Environnement,Contexte'!$B$4:$I$101,3,0),IFERROR(VLOOKUP(D21,'Sous-Traitants,Fournisseurs'!$B$4:$I$101,3,0),IFERROR(VLOOKUP(D21,'Scientifiques,Techniques'!$B$4:$I$101,3,0),IFERROR(VLOOKUP(D21,'Organisationnels,Humains'!$B$4:$I$101,3,0),""))))</f>
        <v/>
      </c>
      <c r="S21" s="31" t="str">
        <f>MENU!$C$8</f>
        <v>WELDEC PSM</v>
      </c>
      <c r="T21" s="31" t="str">
        <f>IF(J21-I21&gt;0,J21-I21,"")</f>
        <v/>
      </c>
      <c r="AA21" s="197">
        <f>IF(F21="",0,F21)</f>
        <v>0</v>
      </c>
    </row>
    <row r="22" spans="1:27" ht="39.950000000000003" customHeight="1">
      <c r="A22" s="2"/>
      <c r="B22" s="2"/>
      <c r="C22" s="92"/>
      <c r="D22" s="93" t="str">
        <f>IFERROR(VLOOKUP(C22,'Environnement,Contexte'!$A$4:$M$101,2,0),IFERROR(VLOOKUP(C22,'Sous-Traitants,Fournisseurs'!$A$4:$M$101,2,0),IFERROR(VLOOKUP(C22,'Scientifiques,Techniques'!$A$4:$M$101,2,0),IFERROR(VLOOKUP(C22,'Organisationnels,Humains'!$A$4:$M$101,2,0),""))))</f>
        <v/>
      </c>
      <c r="E22" s="93" t="str">
        <f>IFERROR(VLOOKUP(D22,'Environnement,Contexte'!$B$4:$M$101,12,0),IFERROR(VLOOKUP(D22,'Sous-Traitants,Fournisseurs'!$B$4:$M$101,12,0),IFERROR(VLOOKUP(D22,'Scientifiques,Techniques'!$B$4:$M$101,12,0),IFERROR(VLOOKUP(D22,'Organisationnels,Humains'!$B$4:$M$101,12,0),""))))</f>
        <v/>
      </c>
      <c r="F22" s="101" t="str">
        <f>IFERROR(VLOOKUP(D22,'Environnement,Contexte'!$B$4:$I$101,8,0),IFERROR(VLOOKUP(D22,'Sous-Traitants,Fournisseurs'!$B$4:$I$101,8,0),IFERROR(VLOOKUP(D22,'Scientifiques,Techniques'!$B$4:$I$101,8,0),IFERROR(VLOOKUP(D22,'Organisationnels,Humains'!$B$4:$I$101,8,0),""))))</f>
        <v/>
      </c>
      <c r="G22" s="114"/>
      <c r="H22" s="93"/>
      <c r="I22" s="93"/>
      <c r="J22" s="93"/>
      <c r="K22" s="93"/>
      <c r="L22" s="103" t="str">
        <f ca="1">IF(I22="","",IF(I22&gt;TODAY(),"",IF(K22=0,IF(TODAY()&lt;=J22,"C","L"),IF(K22&lt;=J22,"J","K"))))</f>
        <v/>
      </c>
      <c r="M22" s="104"/>
      <c r="N22" s="104"/>
      <c r="O22" s="94"/>
      <c r="P22" s="31" t="str">
        <f>IFERROR(VLOOKUP(D22,'Environnement,Contexte'!$B$4:$I$101,2,0),IFERROR(VLOOKUP(D22,'Sous-Traitants,Fournisseurs'!$B$4:$I$101,2,0),IFERROR(VLOOKUP(D22,'Scientifiques,Techniques'!$B$4:$I$101,2,0),IFERROR(VLOOKUP(D22,'Organisationnels,Humains'!$B$4:$I$101,2,0),""))))</f>
        <v/>
      </c>
      <c r="Q22" s="31" t="str">
        <f>IFERROR(VLOOKUP(D22,'Environnement,Contexte'!$B$4:$I$101,4,0),IFERROR(VLOOKUP(D22,'Sous-Traitants,Fournisseurs'!$B$4:$I$101,4,0),IFERROR(VLOOKUP(D22,'Scientifiques,Techniques'!$B$4:$I$101,4,0),IFERROR(VLOOKUP(D22,'Organisationnels,Humains'!$B$4:$I$101,4,0),""))))</f>
        <v/>
      </c>
      <c r="R22" s="31" t="str">
        <f>IFERROR(VLOOKUP(D22,'Environnement,Contexte'!$B$4:$I$101,3,0),IFERROR(VLOOKUP(D22,'Sous-Traitants,Fournisseurs'!$B$4:$I$101,3,0),IFERROR(VLOOKUP(D22,'Scientifiques,Techniques'!$B$4:$I$101,3,0),IFERROR(VLOOKUP(D22,'Organisationnels,Humains'!$B$4:$I$101,3,0),""))))</f>
        <v/>
      </c>
      <c r="S22" s="31" t="str">
        <f>MENU!$C$8</f>
        <v>WELDEC PSM</v>
      </c>
      <c r="T22" s="31" t="str">
        <f>IF(J22-I22&gt;0,J22-I22,"")</f>
        <v/>
      </c>
      <c r="AA22" s="197">
        <f>IF(F22="",0,F22)</f>
        <v>0</v>
      </c>
    </row>
    <row r="23" spans="1:27" ht="39.950000000000003" customHeight="1">
      <c r="A23" s="2"/>
      <c r="B23" s="2"/>
      <c r="C23" s="92"/>
      <c r="D23" s="93" t="str">
        <f>IFERROR(VLOOKUP(C23,'Environnement,Contexte'!$A$4:$M$101,2,0),IFERROR(VLOOKUP(C23,'Sous-Traitants,Fournisseurs'!$A$4:$M$101,2,0),IFERROR(VLOOKUP(C23,'Scientifiques,Techniques'!$A$4:$M$101,2,0),IFERROR(VLOOKUP(C23,'Organisationnels,Humains'!$A$4:$M$101,2,0),""))))</f>
        <v/>
      </c>
      <c r="E23" s="93" t="str">
        <f>IFERROR(VLOOKUP(D23,'Environnement,Contexte'!$B$4:$M$101,12,0),IFERROR(VLOOKUP(D23,'Sous-Traitants,Fournisseurs'!$B$4:$M$101,12,0),IFERROR(VLOOKUP(D23,'Scientifiques,Techniques'!$B$4:$M$101,12,0),IFERROR(VLOOKUP(D23,'Organisationnels,Humains'!$B$4:$M$101,12,0),""))))</f>
        <v/>
      </c>
      <c r="F23" s="101" t="str">
        <f>IFERROR(VLOOKUP(D23,'Environnement,Contexte'!$B$4:$I$101,8,0),IFERROR(VLOOKUP(D23,'Sous-Traitants,Fournisseurs'!$B$4:$I$101,8,0),IFERROR(VLOOKUP(D23,'Scientifiques,Techniques'!$B$4:$I$101,8,0),IFERROR(VLOOKUP(D23,'Organisationnels,Humains'!$B$4:$I$101,8,0),""))))</f>
        <v/>
      </c>
      <c r="G23" s="114"/>
      <c r="H23" s="93"/>
      <c r="I23" s="93"/>
      <c r="J23" s="93"/>
      <c r="K23" s="93"/>
      <c r="L23" s="103" t="str">
        <f ca="1">IF(I23="","",IF(I23&gt;TODAY(),"",IF(K23=0,IF(TODAY()&lt;=J23,"C","L"),IF(K23&lt;=J23,"J","K"))))</f>
        <v/>
      </c>
      <c r="M23" s="104"/>
      <c r="N23" s="104"/>
      <c r="O23" s="94"/>
      <c r="P23" s="31" t="str">
        <f>IFERROR(VLOOKUP(D23,'Environnement,Contexte'!$B$4:$I$101,2,0),IFERROR(VLOOKUP(D23,'Sous-Traitants,Fournisseurs'!$B$4:$I$101,2,0),IFERROR(VLOOKUP(D23,'Scientifiques,Techniques'!$B$4:$I$101,2,0),IFERROR(VLOOKUP(D23,'Organisationnels,Humains'!$B$4:$I$101,2,0),""))))</f>
        <v/>
      </c>
      <c r="Q23" s="31" t="str">
        <f>IFERROR(VLOOKUP(D23,'Environnement,Contexte'!$B$4:$I$101,4,0),IFERROR(VLOOKUP(D23,'Sous-Traitants,Fournisseurs'!$B$4:$I$101,4,0),IFERROR(VLOOKUP(D23,'Scientifiques,Techniques'!$B$4:$I$101,4,0),IFERROR(VLOOKUP(D23,'Organisationnels,Humains'!$B$4:$I$101,4,0),""))))</f>
        <v/>
      </c>
      <c r="R23" s="31" t="str">
        <f>IFERROR(VLOOKUP(D23,'Environnement,Contexte'!$B$4:$I$101,3,0),IFERROR(VLOOKUP(D23,'Sous-Traitants,Fournisseurs'!$B$4:$I$101,3,0),IFERROR(VLOOKUP(D23,'Scientifiques,Techniques'!$B$4:$I$101,3,0),IFERROR(VLOOKUP(D23,'Organisationnels,Humains'!$B$4:$I$101,3,0),""))))</f>
        <v/>
      </c>
      <c r="S23" s="31" t="str">
        <f>MENU!$C$8</f>
        <v>WELDEC PSM</v>
      </c>
      <c r="T23" s="31" t="str">
        <f>IF(J23-I23&gt;0,J23-I23,"")</f>
        <v/>
      </c>
      <c r="AA23" s="197">
        <f>IF(F23="",0,F23)</f>
        <v>0</v>
      </c>
    </row>
    <row r="24" spans="1:27" ht="39.950000000000003" customHeight="1">
      <c r="A24" s="2"/>
      <c r="B24" s="2"/>
      <c r="C24" s="92"/>
      <c r="D24" s="93" t="str">
        <f>IFERROR(VLOOKUP(C24,'Environnement,Contexte'!$A$4:$M$101,2,0),IFERROR(VLOOKUP(C24,'Sous-Traitants,Fournisseurs'!$A$4:$M$101,2,0),IFERROR(VLOOKUP(C24,'Scientifiques,Techniques'!$A$4:$M$101,2,0),IFERROR(VLOOKUP(C24,'Organisationnels,Humains'!$A$4:$M$101,2,0),""))))</f>
        <v/>
      </c>
      <c r="E24" s="93" t="str">
        <f>IFERROR(VLOOKUP(D24,'Environnement,Contexte'!$B$4:$M$101,12,0),IFERROR(VLOOKUP(D24,'Sous-Traitants,Fournisseurs'!$B$4:$M$101,12,0),IFERROR(VLOOKUP(D24,'Scientifiques,Techniques'!$B$4:$M$101,12,0),IFERROR(VLOOKUP(D24,'Organisationnels,Humains'!$B$4:$M$101,12,0),""))))</f>
        <v/>
      </c>
      <c r="F24" s="101" t="str">
        <f>IFERROR(VLOOKUP(D24,'Environnement,Contexte'!$B$4:$I$101,8,0),IFERROR(VLOOKUP(D24,'Sous-Traitants,Fournisseurs'!$B$4:$I$101,8,0),IFERROR(VLOOKUP(D24,'Scientifiques,Techniques'!$B$4:$I$101,8,0),IFERROR(VLOOKUP(D24,'Organisationnels,Humains'!$B$4:$I$101,8,0),""))))</f>
        <v/>
      </c>
      <c r="G24" s="114"/>
      <c r="H24" s="93"/>
      <c r="I24" s="93"/>
      <c r="J24" s="93"/>
      <c r="K24" s="93"/>
      <c r="L24" s="103" t="str">
        <f ca="1">IF(I24="","",IF(I24&gt;TODAY(),"",IF(K24=0,IF(TODAY()&lt;=J24,"C","L"),IF(K24&lt;=J24,"J","K"))))</f>
        <v/>
      </c>
      <c r="M24" s="104"/>
      <c r="N24" s="104"/>
      <c r="O24" s="94"/>
      <c r="P24" s="31" t="str">
        <f>IFERROR(VLOOKUP(D24,'Environnement,Contexte'!$B$4:$I$101,2,0),IFERROR(VLOOKUP(D24,'Sous-Traitants,Fournisseurs'!$B$4:$I$101,2,0),IFERROR(VLOOKUP(D24,'Scientifiques,Techniques'!$B$4:$I$101,2,0),IFERROR(VLOOKUP(D24,'Organisationnels,Humains'!$B$4:$I$101,2,0),""))))</f>
        <v/>
      </c>
      <c r="Q24" s="31" t="str">
        <f>IFERROR(VLOOKUP(D24,'Environnement,Contexte'!$B$4:$I$101,4,0),IFERROR(VLOOKUP(D24,'Sous-Traitants,Fournisseurs'!$B$4:$I$101,4,0),IFERROR(VLOOKUP(D24,'Scientifiques,Techniques'!$B$4:$I$101,4,0),IFERROR(VLOOKUP(D24,'Organisationnels,Humains'!$B$4:$I$101,4,0),""))))</f>
        <v/>
      </c>
      <c r="R24" s="31" t="str">
        <f>IFERROR(VLOOKUP(D24,'Environnement,Contexte'!$B$4:$I$101,3,0),IFERROR(VLOOKUP(D24,'Sous-Traitants,Fournisseurs'!$B$4:$I$101,3,0),IFERROR(VLOOKUP(D24,'Scientifiques,Techniques'!$B$4:$I$101,3,0),IFERROR(VLOOKUP(D24,'Organisationnels,Humains'!$B$4:$I$101,3,0),""))))</f>
        <v/>
      </c>
      <c r="S24" s="31" t="str">
        <f>MENU!$C$8</f>
        <v>WELDEC PSM</v>
      </c>
      <c r="T24" s="31" t="str">
        <f>IF(J24-I24&gt;0,J24-I24,"")</f>
        <v/>
      </c>
      <c r="AA24" s="197">
        <f>IF(F24="",0,F24)</f>
        <v>0</v>
      </c>
    </row>
    <row r="25" spans="1:27" ht="39.950000000000003" customHeight="1">
      <c r="A25" s="2"/>
      <c r="B25" s="2"/>
      <c r="C25" s="92"/>
      <c r="D25" s="93" t="str">
        <f>IFERROR(VLOOKUP(C25,'Environnement,Contexte'!$A$4:$M$101,2,0),IFERROR(VLOOKUP(C25,'Sous-Traitants,Fournisseurs'!$A$4:$M$101,2,0),IFERROR(VLOOKUP(C25,'Scientifiques,Techniques'!$A$4:$M$101,2,0),IFERROR(VLOOKUP(C25,'Organisationnels,Humains'!$A$4:$M$101,2,0),""))))</f>
        <v/>
      </c>
      <c r="E25" s="93" t="str">
        <f>IFERROR(VLOOKUP(D25,'Environnement,Contexte'!$B$4:$M$101,12,0),IFERROR(VLOOKUP(D25,'Sous-Traitants,Fournisseurs'!$B$4:$M$101,12,0),IFERROR(VLOOKUP(D25,'Scientifiques,Techniques'!$B$4:$M$101,12,0),IFERROR(VLOOKUP(D25,'Organisationnels,Humains'!$B$4:$M$101,12,0),""))))</f>
        <v/>
      </c>
      <c r="F25" s="101" t="str">
        <f>IFERROR(VLOOKUP(D25,'Environnement,Contexte'!$B$4:$I$101,8,0),IFERROR(VLOOKUP(D25,'Sous-Traitants,Fournisseurs'!$B$4:$I$101,8,0),IFERROR(VLOOKUP(D25,'Scientifiques,Techniques'!$B$4:$I$101,8,0),IFERROR(VLOOKUP(D25,'Organisationnels,Humains'!$B$4:$I$101,8,0),""))))</f>
        <v/>
      </c>
      <c r="G25" s="114"/>
      <c r="H25" s="93"/>
      <c r="I25" s="93"/>
      <c r="J25" s="93"/>
      <c r="K25" s="93"/>
      <c r="L25" s="103" t="str">
        <f ca="1">IF(I25="","",IF(I25&gt;TODAY(),"",IF(K25=0,IF(TODAY()&lt;=J25,"C","L"),IF(K25&lt;=J25,"J","K"))))</f>
        <v/>
      </c>
      <c r="M25" s="104"/>
      <c r="N25" s="104"/>
      <c r="O25" s="94"/>
      <c r="P25" s="31" t="str">
        <f>IFERROR(VLOOKUP(D25,'Environnement,Contexte'!$B$4:$I$101,2,0),IFERROR(VLOOKUP(D25,'Sous-Traitants,Fournisseurs'!$B$4:$I$101,2,0),IFERROR(VLOOKUP(D25,'Scientifiques,Techniques'!$B$4:$I$101,2,0),IFERROR(VLOOKUP(D25,'Organisationnels,Humains'!$B$4:$I$101,2,0),""))))</f>
        <v/>
      </c>
      <c r="Q25" s="31" t="str">
        <f>IFERROR(VLOOKUP(D25,'Environnement,Contexte'!$B$4:$I$101,4,0),IFERROR(VLOOKUP(D25,'Sous-Traitants,Fournisseurs'!$B$4:$I$101,4,0),IFERROR(VLOOKUP(D25,'Scientifiques,Techniques'!$B$4:$I$101,4,0),IFERROR(VLOOKUP(D25,'Organisationnels,Humains'!$B$4:$I$101,4,0),""))))</f>
        <v/>
      </c>
      <c r="R25" s="31" t="str">
        <f>IFERROR(VLOOKUP(D25,'Environnement,Contexte'!$B$4:$I$101,3,0),IFERROR(VLOOKUP(D25,'Sous-Traitants,Fournisseurs'!$B$4:$I$101,3,0),IFERROR(VLOOKUP(D25,'Scientifiques,Techniques'!$B$4:$I$101,3,0),IFERROR(VLOOKUP(D25,'Organisationnels,Humains'!$B$4:$I$101,3,0),""))))</f>
        <v/>
      </c>
      <c r="S25" s="31" t="str">
        <f>MENU!$C$8</f>
        <v>WELDEC PSM</v>
      </c>
      <c r="T25" s="31" t="str">
        <f>IF(J25-I25&gt;0,J25-I25,"")</f>
        <v/>
      </c>
      <c r="AA25" s="197">
        <f>IF(F25="",0,F25)</f>
        <v>0</v>
      </c>
    </row>
    <row r="26" spans="1:27" ht="39.950000000000003" customHeight="1">
      <c r="A26" s="2"/>
      <c r="B26" s="2"/>
      <c r="C26" s="92"/>
      <c r="D26" s="93" t="str">
        <f>IFERROR(VLOOKUP(C26,'Environnement,Contexte'!$A$4:$M$101,2,0),IFERROR(VLOOKUP(C26,'Sous-Traitants,Fournisseurs'!$A$4:$M$101,2,0),IFERROR(VLOOKUP(C26,'Scientifiques,Techniques'!$A$4:$M$101,2,0),IFERROR(VLOOKUP(C26,'Organisationnels,Humains'!$A$4:$M$101,2,0),""))))</f>
        <v/>
      </c>
      <c r="E26" s="93" t="str">
        <f>IFERROR(VLOOKUP(D26,'Environnement,Contexte'!$B$4:$M$101,12,0),IFERROR(VLOOKUP(D26,'Sous-Traitants,Fournisseurs'!$B$4:$M$101,12,0),IFERROR(VLOOKUP(D26,'Scientifiques,Techniques'!$B$4:$M$101,12,0),IFERROR(VLOOKUP(D26,'Organisationnels,Humains'!$B$4:$M$101,12,0),""))))</f>
        <v/>
      </c>
      <c r="F26" s="101" t="str">
        <f>IFERROR(VLOOKUP(D26,'Environnement,Contexte'!$B$4:$I$101,8,0),IFERROR(VLOOKUP(D26,'Sous-Traitants,Fournisseurs'!$B$4:$I$101,8,0),IFERROR(VLOOKUP(D26,'Scientifiques,Techniques'!$B$4:$I$101,8,0),IFERROR(VLOOKUP(D26,'Organisationnels,Humains'!$B$4:$I$101,8,0),""))))</f>
        <v/>
      </c>
      <c r="G26" s="114"/>
      <c r="H26" s="93"/>
      <c r="I26" s="93"/>
      <c r="J26" s="93"/>
      <c r="K26" s="93"/>
      <c r="L26" s="103" t="str">
        <f ca="1">IF(I26="","",IF(I26&gt;TODAY(),"",IF(K26=0,IF(TODAY()&lt;=J26,"C","L"),IF(K26&lt;=J26,"J","K"))))</f>
        <v/>
      </c>
      <c r="M26" s="104"/>
      <c r="N26" s="104"/>
      <c r="O26" s="94"/>
      <c r="P26" s="31" t="str">
        <f>IFERROR(VLOOKUP(D26,'Environnement,Contexte'!$B$4:$I$101,2,0),IFERROR(VLOOKUP(D26,'Sous-Traitants,Fournisseurs'!$B$4:$I$101,2,0),IFERROR(VLOOKUP(D26,'Scientifiques,Techniques'!$B$4:$I$101,2,0),IFERROR(VLOOKUP(D26,'Organisationnels,Humains'!$B$4:$I$101,2,0),""))))</f>
        <v/>
      </c>
      <c r="Q26" s="31" t="str">
        <f>IFERROR(VLOOKUP(D26,'Environnement,Contexte'!$B$4:$I$101,4,0),IFERROR(VLOOKUP(D26,'Sous-Traitants,Fournisseurs'!$B$4:$I$101,4,0),IFERROR(VLOOKUP(D26,'Scientifiques,Techniques'!$B$4:$I$101,4,0),IFERROR(VLOOKUP(D26,'Organisationnels,Humains'!$B$4:$I$101,4,0),""))))</f>
        <v/>
      </c>
      <c r="R26" s="31" t="str">
        <f>IFERROR(VLOOKUP(D26,'Environnement,Contexte'!$B$4:$I$101,3,0),IFERROR(VLOOKUP(D26,'Sous-Traitants,Fournisseurs'!$B$4:$I$101,3,0),IFERROR(VLOOKUP(D26,'Scientifiques,Techniques'!$B$4:$I$101,3,0),IFERROR(VLOOKUP(D26,'Organisationnels,Humains'!$B$4:$I$101,3,0),""))))</f>
        <v/>
      </c>
      <c r="S26" s="31" t="str">
        <f>MENU!$C$8</f>
        <v>WELDEC PSM</v>
      </c>
      <c r="T26" s="31" t="str">
        <f>IF(J26-I26&gt;0,J26-I26,"")</f>
        <v/>
      </c>
      <c r="AA26" s="197">
        <f>IF(F26="",0,F26)</f>
        <v>0</v>
      </c>
    </row>
    <row r="27" spans="1:27" ht="39.950000000000003" customHeight="1">
      <c r="A27" s="2"/>
      <c r="B27" s="2"/>
      <c r="C27" s="92"/>
      <c r="D27" s="93" t="str">
        <f>IFERROR(VLOOKUP(C27,'Environnement,Contexte'!$A$4:$M$101,2,0),IFERROR(VLOOKUP(C27,'Sous-Traitants,Fournisseurs'!$A$4:$M$101,2,0),IFERROR(VLOOKUP(C27,'Scientifiques,Techniques'!$A$4:$M$101,2,0),IFERROR(VLOOKUP(C27,'Organisationnels,Humains'!$A$4:$M$101,2,0),""))))</f>
        <v/>
      </c>
      <c r="E27" s="93" t="str">
        <f>IFERROR(VLOOKUP(D27,'Environnement,Contexte'!$B$4:$M$101,12,0),IFERROR(VLOOKUP(D27,'Sous-Traitants,Fournisseurs'!$B$4:$M$101,12,0),IFERROR(VLOOKUP(D27,'Scientifiques,Techniques'!$B$4:$M$101,12,0),IFERROR(VLOOKUP(D27,'Organisationnels,Humains'!$B$4:$M$101,12,0),""))))</f>
        <v/>
      </c>
      <c r="F27" s="101" t="str">
        <f>IFERROR(VLOOKUP(D27,'Environnement,Contexte'!$B$4:$I$101,8,0),IFERROR(VLOOKUP(D27,'Sous-Traitants,Fournisseurs'!$B$4:$I$101,8,0),IFERROR(VLOOKUP(D27,'Scientifiques,Techniques'!$B$4:$I$101,8,0),IFERROR(VLOOKUP(D27,'Organisationnels,Humains'!$B$4:$I$101,8,0),""))))</f>
        <v/>
      </c>
      <c r="G27" s="114"/>
      <c r="H27" s="93"/>
      <c r="I27" s="93"/>
      <c r="J27" s="93"/>
      <c r="K27" s="93"/>
      <c r="L27" s="103" t="str">
        <f ca="1">IF(I27="","",IF(I27&gt;TODAY(),"",IF(K27=0,IF(TODAY()&lt;=J27,"C","L"),IF(K27&lt;=J27,"J","K"))))</f>
        <v/>
      </c>
      <c r="M27" s="104"/>
      <c r="N27" s="104"/>
      <c r="O27" s="94"/>
      <c r="P27" s="31" t="str">
        <f>IFERROR(VLOOKUP(D27,'Environnement,Contexte'!$B$4:$I$101,2,0),IFERROR(VLOOKUP(D27,'Sous-Traitants,Fournisseurs'!$B$4:$I$101,2,0),IFERROR(VLOOKUP(D27,'Scientifiques,Techniques'!$B$4:$I$101,2,0),IFERROR(VLOOKUP(D27,'Organisationnels,Humains'!$B$4:$I$101,2,0),""))))</f>
        <v/>
      </c>
      <c r="Q27" s="31" t="str">
        <f>IFERROR(VLOOKUP(D27,'Environnement,Contexte'!$B$4:$I$101,4,0),IFERROR(VLOOKUP(D27,'Sous-Traitants,Fournisseurs'!$B$4:$I$101,4,0),IFERROR(VLOOKUP(D27,'Scientifiques,Techniques'!$B$4:$I$101,4,0),IFERROR(VLOOKUP(D27,'Organisationnels,Humains'!$B$4:$I$101,4,0),""))))</f>
        <v/>
      </c>
      <c r="R27" s="31" t="str">
        <f>IFERROR(VLOOKUP(D27,'Environnement,Contexte'!$B$4:$I$101,3,0),IFERROR(VLOOKUP(D27,'Sous-Traitants,Fournisseurs'!$B$4:$I$101,3,0),IFERROR(VLOOKUP(D27,'Scientifiques,Techniques'!$B$4:$I$101,3,0),IFERROR(VLOOKUP(D27,'Organisationnels,Humains'!$B$4:$I$101,3,0),""))))</f>
        <v/>
      </c>
      <c r="S27" s="31" t="str">
        <f>MENU!$C$8</f>
        <v>WELDEC PSM</v>
      </c>
      <c r="T27" s="31" t="str">
        <f>IF(J27-I27&gt;0,J27-I27,"")</f>
        <v/>
      </c>
      <c r="AA27" s="197">
        <f>IF(F27="",0,F27)</f>
        <v>0</v>
      </c>
    </row>
    <row r="28" spans="1:27" ht="39.950000000000003" customHeight="1">
      <c r="A28" s="2"/>
      <c r="B28" s="2"/>
      <c r="C28" s="92"/>
      <c r="D28" s="93" t="str">
        <f>IFERROR(VLOOKUP(C28,'Environnement,Contexte'!$A$4:$M$101,2,0),IFERROR(VLOOKUP(C28,'Sous-Traitants,Fournisseurs'!$A$4:$M$101,2,0),IFERROR(VLOOKUP(C28,'Scientifiques,Techniques'!$A$4:$M$101,2,0),IFERROR(VLOOKUP(C28,'Organisationnels,Humains'!$A$4:$M$101,2,0),""))))</f>
        <v/>
      </c>
      <c r="E28" s="93" t="str">
        <f>IFERROR(VLOOKUP(D28,'Environnement,Contexte'!$B$4:$M$101,12,0),IFERROR(VLOOKUP(D28,'Sous-Traitants,Fournisseurs'!$B$4:$M$101,12,0),IFERROR(VLOOKUP(D28,'Scientifiques,Techniques'!$B$4:$M$101,12,0),IFERROR(VLOOKUP(D28,'Organisationnels,Humains'!$B$4:$M$101,12,0),""))))</f>
        <v/>
      </c>
      <c r="F28" s="101" t="str">
        <f>IFERROR(VLOOKUP(D28,'Environnement,Contexte'!$B$4:$I$101,8,0),IFERROR(VLOOKUP(D28,'Sous-Traitants,Fournisseurs'!$B$4:$I$101,8,0),IFERROR(VLOOKUP(D28,'Scientifiques,Techniques'!$B$4:$I$101,8,0),IFERROR(VLOOKUP(D28,'Organisationnels,Humains'!$B$4:$I$101,8,0),""))))</f>
        <v/>
      </c>
      <c r="G28" s="114"/>
      <c r="H28" s="93"/>
      <c r="I28" s="93"/>
      <c r="J28" s="93"/>
      <c r="K28" s="93"/>
      <c r="L28" s="103" t="str">
        <f ca="1">IF(I28="","",IF(I28&gt;TODAY(),"",IF(K28=0,IF(TODAY()&lt;=J28,"C","L"),IF(K28&lt;=J28,"J","K"))))</f>
        <v/>
      </c>
      <c r="M28" s="104"/>
      <c r="N28" s="104"/>
      <c r="O28" s="94"/>
      <c r="P28" s="31" t="str">
        <f>IFERROR(VLOOKUP(D28,'Environnement,Contexte'!$B$4:$I$101,2,0),IFERROR(VLOOKUP(D28,'Sous-Traitants,Fournisseurs'!$B$4:$I$101,2,0),IFERROR(VLOOKUP(D28,'Scientifiques,Techniques'!$B$4:$I$101,2,0),IFERROR(VLOOKUP(D28,'Organisationnels,Humains'!$B$4:$I$101,2,0),""))))</f>
        <v/>
      </c>
      <c r="Q28" s="31" t="str">
        <f>IFERROR(VLOOKUP(D28,'Environnement,Contexte'!$B$4:$I$101,4,0),IFERROR(VLOOKUP(D28,'Sous-Traitants,Fournisseurs'!$B$4:$I$101,4,0),IFERROR(VLOOKUP(D28,'Scientifiques,Techniques'!$B$4:$I$101,4,0),IFERROR(VLOOKUP(D28,'Organisationnels,Humains'!$B$4:$I$101,4,0),""))))</f>
        <v/>
      </c>
      <c r="R28" s="31" t="str">
        <f>IFERROR(VLOOKUP(D28,'Environnement,Contexte'!$B$4:$I$101,3,0),IFERROR(VLOOKUP(D28,'Sous-Traitants,Fournisseurs'!$B$4:$I$101,3,0),IFERROR(VLOOKUP(D28,'Scientifiques,Techniques'!$B$4:$I$101,3,0),IFERROR(VLOOKUP(D28,'Organisationnels,Humains'!$B$4:$I$101,3,0),""))))</f>
        <v/>
      </c>
      <c r="S28" s="31" t="str">
        <f>MENU!$C$8</f>
        <v>WELDEC PSM</v>
      </c>
      <c r="T28" s="31" t="str">
        <f>IF(J28-I28&gt;0,J28-I28,"")</f>
        <v/>
      </c>
      <c r="AA28" s="197">
        <f>IF(F28="",0,F28)</f>
        <v>0</v>
      </c>
    </row>
    <row r="29" spans="1:27" ht="39.950000000000003" customHeight="1">
      <c r="A29" s="2"/>
      <c r="B29" s="2"/>
      <c r="C29" s="92"/>
      <c r="D29" s="93" t="str">
        <f>IFERROR(VLOOKUP(C29,'Environnement,Contexte'!$A$4:$M$101,2,0),IFERROR(VLOOKUP(C29,'Sous-Traitants,Fournisseurs'!$A$4:$M$101,2,0),IFERROR(VLOOKUP(C29,'Scientifiques,Techniques'!$A$4:$M$101,2,0),IFERROR(VLOOKUP(C29,'Organisationnels,Humains'!$A$4:$M$101,2,0),""))))</f>
        <v/>
      </c>
      <c r="E29" s="93" t="str">
        <f>IFERROR(VLOOKUP(D29,'Environnement,Contexte'!$B$4:$M$101,12,0),IFERROR(VLOOKUP(D29,'Sous-Traitants,Fournisseurs'!$B$4:$M$101,12,0),IFERROR(VLOOKUP(D29,'Scientifiques,Techniques'!$B$4:$M$101,12,0),IFERROR(VLOOKUP(D29,'Organisationnels,Humains'!$B$4:$M$101,12,0),""))))</f>
        <v/>
      </c>
      <c r="F29" s="101" t="str">
        <f>IFERROR(VLOOKUP(D29,'Environnement,Contexte'!$B$4:$I$101,8,0),IFERROR(VLOOKUP(D29,'Sous-Traitants,Fournisseurs'!$B$4:$I$101,8,0),IFERROR(VLOOKUP(D29,'Scientifiques,Techniques'!$B$4:$I$101,8,0),IFERROR(VLOOKUP(D29,'Organisationnels,Humains'!$B$4:$I$101,8,0),""))))</f>
        <v/>
      </c>
      <c r="G29" s="114"/>
      <c r="H29" s="93"/>
      <c r="I29" s="93"/>
      <c r="J29" s="93"/>
      <c r="K29" s="93"/>
      <c r="L29" s="103" t="str">
        <f ca="1">IF(I29="","",IF(I29&gt;TODAY(),"",IF(K29=0,IF(TODAY()&lt;=J29,"C","L"),IF(K29&lt;=J29,"J","K"))))</f>
        <v/>
      </c>
      <c r="M29" s="104"/>
      <c r="N29" s="104"/>
      <c r="O29" s="94"/>
      <c r="P29" s="31" t="str">
        <f>IFERROR(VLOOKUP(D29,'Environnement,Contexte'!$B$4:$I$101,2,0),IFERROR(VLOOKUP(D29,'Sous-Traitants,Fournisseurs'!$B$4:$I$101,2,0),IFERROR(VLOOKUP(D29,'Scientifiques,Techniques'!$B$4:$I$101,2,0),IFERROR(VLOOKUP(D29,'Organisationnels,Humains'!$B$4:$I$101,2,0),""))))</f>
        <v/>
      </c>
      <c r="Q29" s="31" t="str">
        <f>IFERROR(VLOOKUP(D29,'Environnement,Contexte'!$B$4:$I$101,4,0),IFERROR(VLOOKUP(D29,'Sous-Traitants,Fournisseurs'!$B$4:$I$101,4,0),IFERROR(VLOOKUP(D29,'Scientifiques,Techniques'!$B$4:$I$101,4,0),IFERROR(VLOOKUP(D29,'Organisationnels,Humains'!$B$4:$I$101,4,0),""))))</f>
        <v/>
      </c>
      <c r="R29" s="31" t="str">
        <f>IFERROR(VLOOKUP(D29,'Environnement,Contexte'!$B$4:$I$101,3,0),IFERROR(VLOOKUP(D29,'Sous-Traitants,Fournisseurs'!$B$4:$I$101,3,0),IFERROR(VLOOKUP(D29,'Scientifiques,Techniques'!$B$4:$I$101,3,0),IFERROR(VLOOKUP(D29,'Organisationnels,Humains'!$B$4:$I$101,3,0),""))))</f>
        <v/>
      </c>
      <c r="S29" s="31" t="str">
        <f>MENU!$C$8</f>
        <v>WELDEC PSM</v>
      </c>
      <c r="T29" s="31" t="str">
        <f>IF(J29-I29&gt;0,J29-I29,"")</f>
        <v/>
      </c>
      <c r="AA29" s="197">
        <f>IF(F29="",0,F29)</f>
        <v>0</v>
      </c>
    </row>
    <row r="30" spans="1:27" ht="39.950000000000003" customHeight="1">
      <c r="A30" s="2"/>
      <c r="B30" s="2"/>
      <c r="C30" s="92"/>
      <c r="D30" s="93" t="str">
        <f>IFERROR(VLOOKUP(C30,'Environnement,Contexte'!$A$4:$M$101,2,0),IFERROR(VLOOKUP(C30,'Sous-Traitants,Fournisseurs'!$A$4:$M$101,2,0),IFERROR(VLOOKUP(C30,'Scientifiques,Techniques'!$A$4:$M$101,2,0),IFERROR(VLOOKUP(C30,'Organisationnels,Humains'!$A$4:$M$101,2,0),""))))</f>
        <v/>
      </c>
      <c r="E30" s="93" t="str">
        <f>IFERROR(VLOOKUP(D30,'Environnement,Contexte'!$B$4:$M$101,12,0),IFERROR(VLOOKUP(D30,'Sous-Traitants,Fournisseurs'!$B$4:$M$101,12,0),IFERROR(VLOOKUP(D30,'Scientifiques,Techniques'!$B$4:$M$101,12,0),IFERROR(VLOOKUP(D30,'Organisationnels,Humains'!$B$4:$M$101,12,0),""))))</f>
        <v/>
      </c>
      <c r="F30" s="101" t="str">
        <f>IFERROR(VLOOKUP(D30,'Environnement,Contexte'!$B$4:$I$101,8,0),IFERROR(VLOOKUP(D30,'Sous-Traitants,Fournisseurs'!$B$4:$I$101,8,0),IFERROR(VLOOKUP(D30,'Scientifiques,Techniques'!$B$4:$I$101,8,0),IFERROR(VLOOKUP(D30,'Organisationnels,Humains'!$B$4:$I$101,8,0),""))))</f>
        <v/>
      </c>
      <c r="G30" s="114"/>
      <c r="H30" s="93"/>
      <c r="I30" s="93"/>
      <c r="J30" s="93"/>
      <c r="K30" s="93"/>
      <c r="L30" s="103" t="str">
        <f ca="1">IF(I30="","",IF(I30&gt;TODAY(),"",IF(K30=0,IF(TODAY()&lt;=J30,"C","L"),IF(K30&lt;=J30,"J","K"))))</f>
        <v/>
      </c>
      <c r="M30" s="104"/>
      <c r="N30" s="104"/>
      <c r="O30" s="94"/>
      <c r="P30" s="31" t="str">
        <f>IFERROR(VLOOKUP(D30,'Environnement,Contexte'!$B$4:$I$101,2,0),IFERROR(VLOOKUP(D30,'Sous-Traitants,Fournisseurs'!$B$4:$I$101,2,0),IFERROR(VLOOKUP(D30,'Scientifiques,Techniques'!$B$4:$I$101,2,0),IFERROR(VLOOKUP(D30,'Organisationnels,Humains'!$B$4:$I$101,2,0),""))))</f>
        <v/>
      </c>
      <c r="Q30" s="31" t="str">
        <f>IFERROR(VLOOKUP(D30,'Environnement,Contexte'!$B$4:$I$101,4,0),IFERROR(VLOOKUP(D30,'Sous-Traitants,Fournisseurs'!$B$4:$I$101,4,0),IFERROR(VLOOKUP(D30,'Scientifiques,Techniques'!$B$4:$I$101,4,0),IFERROR(VLOOKUP(D30,'Organisationnels,Humains'!$B$4:$I$101,4,0),""))))</f>
        <v/>
      </c>
      <c r="R30" s="31" t="str">
        <f>IFERROR(VLOOKUP(D30,'Environnement,Contexte'!$B$4:$I$101,3,0),IFERROR(VLOOKUP(D30,'Sous-Traitants,Fournisseurs'!$B$4:$I$101,3,0),IFERROR(VLOOKUP(D30,'Scientifiques,Techniques'!$B$4:$I$101,3,0),IFERROR(VLOOKUP(D30,'Organisationnels,Humains'!$B$4:$I$101,3,0),""))))</f>
        <v/>
      </c>
      <c r="S30" s="31" t="str">
        <f>MENU!$C$8</f>
        <v>WELDEC PSM</v>
      </c>
      <c r="T30" s="31" t="str">
        <f>IF(J30-I30&gt;0,J30-I30,"")</f>
        <v/>
      </c>
      <c r="AA30" s="197">
        <f>IF(F30="",0,F30)</f>
        <v>0</v>
      </c>
    </row>
    <row r="31" spans="1:27" ht="39.950000000000003" customHeight="1">
      <c r="A31" s="2"/>
      <c r="B31" s="2"/>
      <c r="C31" s="92"/>
      <c r="D31" s="93" t="str">
        <f>IFERROR(VLOOKUP(C31,'Environnement,Contexte'!$A$4:$M$101,2,0),IFERROR(VLOOKUP(C31,'Sous-Traitants,Fournisseurs'!$A$4:$M$101,2,0),IFERROR(VLOOKUP(C31,'Scientifiques,Techniques'!$A$4:$M$101,2,0),IFERROR(VLOOKUP(C31,'Organisationnels,Humains'!$A$4:$M$101,2,0),""))))</f>
        <v/>
      </c>
      <c r="E31" s="93" t="str">
        <f>IFERROR(VLOOKUP(D31,'Environnement,Contexte'!$B$4:$M$101,12,0),IFERROR(VLOOKUP(D31,'Sous-Traitants,Fournisseurs'!$B$4:$M$101,12,0),IFERROR(VLOOKUP(D31,'Scientifiques,Techniques'!$B$4:$M$101,12,0),IFERROR(VLOOKUP(D31,'Organisationnels,Humains'!$B$4:$M$101,12,0),""))))</f>
        <v/>
      </c>
      <c r="F31" s="101" t="str">
        <f>IFERROR(VLOOKUP(D31,'Environnement,Contexte'!$B$4:$I$101,8,0),IFERROR(VLOOKUP(D31,'Sous-Traitants,Fournisseurs'!$B$4:$I$101,8,0),IFERROR(VLOOKUP(D31,'Scientifiques,Techniques'!$B$4:$I$101,8,0),IFERROR(VLOOKUP(D31,'Organisationnels,Humains'!$B$4:$I$101,8,0),""))))</f>
        <v/>
      </c>
      <c r="G31" s="114"/>
      <c r="H31" s="93"/>
      <c r="I31" s="93"/>
      <c r="J31" s="93"/>
      <c r="K31" s="93"/>
      <c r="L31" s="103" t="str">
        <f ca="1">IF(I31="","",IF(I31&gt;TODAY(),"",IF(K31=0,IF(TODAY()&lt;=J31,"C","L"),IF(K31&lt;=J31,"J","K"))))</f>
        <v/>
      </c>
      <c r="M31" s="104"/>
      <c r="N31" s="104"/>
      <c r="O31" s="94"/>
      <c r="P31" s="31" t="str">
        <f>IFERROR(VLOOKUP(D31,'Environnement,Contexte'!$B$4:$I$101,2,0),IFERROR(VLOOKUP(D31,'Sous-Traitants,Fournisseurs'!$B$4:$I$101,2,0),IFERROR(VLOOKUP(D31,'Scientifiques,Techniques'!$B$4:$I$101,2,0),IFERROR(VLOOKUP(D31,'Organisationnels,Humains'!$B$4:$I$101,2,0),""))))</f>
        <v/>
      </c>
      <c r="Q31" s="31" t="str">
        <f>IFERROR(VLOOKUP(D31,'Environnement,Contexte'!$B$4:$I$101,4,0),IFERROR(VLOOKUP(D31,'Sous-Traitants,Fournisseurs'!$B$4:$I$101,4,0),IFERROR(VLOOKUP(D31,'Scientifiques,Techniques'!$B$4:$I$101,4,0),IFERROR(VLOOKUP(D31,'Organisationnels,Humains'!$B$4:$I$101,4,0),""))))</f>
        <v/>
      </c>
      <c r="R31" s="31" t="str">
        <f>IFERROR(VLOOKUP(D31,'Environnement,Contexte'!$B$4:$I$101,3,0),IFERROR(VLOOKUP(D31,'Sous-Traitants,Fournisseurs'!$B$4:$I$101,3,0),IFERROR(VLOOKUP(D31,'Scientifiques,Techniques'!$B$4:$I$101,3,0),IFERROR(VLOOKUP(D31,'Organisationnels,Humains'!$B$4:$I$101,3,0),""))))</f>
        <v/>
      </c>
      <c r="S31" s="31" t="str">
        <f>MENU!$C$8</f>
        <v>WELDEC PSM</v>
      </c>
      <c r="T31" s="31" t="str">
        <f>IF(J31-I31&gt;0,J31-I31,"")</f>
        <v/>
      </c>
      <c r="AA31" s="197">
        <f>IF(F31="",0,F31)</f>
        <v>0</v>
      </c>
    </row>
    <row r="32" spans="1:27" ht="39.950000000000003" customHeight="1">
      <c r="A32" s="2"/>
      <c r="B32" s="2"/>
      <c r="C32" s="92"/>
      <c r="D32" s="93" t="str">
        <f>IFERROR(VLOOKUP(C32,'Environnement,Contexte'!$A$4:$M$101,2,0),IFERROR(VLOOKUP(C32,'Sous-Traitants,Fournisseurs'!$A$4:$M$101,2,0),IFERROR(VLOOKUP(C32,'Scientifiques,Techniques'!$A$4:$M$101,2,0),IFERROR(VLOOKUP(C32,'Organisationnels,Humains'!$A$4:$M$101,2,0),""))))</f>
        <v/>
      </c>
      <c r="E32" s="93" t="str">
        <f>IFERROR(VLOOKUP(D32,'Environnement,Contexte'!$B$4:$M$101,12,0),IFERROR(VLOOKUP(D32,'Sous-Traitants,Fournisseurs'!$B$4:$M$101,12,0),IFERROR(VLOOKUP(D32,'Scientifiques,Techniques'!$B$4:$M$101,12,0),IFERROR(VLOOKUP(D32,'Organisationnels,Humains'!$B$4:$M$101,12,0),""))))</f>
        <v/>
      </c>
      <c r="F32" s="101" t="str">
        <f>IFERROR(VLOOKUP(D32,'Environnement,Contexte'!$B$4:$I$101,8,0),IFERROR(VLOOKUP(D32,'Sous-Traitants,Fournisseurs'!$B$4:$I$101,8,0),IFERROR(VLOOKUP(D32,'Scientifiques,Techniques'!$B$4:$I$101,8,0),IFERROR(VLOOKUP(D32,'Organisationnels,Humains'!$B$4:$I$101,8,0),""))))</f>
        <v/>
      </c>
      <c r="G32" s="114"/>
      <c r="H32" s="93"/>
      <c r="I32" s="93"/>
      <c r="J32" s="93"/>
      <c r="K32" s="93"/>
      <c r="L32" s="103" t="str">
        <f ca="1">IF(I32="","",IF(I32&gt;TODAY(),"",IF(K32=0,IF(TODAY()&lt;=J32,"C","L"),IF(K32&lt;=J32,"J","K"))))</f>
        <v/>
      </c>
      <c r="M32" s="104"/>
      <c r="N32" s="104"/>
      <c r="O32" s="94"/>
      <c r="P32" s="31" t="str">
        <f>IFERROR(VLOOKUP(D32,'Environnement,Contexte'!$B$4:$I$101,2,0),IFERROR(VLOOKUP(D32,'Sous-Traitants,Fournisseurs'!$B$4:$I$101,2,0),IFERROR(VLOOKUP(D32,'Scientifiques,Techniques'!$B$4:$I$101,2,0),IFERROR(VLOOKUP(D32,'Organisationnels,Humains'!$B$4:$I$101,2,0),""))))</f>
        <v/>
      </c>
      <c r="Q32" s="31" t="str">
        <f>IFERROR(VLOOKUP(D32,'Environnement,Contexte'!$B$4:$I$101,4,0),IFERROR(VLOOKUP(D32,'Sous-Traitants,Fournisseurs'!$B$4:$I$101,4,0),IFERROR(VLOOKUP(D32,'Scientifiques,Techniques'!$B$4:$I$101,4,0),IFERROR(VLOOKUP(D32,'Organisationnels,Humains'!$B$4:$I$101,4,0),""))))</f>
        <v/>
      </c>
      <c r="R32" s="31" t="str">
        <f>IFERROR(VLOOKUP(D32,'Environnement,Contexte'!$B$4:$I$101,3,0),IFERROR(VLOOKUP(D32,'Sous-Traitants,Fournisseurs'!$B$4:$I$101,3,0),IFERROR(VLOOKUP(D32,'Scientifiques,Techniques'!$B$4:$I$101,3,0),IFERROR(VLOOKUP(D32,'Organisationnels,Humains'!$B$4:$I$101,3,0),""))))</f>
        <v/>
      </c>
      <c r="S32" s="31" t="str">
        <f>MENU!$C$8</f>
        <v>WELDEC PSM</v>
      </c>
      <c r="T32" s="31" t="str">
        <f>IF(J32-I32&gt;0,J32-I32,"")</f>
        <v/>
      </c>
      <c r="AA32" s="197">
        <f>IF(F32="",0,F32)</f>
        <v>0</v>
      </c>
    </row>
    <row r="33" spans="1:27" ht="39.950000000000003" customHeight="1">
      <c r="A33" s="2"/>
      <c r="B33" s="2"/>
      <c r="C33" s="92"/>
      <c r="D33" s="93" t="str">
        <f>IFERROR(VLOOKUP(C33,'Environnement,Contexte'!$A$4:$M$101,2,0),IFERROR(VLOOKUP(C33,'Sous-Traitants,Fournisseurs'!$A$4:$M$101,2,0),IFERROR(VLOOKUP(C33,'Scientifiques,Techniques'!$A$4:$M$101,2,0),IFERROR(VLOOKUP(C33,'Organisationnels,Humains'!$A$4:$M$101,2,0),""))))</f>
        <v/>
      </c>
      <c r="E33" s="93" t="str">
        <f>IFERROR(VLOOKUP(D33,'Environnement,Contexte'!$B$4:$M$101,12,0),IFERROR(VLOOKUP(D33,'Sous-Traitants,Fournisseurs'!$B$4:$M$101,12,0),IFERROR(VLOOKUP(D33,'Scientifiques,Techniques'!$B$4:$M$101,12,0),IFERROR(VLOOKUP(D33,'Organisationnels,Humains'!$B$4:$M$101,12,0),""))))</f>
        <v/>
      </c>
      <c r="F33" s="101" t="str">
        <f>IFERROR(VLOOKUP(D33,'Environnement,Contexte'!$B$4:$I$101,8,0),IFERROR(VLOOKUP(D33,'Sous-Traitants,Fournisseurs'!$B$4:$I$101,8,0),IFERROR(VLOOKUP(D33,'Scientifiques,Techniques'!$B$4:$I$101,8,0),IFERROR(VLOOKUP(D33,'Organisationnels,Humains'!$B$4:$I$101,8,0),""))))</f>
        <v/>
      </c>
      <c r="G33" s="114"/>
      <c r="H33" s="93"/>
      <c r="I33" s="93"/>
      <c r="J33" s="93"/>
      <c r="K33" s="93"/>
      <c r="L33" s="103" t="str">
        <f ca="1">IF(I33="","",IF(I33&gt;TODAY(),"",IF(K33=0,IF(TODAY()&lt;=J33,"C","L"),IF(K33&lt;=J33,"J","K"))))</f>
        <v/>
      </c>
      <c r="M33" s="104"/>
      <c r="N33" s="104"/>
      <c r="O33" s="94"/>
      <c r="P33" s="31" t="str">
        <f>IFERROR(VLOOKUP(D33,'Environnement,Contexte'!$B$4:$I$101,2,0),IFERROR(VLOOKUP(D33,'Sous-Traitants,Fournisseurs'!$B$4:$I$101,2,0),IFERROR(VLOOKUP(D33,'Scientifiques,Techniques'!$B$4:$I$101,2,0),IFERROR(VLOOKUP(D33,'Organisationnels,Humains'!$B$4:$I$101,2,0),""))))</f>
        <v/>
      </c>
      <c r="Q33" s="31" t="str">
        <f>IFERROR(VLOOKUP(D33,'Environnement,Contexte'!$B$4:$I$101,4,0),IFERROR(VLOOKUP(D33,'Sous-Traitants,Fournisseurs'!$B$4:$I$101,4,0),IFERROR(VLOOKUP(D33,'Scientifiques,Techniques'!$B$4:$I$101,4,0),IFERROR(VLOOKUP(D33,'Organisationnels,Humains'!$B$4:$I$101,4,0),""))))</f>
        <v/>
      </c>
      <c r="R33" s="31" t="str">
        <f>IFERROR(VLOOKUP(D33,'Environnement,Contexte'!$B$4:$I$101,3,0),IFERROR(VLOOKUP(D33,'Sous-Traitants,Fournisseurs'!$B$4:$I$101,3,0),IFERROR(VLOOKUP(D33,'Scientifiques,Techniques'!$B$4:$I$101,3,0),IFERROR(VLOOKUP(D33,'Organisationnels,Humains'!$B$4:$I$101,3,0),""))))</f>
        <v/>
      </c>
      <c r="S33" s="31" t="str">
        <f>MENU!$C$8</f>
        <v>WELDEC PSM</v>
      </c>
      <c r="T33" s="31" t="str">
        <f>IF(J33-I33&gt;0,J33-I33,"")</f>
        <v/>
      </c>
      <c r="AA33" s="197">
        <f>IF(F33="",0,F33)</f>
        <v>0</v>
      </c>
    </row>
    <row r="34" spans="1:27" ht="39.950000000000003" customHeight="1">
      <c r="A34" s="2"/>
      <c r="B34" s="2"/>
      <c r="C34" s="92"/>
      <c r="D34" s="93" t="str">
        <f>IFERROR(VLOOKUP(C34,'Environnement,Contexte'!$A$4:$M$101,2,0),IFERROR(VLOOKUP(C34,'Sous-Traitants,Fournisseurs'!$A$4:$M$101,2,0),IFERROR(VLOOKUP(C34,'Scientifiques,Techniques'!$A$4:$M$101,2,0),IFERROR(VLOOKUP(C34,'Organisationnels,Humains'!$A$4:$M$101,2,0),""))))</f>
        <v/>
      </c>
      <c r="E34" s="93" t="str">
        <f>IFERROR(VLOOKUP(D34,'Environnement,Contexte'!$B$4:$M$101,12,0),IFERROR(VLOOKUP(D34,'Sous-Traitants,Fournisseurs'!$B$4:$M$101,12,0),IFERROR(VLOOKUP(D34,'Scientifiques,Techniques'!$B$4:$M$101,12,0),IFERROR(VLOOKUP(D34,'Organisationnels,Humains'!$B$4:$M$101,12,0),""))))</f>
        <v/>
      </c>
      <c r="F34" s="101" t="str">
        <f>IFERROR(VLOOKUP(D34,'Environnement,Contexte'!$B$4:$I$101,8,0),IFERROR(VLOOKUP(D34,'Sous-Traitants,Fournisseurs'!$B$4:$I$101,8,0),IFERROR(VLOOKUP(D34,'Scientifiques,Techniques'!$B$4:$I$101,8,0),IFERROR(VLOOKUP(D34,'Organisationnels,Humains'!$B$4:$I$101,8,0),""))))</f>
        <v/>
      </c>
      <c r="G34" s="114"/>
      <c r="H34" s="93"/>
      <c r="I34" s="93"/>
      <c r="J34" s="93"/>
      <c r="K34" s="93"/>
      <c r="L34" s="103" t="str">
        <f ca="1">IF(I34="","",IF(I34&gt;TODAY(),"",IF(K34=0,IF(TODAY()&lt;=J34,"C","L"),IF(K34&lt;=J34,"J","K"))))</f>
        <v/>
      </c>
      <c r="M34" s="104"/>
      <c r="N34" s="104"/>
      <c r="O34" s="94"/>
      <c r="P34" s="31" t="str">
        <f>IFERROR(VLOOKUP(D34,'Environnement,Contexte'!$B$4:$I$101,2,0),IFERROR(VLOOKUP(D34,'Sous-Traitants,Fournisseurs'!$B$4:$I$101,2,0),IFERROR(VLOOKUP(D34,'Scientifiques,Techniques'!$B$4:$I$101,2,0),IFERROR(VLOOKUP(D34,'Organisationnels,Humains'!$B$4:$I$101,2,0),""))))</f>
        <v/>
      </c>
      <c r="Q34" s="31" t="str">
        <f>IFERROR(VLOOKUP(D34,'Environnement,Contexte'!$B$4:$I$101,4,0),IFERROR(VLOOKUP(D34,'Sous-Traitants,Fournisseurs'!$B$4:$I$101,4,0),IFERROR(VLOOKUP(D34,'Scientifiques,Techniques'!$B$4:$I$101,4,0),IFERROR(VLOOKUP(D34,'Organisationnels,Humains'!$B$4:$I$101,4,0),""))))</f>
        <v/>
      </c>
      <c r="R34" s="31" t="str">
        <f>IFERROR(VLOOKUP(D34,'Environnement,Contexte'!$B$4:$I$101,3,0),IFERROR(VLOOKUP(D34,'Sous-Traitants,Fournisseurs'!$B$4:$I$101,3,0),IFERROR(VLOOKUP(D34,'Scientifiques,Techniques'!$B$4:$I$101,3,0),IFERROR(VLOOKUP(D34,'Organisationnels,Humains'!$B$4:$I$101,3,0),""))))</f>
        <v/>
      </c>
      <c r="S34" s="31" t="str">
        <f>MENU!$C$8</f>
        <v>WELDEC PSM</v>
      </c>
      <c r="T34" s="31" t="str">
        <f>IF(J34-I34&gt;0,J34-I34,"")</f>
        <v/>
      </c>
      <c r="AA34" s="197">
        <f>IF(F34="",0,F34)</f>
        <v>0</v>
      </c>
    </row>
    <row r="35" spans="1:27" ht="39.950000000000003" customHeight="1">
      <c r="A35" s="2"/>
      <c r="B35" s="2"/>
      <c r="C35" s="92"/>
      <c r="D35" s="93" t="str">
        <f>IFERROR(VLOOKUP(C35,'Environnement,Contexte'!$A$4:$M$101,2,0),IFERROR(VLOOKUP(C35,'Sous-Traitants,Fournisseurs'!$A$4:$M$101,2,0),IFERROR(VLOOKUP(C35,'Scientifiques,Techniques'!$A$4:$M$101,2,0),IFERROR(VLOOKUP(C35,'Organisationnels,Humains'!$A$4:$M$101,2,0),""))))</f>
        <v/>
      </c>
      <c r="E35" s="93" t="str">
        <f>IFERROR(VLOOKUP(D35,'Environnement,Contexte'!$B$4:$M$101,12,0),IFERROR(VLOOKUP(D35,'Sous-Traitants,Fournisseurs'!$B$4:$M$101,12,0),IFERROR(VLOOKUP(D35,'Scientifiques,Techniques'!$B$4:$M$101,12,0),IFERROR(VLOOKUP(D35,'Organisationnels,Humains'!$B$4:$M$101,12,0),""))))</f>
        <v/>
      </c>
      <c r="F35" s="101" t="str">
        <f>IFERROR(VLOOKUP(D35,'Environnement,Contexte'!$B$4:$I$101,8,0),IFERROR(VLOOKUP(D35,'Sous-Traitants,Fournisseurs'!$B$4:$I$101,8,0),IFERROR(VLOOKUP(D35,'Scientifiques,Techniques'!$B$4:$I$101,8,0),IFERROR(VLOOKUP(D35,'Organisationnels,Humains'!$B$4:$I$101,8,0),""))))</f>
        <v/>
      </c>
      <c r="G35" s="114"/>
      <c r="H35" s="93"/>
      <c r="I35" s="93"/>
      <c r="J35" s="93"/>
      <c r="K35" s="93"/>
      <c r="L35" s="103" t="str">
        <f ca="1">IF(I35="","",IF(I35&gt;TODAY(),"",IF(K35=0,IF(TODAY()&lt;=J35,"C","L"),IF(K35&lt;=J35,"J","K"))))</f>
        <v/>
      </c>
      <c r="M35" s="104"/>
      <c r="N35" s="104"/>
      <c r="O35" s="94"/>
      <c r="P35" s="31" t="str">
        <f>IFERROR(VLOOKUP(D35,'Environnement,Contexte'!$B$4:$I$101,2,0),IFERROR(VLOOKUP(D35,'Sous-Traitants,Fournisseurs'!$B$4:$I$101,2,0),IFERROR(VLOOKUP(D35,'Scientifiques,Techniques'!$B$4:$I$101,2,0),IFERROR(VLOOKUP(D35,'Organisationnels,Humains'!$B$4:$I$101,2,0),""))))</f>
        <v/>
      </c>
      <c r="Q35" s="31" t="str">
        <f>IFERROR(VLOOKUP(D35,'Environnement,Contexte'!$B$4:$I$101,4,0),IFERROR(VLOOKUP(D35,'Sous-Traitants,Fournisseurs'!$B$4:$I$101,4,0),IFERROR(VLOOKUP(D35,'Scientifiques,Techniques'!$B$4:$I$101,4,0),IFERROR(VLOOKUP(D35,'Organisationnels,Humains'!$B$4:$I$101,4,0),""))))</f>
        <v/>
      </c>
      <c r="R35" s="31" t="str">
        <f>IFERROR(VLOOKUP(D35,'Environnement,Contexte'!$B$4:$I$101,3,0),IFERROR(VLOOKUP(D35,'Sous-Traitants,Fournisseurs'!$B$4:$I$101,3,0),IFERROR(VLOOKUP(D35,'Scientifiques,Techniques'!$B$4:$I$101,3,0),IFERROR(VLOOKUP(D35,'Organisationnels,Humains'!$B$4:$I$101,3,0),""))))</f>
        <v/>
      </c>
      <c r="S35" s="31" t="str">
        <f>MENU!$C$8</f>
        <v>WELDEC PSM</v>
      </c>
      <c r="T35" s="31" t="str">
        <f>IF(J35-I35&gt;0,J35-I35,"")</f>
        <v/>
      </c>
      <c r="AA35" s="197">
        <f>IF(F35="",0,F35)</f>
        <v>0</v>
      </c>
    </row>
    <row r="36" spans="1:27" ht="39.950000000000003" customHeight="1">
      <c r="A36" s="2"/>
      <c r="B36" s="2"/>
      <c r="C36" s="92"/>
      <c r="D36" s="93" t="str">
        <f>IFERROR(VLOOKUP(C36,'Environnement,Contexte'!$A$4:$M$101,2,0),IFERROR(VLOOKUP(C36,'Sous-Traitants,Fournisseurs'!$A$4:$M$101,2,0),IFERROR(VLOOKUP(C36,'Scientifiques,Techniques'!$A$4:$M$101,2,0),IFERROR(VLOOKUP(C36,'Organisationnels,Humains'!$A$4:$M$101,2,0),""))))</f>
        <v/>
      </c>
      <c r="E36" s="93" t="str">
        <f>IFERROR(VLOOKUP(D36,'Environnement,Contexte'!$B$4:$M$101,12,0),IFERROR(VLOOKUP(D36,'Sous-Traitants,Fournisseurs'!$B$4:$M$101,12,0),IFERROR(VLOOKUP(D36,'Scientifiques,Techniques'!$B$4:$M$101,12,0),IFERROR(VLOOKUP(D36,'Organisationnels,Humains'!$B$4:$M$101,12,0),""))))</f>
        <v/>
      </c>
      <c r="F36" s="101" t="str">
        <f>IFERROR(VLOOKUP(D36,'Environnement,Contexte'!$B$4:$I$101,8,0),IFERROR(VLOOKUP(D36,'Sous-Traitants,Fournisseurs'!$B$4:$I$101,8,0),IFERROR(VLOOKUP(D36,'Scientifiques,Techniques'!$B$4:$I$101,8,0),IFERROR(VLOOKUP(D36,'Organisationnels,Humains'!$B$4:$I$101,8,0),""))))</f>
        <v/>
      </c>
      <c r="G36" s="114"/>
      <c r="H36" s="93"/>
      <c r="I36" s="93"/>
      <c r="J36" s="93"/>
      <c r="K36" s="93"/>
      <c r="L36" s="103" t="str">
        <f ca="1">IF(I36="","",IF(I36&gt;TODAY(),"",IF(K36=0,IF(TODAY()&lt;=J36,"C","L"),IF(K36&lt;=J36,"J","K"))))</f>
        <v/>
      </c>
      <c r="M36" s="104"/>
      <c r="N36" s="104"/>
      <c r="O36" s="94"/>
      <c r="P36" s="31" t="str">
        <f>IFERROR(VLOOKUP(D36,'Environnement,Contexte'!$B$4:$I$101,2,0),IFERROR(VLOOKUP(D36,'Sous-Traitants,Fournisseurs'!$B$4:$I$101,2,0),IFERROR(VLOOKUP(D36,'Scientifiques,Techniques'!$B$4:$I$101,2,0),IFERROR(VLOOKUP(D36,'Organisationnels,Humains'!$B$4:$I$101,2,0),""))))</f>
        <v/>
      </c>
      <c r="Q36" s="31" t="str">
        <f>IFERROR(VLOOKUP(D36,'Environnement,Contexte'!$B$4:$I$101,4,0),IFERROR(VLOOKUP(D36,'Sous-Traitants,Fournisseurs'!$B$4:$I$101,4,0),IFERROR(VLOOKUP(D36,'Scientifiques,Techniques'!$B$4:$I$101,4,0),IFERROR(VLOOKUP(D36,'Organisationnels,Humains'!$B$4:$I$101,4,0),""))))</f>
        <v/>
      </c>
      <c r="R36" s="31" t="str">
        <f>IFERROR(VLOOKUP(D36,'Environnement,Contexte'!$B$4:$I$101,3,0),IFERROR(VLOOKUP(D36,'Sous-Traitants,Fournisseurs'!$B$4:$I$101,3,0),IFERROR(VLOOKUP(D36,'Scientifiques,Techniques'!$B$4:$I$101,3,0),IFERROR(VLOOKUP(D36,'Organisationnels,Humains'!$B$4:$I$101,3,0),""))))</f>
        <v/>
      </c>
      <c r="S36" s="31" t="str">
        <f>MENU!$C$8</f>
        <v>WELDEC PSM</v>
      </c>
      <c r="T36" s="31" t="str">
        <f>IF(J36-I36&gt;0,J36-I36,"")</f>
        <v/>
      </c>
      <c r="AA36" s="197">
        <f>IF(F36="",0,F36)</f>
        <v>0</v>
      </c>
    </row>
    <row r="37" spans="1:27" ht="39.950000000000003" customHeight="1">
      <c r="A37" s="2"/>
      <c r="B37" s="2"/>
      <c r="C37" s="92"/>
      <c r="D37" s="93" t="str">
        <f>IFERROR(VLOOKUP(C37,'Environnement,Contexte'!$A$4:$M$101,2,0),IFERROR(VLOOKUP(C37,'Sous-Traitants,Fournisseurs'!$A$4:$M$101,2,0),IFERROR(VLOOKUP(C37,'Scientifiques,Techniques'!$A$4:$M$101,2,0),IFERROR(VLOOKUP(C37,'Organisationnels,Humains'!$A$4:$M$101,2,0),""))))</f>
        <v/>
      </c>
      <c r="E37" s="93" t="str">
        <f>IFERROR(VLOOKUP(D37,'Environnement,Contexte'!$B$4:$M$101,12,0),IFERROR(VLOOKUP(D37,'Sous-Traitants,Fournisseurs'!$B$4:$M$101,12,0),IFERROR(VLOOKUP(D37,'Scientifiques,Techniques'!$B$4:$M$101,12,0),IFERROR(VLOOKUP(D37,'Organisationnels,Humains'!$B$4:$M$101,12,0),""))))</f>
        <v/>
      </c>
      <c r="F37" s="101" t="str">
        <f>IFERROR(VLOOKUP(D37,'Environnement,Contexte'!$B$4:$I$101,8,0),IFERROR(VLOOKUP(D37,'Sous-Traitants,Fournisseurs'!$B$4:$I$101,8,0),IFERROR(VLOOKUP(D37,'Scientifiques,Techniques'!$B$4:$I$101,8,0),IFERROR(VLOOKUP(D37,'Organisationnels,Humains'!$B$4:$I$101,8,0),""))))</f>
        <v/>
      </c>
      <c r="G37" s="114"/>
      <c r="H37" s="93"/>
      <c r="I37" s="93"/>
      <c r="J37" s="93"/>
      <c r="K37" s="93"/>
      <c r="L37" s="103" t="str">
        <f ca="1">IF(I37="","",IF(I37&gt;TODAY(),"",IF(K37=0,IF(TODAY()&lt;=J37,"C","L"),IF(K37&lt;=J37,"J","K"))))</f>
        <v/>
      </c>
      <c r="M37" s="104"/>
      <c r="N37" s="104"/>
      <c r="O37" s="94"/>
      <c r="P37" s="31" t="str">
        <f>IFERROR(VLOOKUP(D37,'Environnement,Contexte'!$B$4:$I$101,2,0),IFERROR(VLOOKUP(D37,'Sous-Traitants,Fournisseurs'!$B$4:$I$101,2,0),IFERROR(VLOOKUP(D37,'Scientifiques,Techniques'!$B$4:$I$101,2,0),IFERROR(VLOOKUP(D37,'Organisationnels,Humains'!$B$4:$I$101,2,0),""))))</f>
        <v/>
      </c>
      <c r="Q37" s="31" t="str">
        <f>IFERROR(VLOOKUP(D37,'Environnement,Contexte'!$B$4:$I$101,4,0),IFERROR(VLOOKUP(D37,'Sous-Traitants,Fournisseurs'!$B$4:$I$101,4,0),IFERROR(VLOOKUP(D37,'Scientifiques,Techniques'!$B$4:$I$101,4,0),IFERROR(VLOOKUP(D37,'Organisationnels,Humains'!$B$4:$I$101,4,0),""))))</f>
        <v/>
      </c>
      <c r="R37" s="31" t="str">
        <f>IFERROR(VLOOKUP(D37,'Environnement,Contexte'!$B$4:$I$101,3,0),IFERROR(VLOOKUP(D37,'Sous-Traitants,Fournisseurs'!$B$4:$I$101,3,0),IFERROR(VLOOKUP(D37,'Scientifiques,Techniques'!$B$4:$I$101,3,0),IFERROR(VLOOKUP(D37,'Organisationnels,Humains'!$B$4:$I$101,3,0),""))))</f>
        <v/>
      </c>
      <c r="S37" s="31" t="str">
        <f>MENU!$C$8</f>
        <v>WELDEC PSM</v>
      </c>
      <c r="T37" s="31" t="str">
        <f>IF(J37-I37&gt;0,J37-I37,"")</f>
        <v/>
      </c>
      <c r="AA37" s="197">
        <f>IF(F37="",0,F37)</f>
        <v>0</v>
      </c>
    </row>
    <row r="38" spans="1:27" ht="39.950000000000003" customHeight="1">
      <c r="A38" s="2"/>
      <c r="B38" s="2"/>
      <c r="C38" s="92"/>
      <c r="D38" s="93" t="str">
        <f>IFERROR(VLOOKUP(C38,'Environnement,Contexte'!$A$4:$M$101,2,0),IFERROR(VLOOKUP(C38,'Sous-Traitants,Fournisseurs'!$A$4:$M$101,2,0),IFERROR(VLOOKUP(C38,'Scientifiques,Techniques'!$A$4:$M$101,2,0),IFERROR(VLOOKUP(C38,'Organisationnels,Humains'!$A$4:$M$101,2,0),""))))</f>
        <v/>
      </c>
      <c r="E38" s="93" t="str">
        <f>IFERROR(VLOOKUP(D38,'Environnement,Contexte'!$B$4:$M$101,12,0),IFERROR(VLOOKUP(D38,'Sous-Traitants,Fournisseurs'!$B$4:$M$101,12,0),IFERROR(VLOOKUP(D38,'Scientifiques,Techniques'!$B$4:$M$101,12,0),IFERROR(VLOOKUP(D38,'Organisationnels,Humains'!$B$4:$M$101,12,0),""))))</f>
        <v/>
      </c>
      <c r="F38" s="101" t="str">
        <f>IFERROR(VLOOKUP(D38,'Environnement,Contexte'!$B$4:$I$101,8,0),IFERROR(VLOOKUP(D38,'Sous-Traitants,Fournisseurs'!$B$4:$I$101,8,0),IFERROR(VLOOKUP(D38,'Scientifiques,Techniques'!$B$4:$I$101,8,0),IFERROR(VLOOKUP(D38,'Organisationnels,Humains'!$B$4:$I$101,8,0),""))))</f>
        <v/>
      </c>
      <c r="G38" s="114"/>
      <c r="H38" s="93"/>
      <c r="I38" s="93"/>
      <c r="J38" s="93"/>
      <c r="K38" s="93"/>
      <c r="L38" s="103" t="str">
        <f ca="1">IF(I38="","",IF(I38&gt;TODAY(),"",IF(K38=0,IF(TODAY()&lt;=J38,"C","L"),IF(K38&lt;=J38,"J","K"))))</f>
        <v/>
      </c>
      <c r="M38" s="104"/>
      <c r="N38" s="104"/>
      <c r="O38" s="94"/>
      <c r="P38" s="31" t="str">
        <f>IFERROR(VLOOKUP(D38,'Environnement,Contexte'!$B$4:$I$101,2,0),IFERROR(VLOOKUP(D38,'Sous-Traitants,Fournisseurs'!$B$4:$I$101,2,0),IFERROR(VLOOKUP(D38,'Scientifiques,Techniques'!$B$4:$I$101,2,0),IFERROR(VLOOKUP(D38,'Organisationnels,Humains'!$B$4:$I$101,2,0),""))))</f>
        <v/>
      </c>
      <c r="Q38" s="31" t="str">
        <f>IFERROR(VLOOKUP(D38,'Environnement,Contexte'!$B$4:$I$101,4,0),IFERROR(VLOOKUP(D38,'Sous-Traitants,Fournisseurs'!$B$4:$I$101,4,0),IFERROR(VLOOKUP(D38,'Scientifiques,Techniques'!$B$4:$I$101,4,0),IFERROR(VLOOKUP(D38,'Organisationnels,Humains'!$B$4:$I$101,4,0),""))))</f>
        <v/>
      </c>
      <c r="R38" s="31" t="str">
        <f>IFERROR(VLOOKUP(D38,'Environnement,Contexte'!$B$4:$I$101,3,0),IFERROR(VLOOKUP(D38,'Sous-Traitants,Fournisseurs'!$B$4:$I$101,3,0),IFERROR(VLOOKUP(D38,'Scientifiques,Techniques'!$B$4:$I$101,3,0),IFERROR(VLOOKUP(D38,'Organisationnels,Humains'!$B$4:$I$101,3,0),""))))</f>
        <v/>
      </c>
      <c r="S38" s="31" t="str">
        <f>MENU!$C$8</f>
        <v>WELDEC PSM</v>
      </c>
      <c r="T38" s="31" t="str">
        <f>IF(J38-I38&gt;0,J38-I38,"")</f>
        <v/>
      </c>
      <c r="AA38" s="197">
        <f>IF(F38="",0,F38)</f>
        <v>0</v>
      </c>
    </row>
    <row r="39" spans="1:27" ht="39.950000000000003" customHeight="1">
      <c r="A39" s="2"/>
      <c r="B39" s="2"/>
      <c r="C39" s="92"/>
      <c r="D39" s="93" t="str">
        <f>IFERROR(VLOOKUP(C39,'Environnement,Contexte'!$A$4:$M$101,2,0),IFERROR(VLOOKUP(C39,'Sous-Traitants,Fournisseurs'!$A$4:$M$101,2,0),IFERROR(VLOOKUP(C39,'Scientifiques,Techniques'!$A$4:$M$101,2,0),IFERROR(VLOOKUP(C39,'Organisationnels,Humains'!$A$4:$M$101,2,0),""))))</f>
        <v/>
      </c>
      <c r="E39" s="93" t="str">
        <f>IFERROR(VLOOKUP(D39,'Environnement,Contexte'!$B$4:$M$101,12,0),IFERROR(VLOOKUP(D39,'Sous-Traitants,Fournisseurs'!$B$4:$M$101,12,0),IFERROR(VLOOKUP(D39,'Scientifiques,Techniques'!$B$4:$M$101,12,0),IFERROR(VLOOKUP(D39,'Organisationnels,Humains'!$B$4:$M$101,12,0),""))))</f>
        <v/>
      </c>
      <c r="F39" s="101" t="str">
        <f>IFERROR(VLOOKUP(D39,'Environnement,Contexte'!$B$4:$I$101,8,0),IFERROR(VLOOKUP(D39,'Sous-Traitants,Fournisseurs'!$B$4:$I$101,8,0),IFERROR(VLOOKUP(D39,'Scientifiques,Techniques'!$B$4:$I$101,8,0),IFERROR(VLOOKUP(D39,'Organisationnels,Humains'!$B$4:$I$101,8,0),""))))</f>
        <v/>
      </c>
      <c r="G39" s="114"/>
      <c r="H39" s="93"/>
      <c r="I39" s="93"/>
      <c r="J39" s="93"/>
      <c r="K39" s="93"/>
      <c r="L39" s="103" t="str">
        <f ca="1">IF(I39="","",IF(I39&gt;TODAY(),"",IF(K39=0,IF(TODAY()&lt;=J39,"C","L"),IF(K39&lt;=J39,"J","K"))))</f>
        <v/>
      </c>
      <c r="M39" s="104"/>
      <c r="N39" s="104"/>
      <c r="O39" s="94"/>
      <c r="P39" s="31" t="str">
        <f>IFERROR(VLOOKUP(D39,'Environnement,Contexte'!$B$4:$I$101,2,0),IFERROR(VLOOKUP(D39,'Sous-Traitants,Fournisseurs'!$B$4:$I$101,2,0),IFERROR(VLOOKUP(D39,'Scientifiques,Techniques'!$B$4:$I$101,2,0),IFERROR(VLOOKUP(D39,'Organisationnels,Humains'!$B$4:$I$101,2,0),""))))</f>
        <v/>
      </c>
      <c r="Q39" s="31" t="str">
        <f>IFERROR(VLOOKUP(D39,'Environnement,Contexte'!$B$4:$I$101,4,0),IFERROR(VLOOKUP(D39,'Sous-Traitants,Fournisseurs'!$B$4:$I$101,4,0),IFERROR(VLOOKUP(D39,'Scientifiques,Techniques'!$B$4:$I$101,4,0),IFERROR(VLOOKUP(D39,'Organisationnels,Humains'!$B$4:$I$101,4,0),""))))</f>
        <v/>
      </c>
      <c r="R39" s="31" t="str">
        <f>IFERROR(VLOOKUP(D39,'Environnement,Contexte'!$B$4:$I$101,3,0),IFERROR(VLOOKUP(D39,'Sous-Traitants,Fournisseurs'!$B$4:$I$101,3,0),IFERROR(VLOOKUP(D39,'Scientifiques,Techniques'!$B$4:$I$101,3,0),IFERROR(VLOOKUP(D39,'Organisationnels,Humains'!$B$4:$I$101,3,0),""))))</f>
        <v/>
      </c>
      <c r="S39" s="31" t="str">
        <f>MENU!$C$8</f>
        <v>WELDEC PSM</v>
      </c>
      <c r="T39" s="31" t="str">
        <f>IF(J39-I39&gt;0,J39-I39,"")</f>
        <v/>
      </c>
      <c r="AA39" s="197">
        <f>IF(F39="",0,F39)</f>
        <v>0</v>
      </c>
    </row>
    <row r="40" spans="1:27" ht="39.950000000000003" customHeight="1">
      <c r="A40" s="2"/>
      <c r="B40" s="2"/>
      <c r="C40" s="92"/>
      <c r="D40" s="93" t="str">
        <f>IFERROR(VLOOKUP(C40,'Environnement,Contexte'!$A$4:$M$101,2,0),IFERROR(VLOOKUP(C40,'Sous-Traitants,Fournisseurs'!$A$4:$M$101,2,0),IFERROR(VLOOKUP(C40,'Scientifiques,Techniques'!$A$4:$M$101,2,0),IFERROR(VLOOKUP(C40,'Organisationnels,Humains'!$A$4:$M$101,2,0),""))))</f>
        <v/>
      </c>
      <c r="E40" s="93" t="str">
        <f>IFERROR(VLOOKUP(D40,'Environnement,Contexte'!$B$4:$M$101,12,0),IFERROR(VLOOKUP(D40,'Sous-Traitants,Fournisseurs'!$B$4:$M$101,12,0),IFERROR(VLOOKUP(D40,'Scientifiques,Techniques'!$B$4:$M$101,12,0),IFERROR(VLOOKUP(D40,'Organisationnels,Humains'!$B$4:$M$101,12,0),""))))</f>
        <v/>
      </c>
      <c r="F40" s="101" t="str">
        <f>IFERROR(VLOOKUP(D40,'Environnement,Contexte'!$B$4:$I$101,8,0),IFERROR(VLOOKUP(D40,'Sous-Traitants,Fournisseurs'!$B$4:$I$101,8,0),IFERROR(VLOOKUP(D40,'Scientifiques,Techniques'!$B$4:$I$101,8,0),IFERROR(VLOOKUP(D40,'Organisationnels,Humains'!$B$4:$I$101,8,0),""))))</f>
        <v/>
      </c>
      <c r="G40" s="114"/>
      <c r="H40" s="93"/>
      <c r="I40" s="93"/>
      <c r="J40" s="93"/>
      <c r="K40" s="93"/>
      <c r="L40" s="103" t="str">
        <f ca="1">IF(I40="","",IF(I40&gt;TODAY(),"",IF(K40=0,IF(TODAY()&lt;=J40,"C","L"),IF(K40&lt;=J40,"J","K"))))</f>
        <v/>
      </c>
      <c r="M40" s="104"/>
      <c r="N40" s="104"/>
      <c r="O40" s="94"/>
      <c r="P40" s="31" t="str">
        <f>IFERROR(VLOOKUP(D40,'Environnement,Contexte'!$B$4:$I$101,2,0),IFERROR(VLOOKUP(D40,'Sous-Traitants,Fournisseurs'!$B$4:$I$101,2,0),IFERROR(VLOOKUP(D40,'Scientifiques,Techniques'!$B$4:$I$101,2,0),IFERROR(VLOOKUP(D40,'Organisationnels,Humains'!$B$4:$I$101,2,0),""))))</f>
        <v/>
      </c>
      <c r="Q40" s="31" t="str">
        <f>IFERROR(VLOOKUP(D40,'Environnement,Contexte'!$B$4:$I$101,4,0),IFERROR(VLOOKUP(D40,'Sous-Traitants,Fournisseurs'!$B$4:$I$101,4,0),IFERROR(VLOOKUP(D40,'Scientifiques,Techniques'!$B$4:$I$101,4,0),IFERROR(VLOOKUP(D40,'Organisationnels,Humains'!$B$4:$I$101,4,0),""))))</f>
        <v/>
      </c>
      <c r="R40" s="31" t="str">
        <f>IFERROR(VLOOKUP(D40,'Environnement,Contexte'!$B$4:$I$101,3,0),IFERROR(VLOOKUP(D40,'Sous-Traitants,Fournisseurs'!$B$4:$I$101,3,0),IFERROR(VLOOKUP(D40,'Scientifiques,Techniques'!$B$4:$I$101,3,0),IFERROR(VLOOKUP(D40,'Organisationnels,Humains'!$B$4:$I$101,3,0),""))))</f>
        <v/>
      </c>
      <c r="S40" s="31" t="str">
        <f>MENU!$C$8</f>
        <v>WELDEC PSM</v>
      </c>
      <c r="T40" s="31" t="str">
        <f>IF(J40-I40&gt;0,J40-I40,"")</f>
        <v/>
      </c>
      <c r="AA40" s="197">
        <f>IF(F40="",0,F40)</f>
        <v>0</v>
      </c>
    </row>
    <row r="41" spans="1:27" ht="39.950000000000003" customHeight="1">
      <c r="A41" s="2"/>
      <c r="B41" s="2"/>
      <c r="C41" s="92"/>
      <c r="D41" s="93" t="str">
        <f>IFERROR(VLOOKUP(C41,'Environnement,Contexte'!$A$4:$M$101,2,0),IFERROR(VLOOKUP(C41,'Sous-Traitants,Fournisseurs'!$A$4:$M$101,2,0),IFERROR(VLOOKUP(C41,'Scientifiques,Techniques'!$A$4:$M$101,2,0),IFERROR(VLOOKUP(C41,'Organisationnels,Humains'!$A$4:$M$101,2,0),""))))</f>
        <v/>
      </c>
      <c r="E41" s="93" t="str">
        <f>IFERROR(VLOOKUP(D41,'Environnement,Contexte'!$B$4:$M$101,12,0),IFERROR(VLOOKUP(D41,'Sous-Traitants,Fournisseurs'!$B$4:$M$101,12,0),IFERROR(VLOOKUP(D41,'Scientifiques,Techniques'!$B$4:$M$101,12,0),IFERROR(VLOOKUP(D41,'Organisationnels,Humains'!$B$4:$M$101,12,0),""))))</f>
        <v/>
      </c>
      <c r="F41" s="101" t="str">
        <f>IFERROR(VLOOKUP(D41,'Environnement,Contexte'!$B$4:$I$101,8,0),IFERROR(VLOOKUP(D41,'Sous-Traitants,Fournisseurs'!$B$4:$I$101,8,0),IFERROR(VLOOKUP(D41,'Scientifiques,Techniques'!$B$4:$I$101,8,0),IFERROR(VLOOKUP(D41,'Organisationnels,Humains'!$B$4:$I$101,8,0),""))))</f>
        <v/>
      </c>
      <c r="G41" s="114"/>
      <c r="H41" s="93"/>
      <c r="I41" s="93"/>
      <c r="J41" s="93"/>
      <c r="K41" s="93"/>
      <c r="L41" s="103" t="str">
        <f ca="1">IF(I41="","",IF(I41&gt;TODAY(),"",IF(K41=0,IF(TODAY()&lt;=J41,"C","L"),IF(K41&lt;=J41,"J","K"))))</f>
        <v/>
      </c>
      <c r="M41" s="104"/>
      <c r="N41" s="104"/>
      <c r="O41" s="94"/>
      <c r="P41" s="31" t="str">
        <f>IFERROR(VLOOKUP(D41,'Environnement,Contexte'!$B$4:$I$101,2,0),IFERROR(VLOOKUP(D41,'Sous-Traitants,Fournisseurs'!$B$4:$I$101,2,0),IFERROR(VLOOKUP(D41,'Scientifiques,Techniques'!$B$4:$I$101,2,0),IFERROR(VLOOKUP(D41,'Organisationnels,Humains'!$B$4:$I$101,2,0),""))))</f>
        <v/>
      </c>
      <c r="Q41" s="31" t="str">
        <f>IFERROR(VLOOKUP(D41,'Environnement,Contexte'!$B$4:$I$101,4,0),IFERROR(VLOOKUP(D41,'Sous-Traitants,Fournisseurs'!$B$4:$I$101,4,0),IFERROR(VLOOKUP(D41,'Scientifiques,Techniques'!$B$4:$I$101,4,0),IFERROR(VLOOKUP(D41,'Organisationnels,Humains'!$B$4:$I$101,4,0),""))))</f>
        <v/>
      </c>
      <c r="R41" s="31" t="str">
        <f>IFERROR(VLOOKUP(D41,'Environnement,Contexte'!$B$4:$I$101,3,0),IFERROR(VLOOKUP(D41,'Sous-Traitants,Fournisseurs'!$B$4:$I$101,3,0),IFERROR(VLOOKUP(D41,'Scientifiques,Techniques'!$B$4:$I$101,3,0),IFERROR(VLOOKUP(D41,'Organisationnels,Humains'!$B$4:$I$101,3,0),""))))</f>
        <v/>
      </c>
      <c r="S41" s="31" t="str">
        <f>MENU!$C$8</f>
        <v>WELDEC PSM</v>
      </c>
      <c r="T41" s="31" t="str">
        <f>IF(J41-I41&gt;0,J41-I41,"")</f>
        <v/>
      </c>
      <c r="AA41" s="197">
        <f>IF(F41="",0,F41)</f>
        <v>0</v>
      </c>
    </row>
    <row r="42" spans="1:27" ht="39.950000000000003" customHeight="1">
      <c r="A42" s="2"/>
      <c r="B42" s="2"/>
      <c r="C42" s="92"/>
      <c r="D42" s="93" t="str">
        <f>IFERROR(VLOOKUP(C42,'Environnement,Contexte'!$A$4:$M$101,2,0),IFERROR(VLOOKUP(C42,'Sous-Traitants,Fournisseurs'!$A$4:$M$101,2,0),IFERROR(VLOOKUP(C42,'Scientifiques,Techniques'!$A$4:$M$101,2,0),IFERROR(VLOOKUP(C42,'Organisationnels,Humains'!$A$4:$M$101,2,0),""))))</f>
        <v/>
      </c>
      <c r="E42" s="93" t="str">
        <f>IFERROR(VLOOKUP(D42,'Environnement,Contexte'!$B$4:$M$101,12,0),IFERROR(VLOOKUP(D42,'Sous-Traitants,Fournisseurs'!$B$4:$M$101,12,0),IFERROR(VLOOKUP(D42,'Scientifiques,Techniques'!$B$4:$M$101,12,0),IFERROR(VLOOKUP(D42,'Organisationnels,Humains'!$B$4:$M$101,12,0),""))))</f>
        <v/>
      </c>
      <c r="F42" s="101" t="str">
        <f>IFERROR(VLOOKUP(D42,'Environnement,Contexte'!$B$4:$I$101,8,0),IFERROR(VLOOKUP(D42,'Sous-Traitants,Fournisseurs'!$B$4:$I$101,8,0),IFERROR(VLOOKUP(D42,'Scientifiques,Techniques'!$B$4:$I$101,8,0),IFERROR(VLOOKUP(D42,'Organisationnels,Humains'!$B$4:$I$101,8,0),""))))</f>
        <v/>
      </c>
      <c r="G42" s="114"/>
      <c r="H42" s="93"/>
      <c r="I42" s="93"/>
      <c r="J42" s="93"/>
      <c r="K42" s="93"/>
      <c r="L42" s="103" t="str">
        <f ca="1">IF(I42="","",IF(I42&gt;TODAY(),"",IF(K42=0,IF(TODAY()&lt;=J42,"C","L"),IF(K42&lt;=J42,"J","K"))))</f>
        <v/>
      </c>
      <c r="M42" s="104"/>
      <c r="N42" s="104"/>
      <c r="O42" s="94"/>
      <c r="P42" s="31" t="str">
        <f>IFERROR(VLOOKUP(D42,'Environnement,Contexte'!$B$4:$I$101,2,0),IFERROR(VLOOKUP(D42,'Sous-Traitants,Fournisseurs'!$B$4:$I$101,2,0),IFERROR(VLOOKUP(D42,'Scientifiques,Techniques'!$B$4:$I$101,2,0),IFERROR(VLOOKUP(D42,'Organisationnels,Humains'!$B$4:$I$101,2,0),""))))</f>
        <v/>
      </c>
      <c r="Q42" s="31" t="str">
        <f>IFERROR(VLOOKUP(D42,'Environnement,Contexte'!$B$4:$I$101,4,0),IFERROR(VLOOKUP(D42,'Sous-Traitants,Fournisseurs'!$B$4:$I$101,4,0),IFERROR(VLOOKUP(D42,'Scientifiques,Techniques'!$B$4:$I$101,4,0),IFERROR(VLOOKUP(D42,'Organisationnels,Humains'!$B$4:$I$101,4,0),""))))</f>
        <v/>
      </c>
      <c r="R42" s="31" t="str">
        <f>IFERROR(VLOOKUP(D42,'Environnement,Contexte'!$B$4:$I$101,3,0),IFERROR(VLOOKUP(D42,'Sous-Traitants,Fournisseurs'!$B$4:$I$101,3,0),IFERROR(VLOOKUP(D42,'Scientifiques,Techniques'!$B$4:$I$101,3,0),IFERROR(VLOOKUP(D42,'Organisationnels,Humains'!$B$4:$I$101,3,0),""))))</f>
        <v/>
      </c>
      <c r="S42" s="31" t="str">
        <f>MENU!$C$8</f>
        <v>WELDEC PSM</v>
      </c>
      <c r="T42" s="31" t="str">
        <f>IF(J42-I42&gt;0,J42-I42,"")</f>
        <v/>
      </c>
      <c r="AA42" s="197">
        <f>IF(F42="",0,F42)</f>
        <v>0</v>
      </c>
    </row>
    <row r="43" spans="1:27" ht="39.950000000000003" customHeight="1">
      <c r="A43" s="2"/>
      <c r="B43" s="2"/>
      <c r="C43" s="92"/>
      <c r="D43" s="93" t="str">
        <f>IFERROR(VLOOKUP(C43,'Environnement,Contexte'!$A$4:$M$101,2,0),IFERROR(VLOOKUP(C43,'Sous-Traitants,Fournisseurs'!$A$4:$M$101,2,0),IFERROR(VLOOKUP(C43,'Scientifiques,Techniques'!$A$4:$M$101,2,0),IFERROR(VLOOKUP(C43,'Organisationnels,Humains'!$A$4:$M$101,2,0),""))))</f>
        <v/>
      </c>
      <c r="E43" s="93" t="str">
        <f>IFERROR(VLOOKUP(D43,'Environnement,Contexte'!$B$4:$M$101,12,0),IFERROR(VLOOKUP(D43,'Sous-Traitants,Fournisseurs'!$B$4:$M$101,12,0),IFERROR(VLOOKUP(D43,'Scientifiques,Techniques'!$B$4:$M$101,12,0),IFERROR(VLOOKUP(D43,'Organisationnels,Humains'!$B$4:$M$101,12,0),""))))</f>
        <v/>
      </c>
      <c r="F43" s="101" t="str">
        <f>IFERROR(VLOOKUP(D43,'Environnement,Contexte'!$B$4:$I$101,8,0),IFERROR(VLOOKUP(D43,'Sous-Traitants,Fournisseurs'!$B$4:$I$101,8,0),IFERROR(VLOOKUP(D43,'Scientifiques,Techniques'!$B$4:$I$101,8,0),IFERROR(VLOOKUP(D43,'Organisationnels,Humains'!$B$4:$I$101,8,0),""))))</f>
        <v/>
      </c>
      <c r="G43" s="114"/>
      <c r="H43" s="93"/>
      <c r="I43" s="93"/>
      <c r="J43" s="93"/>
      <c r="K43" s="93"/>
      <c r="L43" s="103" t="str">
        <f ca="1">IF(I43="","",IF(I43&gt;TODAY(),"",IF(K43=0,IF(TODAY()&lt;=J43,"C","L"),IF(K43&lt;=J43,"J","K"))))</f>
        <v/>
      </c>
      <c r="M43" s="104"/>
      <c r="N43" s="104"/>
      <c r="O43" s="94"/>
      <c r="P43" s="31" t="str">
        <f>IFERROR(VLOOKUP(D43,'Environnement,Contexte'!$B$4:$I$101,2,0),IFERROR(VLOOKUP(D43,'Sous-Traitants,Fournisseurs'!$B$4:$I$101,2,0),IFERROR(VLOOKUP(D43,'Scientifiques,Techniques'!$B$4:$I$101,2,0),IFERROR(VLOOKUP(D43,'Organisationnels,Humains'!$B$4:$I$101,2,0),""))))</f>
        <v/>
      </c>
      <c r="Q43" s="31" t="str">
        <f>IFERROR(VLOOKUP(D43,'Environnement,Contexte'!$B$4:$I$101,4,0),IFERROR(VLOOKUP(D43,'Sous-Traitants,Fournisseurs'!$B$4:$I$101,4,0),IFERROR(VLOOKUP(D43,'Scientifiques,Techniques'!$B$4:$I$101,4,0),IFERROR(VLOOKUP(D43,'Organisationnels,Humains'!$B$4:$I$101,4,0),""))))</f>
        <v/>
      </c>
      <c r="R43" s="31" t="str">
        <f>IFERROR(VLOOKUP(D43,'Environnement,Contexte'!$B$4:$I$101,3,0),IFERROR(VLOOKUP(D43,'Sous-Traitants,Fournisseurs'!$B$4:$I$101,3,0),IFERROR(VLOOKUP(D43,'Scientifiques,Techniques'!$B$4:$I$101,3,0),IFERROR(VLOOKUP(D43,'Organisationnels,Humains'!$B$4:$I$101,3,0),""))))</f>
        <v/>
      </c>
      <c r="S43" s="31" t="str">
        <f>MENU!$C$8</f>
        <v>WELDEC PSM</v>
      </c>
      <c r="T43" s="31" t="str">
        <f>IF(J43-I43&gt;0,J43-I43,"")</f>
        <v/>
      </c>
      <c r="AA43" s="197">
        <f>IF(F43="",0,F43)</f>
        <v>0</v>
      </c>
    </row>
    <row r="44" spans="1:27" ht="39.950000000000003" customHeight="1">
      <c r="A44" s="2"/>
      <c r="B44" s="2"/>
      <c r="C44" s="92"/>
      <c r="D44" s="93" t="str">
        <f>IFERROR(VLOOKUP(C44,'Environnement,Contexte'!$A$4:$M$101,2,0),IFERROR(VLOOKUP(C44,'Sous-Traitants,Fournisseurs'!$A$4:$M$101,2,0),IFERROR(VLOOKUP(C44,'Scientifiques,Techniques'!$A$4:$M$101,2,0),IFERROR(VLOOKUP(C44,'Organisationnels,Humains'!$A$4:$M$101,2,0),""))))</f>
        <v/>
      </c>
      <c r="E44" s="93" t="str">
        <f>IFERROR(VLOOKUP(D44,'Environnement,Contexte'!$B$4:$M$101,12,0),IFERROR(VLOOKUP(D44,'Sous-Traitants,Fournisseurs'!$B$4:$M$101,12,0),IFERROR(VLOOKUP(D44,'Scientifiques,Techniques'!$B$4:$M$101,12,0),IFERROR(VLOOKUP(D44,'Organisationnels,Humains'!$B$4:$M$101,12,0),""))))</f>
        <v/>
      </c>
      <c r="F44" s="101" t="str">
        <f>IFERROR(VLOOKUP(D44,'Environnement,Contexte'!$B$4:$I$101,8,0),IFERROR(VLOOKUP(D44,'Sous-Traitants,Fournisseurs'!$B$4:$I$101,8,0),IFERROR(VLOOKUP(D44,'Scientifiques,Techniques'!$B$4:$I$101,8,0),IFERROR(VLOOKUP(D44,'Organisationnels,Humains'!$B$4:$I$101,8,0),""))))</f>
        <v/>
      </c>
      <c r="G44" s="114"/>
      <c r="H44" s="93"/>
      <c r="I44" s="93"/>
      <c r="J44" s="93"/>
      <c r="K44" s="93"/>
      <c r="L44" s="103" t="str">
        <f ca="1">IF(I44="","",IF(I44&gt;TODAY(),"",IF(K44=0,IF(TODAY()&lt;=J44,"C","L"),IF(K44&lt;=J44,"J","K"))))</f>
        <v/>
      </c>
      <c r="M44" s="104"/>
      <c r="N44" s="104"/>
      <c r="O44" s="94"/>
      <c r="P44" s="31" t="str">
        <f>IFERROR(VLOOKUP(D44,'Environnement,Contexte'!$B$4:$I$101,2,0),IFERROR(VLOOKUP(D44,'Sous-Traitants,Fournisseurs'!$B$4:$I$101,2,0),IFERROR(VLOOKUP(D44,'Scientifiques,Techniques'!$B$4:$I$101,2,0),IFERROR(VLOOKUP(D44,'Organisationnels,Humains'!$B$4:$I$101,2,0),""))))</f>
        <v/>
      </c>
      <c r="Q44" s="31" t="str">
        <f>IFERROR(VLOOKUP(D44,'Environnement,Contexte'!$B$4:$I$101,4,0),IFERROR(VLOOKUP(D44,'Sous-Traitants,Fournisseurs'!$B$4:$I$101,4,0),IFERROR(VLOOKUP(D44,'Scientifiques,Techniques'!$B$4:$I$101,4,0),IFERROR(VLOOKUP(D44,'Organisationnels,Humains'!$B$4:$I$101,4,0),""))))</f>
        <v/>
      </c>
      <c r="R44" s="31" t="str">
        <f>IFERROR(VLOOKUP(D44,'Environnement,Contexte'!$B$4:$I$101,3,0),IFERROR(VLOOKUP(D44,'Sous-Traitants,Fournisseurs'!$B$4:$I$101,3,0),IFERROR(VLOOKUP(D44,'Scientifiques,Techniques'!$B$4:$I$101,3,0),IFERROR(VLOOKUP(D44,'Organisationnels,Humains'!$B$4:$I$101,3,0),""))))</f>
        <v/>
      </c>
      <c r="S44" s="31" t="str">
        <f>MENU!$C$8</f>
        <v>WELDEC PSM</v>
      </c>
      <c r="T44" s="31" t="str">
        <f>IF(J44-I44&gt;0,J44-I44,"")</f>
        <v/>
      </c>
      <c r="AA44" s="197">
        <f>IF(F44="",0,F44)</f>
        <v>0</v>
      </c>
    </row>
    <row r="45" spans="1:27" ht="39.950000000000003" customHeight="1">
      <c r="A45" s="2"/>
      <c r="B45" s="2"/>
      <c r="C45" s="92"/>
      <c r="D45" s="93" t="str">
        <f>IFERROR(VLOOKUP(C45,'Environnement,Contexte'!$A$4:$M$101,2,0),IFERROR(VLOOKUP(C45,'Sous-Traitants,Fournisseurs'!$A$4:$M$101,2,0),IFERROR(VLOOKUP(C45,'Scientifiques,Techniques'!$A$4:$M$101,2,0),IFERROR(VLOOKUP(C45,'Organisationnels,Humains'!$A$4:$M$101,2,0),""))))</f>
        <v/>
      </c>
      <c r="E45" s="93" t="str">
        <f>IFERROR(VLOOKUP(D45,'Environnement,Contexte'!$B$4:$M$101,12,0),IFERROR(VLOOKUP(D45,'Sous-Traitants,Fournisseurs'!$B$4:$M$101,12,0),IFERROR(VLOOKUP(D45,'Scientifiques,Techniques'!$B$4:$M$101,12,0),IFERROR(VLOOKUP(D45,'Organisationnels,Humains'!$B$4:$M$101,12,0),""))))</f>
        <v/>
      </c>
      <c r="F45" s="101" t="str">
        <f>IFERROR(VLOOKUP(D45,'Environnement,Contexte'!$B$4:$I$101,8,0),IFERROR(VLOOKUP(D45,'Sous-Traitants,Fournisseurs'!$B$4:$I$101,8,0),IFERROR(VLOOKUP(D45,'Scientifiques,Techniques'!$B$4:$I$101,8,0),IFERROR(VLOOKUP(D45,'Organisationnels,Humains'!$B$4:$I$101,8,0),""))))</f>
        <v/>
      </c>
      <c r="G45" s="114"/>
      <c r="H45" s="93"/>
      <c r="I45" s="93"/>
      <c r="J45" s="93"/>
      <c r="K45" s="93"/>
      <c r="L45" s="103" t="str">
        <f ca="1">IF(I45="","",IF(I45&gt;TODAY(),"",IF(K45=0,IF(TODAY()&lt;=J45,"C","L"),IF(K45&lt;=J45,"J","K"))))</f>
        <v/>
      </c>
      <c r="M45" s="104"/>
      <c r="N45" s="104"/>
      <c r="O45" s="94"/>
      <c r="P45" s="31" t="str">
        <f>IFERROR(VLOOKUP(D45,'Environnement,Contexte'!$B$4:$I$101,2,0),IFERROR(VLOOKUP(D45,'Sous-Traitants,Fournisseurs'!$B$4:$I$101,2,0),IFERROR(VLOOKUP(D45,'Scientifiques,Techniques'!$B$4:$I$101,2,0),IFERROR(VLOOKUP(D45,'Organisationnels,Humains'!$B$4:$I$101,2,0),""))))</f>
        <v/>
      </c>
      <c r="Q45" s="31" t="str">
        <f>IFERROR(VLOOKUP(D45,'Environnement,Contexte'!$B$4:$I$101,4,0),IFERROR(VLOOKUP(D45,'Sous-Traitants,Fournisseurs'!$B$4:$I$101,4,0),IFERROR(VLOOKUP(D45,'Scientifiques,Techniques'!$B$4:$I$101,4,0),IFERROR(VLOOKUP(D45,'Organisationnels,Humains'!$B$4:$I$101,4,0),""))))</f>
        <v/>
      </c>
      <c r="R45" s="31" t="str">
        <f>IFERROR(VLOOKUP(D45,'Environnement,Contexte'!$B$4:$I$101,3,0),IFERROR(VLOOKUP(D45,'Sous-Traitants,Fournisseurs'!$B$4:$I$101,3,0),IFERROR(VLOOKUP(D45,'Scientifiques,Techniques'!$B$4:$I$101,3,0),IFERROR(VLOOKUP(D45,'Organisationnels,Humains'!$B$4:$I$101,3,0),""))))</f>
        <v/>
      </c>
      <c r="S45" s="31" t="str">
        <f>MENU!$C$8</f>
        <v>WELDEC PSM</v>
      </c>
      <c r="T45" s="31" t="str">
        <f>IF(J45-I45&gt;0,J45-I45,"")</f>
        <v/>
      </c>
      <c r="AA45" s="197">
        <f>IF(F45="",0,F45)</f>
        <v>0</v>
      </c>
    </row>
    <row r="46" spans="1:27" ht="39.950000000000003" customHeight="1">
      <c r="A46" s="2"/>
      <c r="B46" s="2"/>
      <c r="C46" s="92"/>
      <c r="D46" s="93" t="str">
        <f>IFERROR(VLOOKUP(C46,'Environnement,Contexte'!$A$4:$M$101,2,0),IFERROR(VLOOKUP(C46,'Sous-Traitants,Fournisseurs'!$A$4:$M$101,2,0),IFERROR(VLOOKUP(C46,'Scientifiques,Techniques'!$A$4:$M$101,2,0),IFERROR(VLOOKUP(C46,'Organisationnels,Humains'!$A$4:$M$101,2,0),""))))</f>
        <v/>
      </c>
      <c r="E46" s="93" t="str">
        <f>IFERROR(VLOOKUP(D46,'Environnement,Contexte'!$B$4:$M$101,12,0),IFERROR(VLOOKUP(D46,'Sous-Traitants,Fournisseurs'!$B$4:$M$101,12,0),IFERROR(VLOOKUP(D46,'Scientifiques,Techniques'!$B$4:$M$101,12,0),IFERROR(VLOOKUP(D46,'Organisationnels,Humains'!$B$4:$M$101,12,0),""))))</f>
        <v/>
      </c>
      <c r="F46" s="101" t="str">
        <f>IFERROR(VLOOKUP(D46,'Environnement,Contexte'!$B$4:$I$101,8,0),IFERROR(VLOOKUP(D46,'Sous-Traitants,Fournisseurs'!$B$4:$I$101,8,0),IFERROR(VLOOKUP(D46,'Scientifiques,Techniques'!$B$4:$I$101,8,0),IFERROR(VLOOKUP(D46,'Organisationnels,Humains'!$B$4:$I$101,8,0),""))))</f>
        <v/>
      </c>
      <c r="G46" s="114"/>
      <c r="H46" s="93"/>
      <c r="I46" s="93"/>
      <c r="J46" s="93"/>
      <c r="K46" s="93"/>
      <c r="L46" s="103" t="str">
        <f ca="1">IF(I46="","",IF(I46&gt;TODAY(),"",IF(K46=0,IF(TODAY()&lt;=J46,"C","L"),IF(K46&lt;=J46,"J","K"))))</f>
        <v/>
      </c>
      <c r="M46" s="104"/>
      <c r="N46" s="104"/>
      <c r="O46" s="94"/>
      <c r="P46" s="31" t="str">
        <f>IFERROR(VLOOKUP(D46,'Environnement,Contexte'!$B$4:$I$101,2,0),IFERROR(VLOOKUP(D46,'Sous-Traitants,Fournisseurs'!$B$4:$I$101,2,0),IFERROR(VLOOKUP(D46,'Scientifiques,Techniques'!$B$4:$I$101,2,0),IFERROR(VLOOKUP(D46,'Organisationnels,Humains'!$B$4:$I$101,2,0),""))))</f>
        <v/>
      </c>
      <c r="Q46" s="31" t="str">
        <f>IFERROR(VLOOKUP(D46,'Environnement,Contexte'!$B$4:$I$101,4,0),IFERROR(VLOOKUP(D46,'Sous-Traitants,Fournisseurs'!$B$4:$I$101,4,0),IFERROR(VLOOKUP(D46,'Scientifiques,Techniques'!$B$4:$I$101,4,0),IFERROR(VLOOKUP(D46,'Organisationnels,Humains'!$B$4:$I$101,4,0),""))))</f>
        <v/>
      </c>
      <c r="R46" s="31" t="str">
        <f>IFERROR(VLOOKUP(D46,'Environnement,Contexte'!$B$4:$I$101,3,0),IFERROR(VLOOKUP(D46,'Sous-Traitants,Fournisseurs'!$B$4:$I$101,3,0),IFERROR(VLOOKUP(D46,'Scientifiques,Techniques'!$B$4:$I$101,3,0),IFERROR(VLOOKUP(D46,'Organisationnels,Humains'!$B$4:$I$101,3,0),""))))</f>
        <v/>
      </c>
      <c r="S46" s="31" t="str">
        <f>MENU!$C$8</f>
        <v>WELDEC PSM</v>
      </c>
      <c r="T46" s="31" t="str">
        <f>IF(J46-I46&gt;0,J46-I46,"")</f>
        <v/>
      </c>
      <c r="AA46" s="197">
        <f>IF(F46="",0,F46)</f>
        <v>0</v>
      </c>
    </row>
    <row r="47" spans="1:27" ht="39.950000000000003" customHeight="1">
      <c r="A47" s="2"/>
      <c r="B47" s="2"/>
      <c r="C47" s="92"/>
      <c r="D47" s="93" t="str">
        <f>IFERROR(VLOOKUP(C47,'Environnement,Contexte'!$A$4:$M$101,2,0),IFERROR(VLOOKUP(C47,'Sous-Traitants,Fournisseurs'!$A$4:$M$101,2,0),IFERROR(VLOOKUP(C47,'Scientifiques,Techniques'!$A$4:$M$101,2,0),IFERROR(VLOOKUP(C47,'Organisationnels,Humains'!$A$4:$M$101,2,0),""))))</f>
        <v/>
      </c>
      <c r="E47" s="93" t="str">
        <f>IFERROR(VLOOKUP(D47,'Environnement,Contexte'!$B$4:$M$101,12,0),IFERROR(VLOOKUP(D47,'Sous-Traitants,Fournisseurs'!$B$4:$M$101,12,0),IFERROR(VLOOKUP(D47,'Scientifiques,Techniques'!$B$4:$M$101,12,0),IFERROR(VLOOKUP(D47,'Organisationnels,Humains'!$B$4:$M$101,12,0),""))))</f>
        <v/>
      </c>
      <c r="F47" s="101" t="str">
        <f>IFERROR(VLOOKUP(D47,'Environnement,Contexte'!$B$4:$I$101,8,0),IFERROR(VLOOKUP(D47,'Sous-Traitants,Fournisseurs'!$B$4:$I$101,8,0),IFERROR(VLOOKUP(D47,'Scientifiques,Techniques'!$B$4:$I$101,8,0),IFERROR(VLOOKUP(D47,'Organisationnels,Humains'!$B$4:$I$101,8,0),""))))</f>
        <v/>
      </c>
      <c r="G47" s="114"/>
      <c r="H47" s="93"/>
      <c r="I47" s="93"/>
      <c r="J47" s="93"/>
      <c r="K47" s="93"/>
      <c r="L47" s="103" t="str">
        <f ca="1">IF(I47="","",IF(I47&gt;TODAY(),"",IF(K47=0,IF(TODAY()&lt;=J47,"C","L"),IF(K47&lt;=J47,"J","K"))))</f>
        <v/>
      </c>
      <c r="M47" s="104"/>
      <c r="N47" s="104"/>
      <c r="O47" s="94"/>
      <c r="P47" s="31" t="str">
        <f>IFERROR(VLOOKUP(D47,'Environnement,Contexte'!$B$4:$I$101,2,0),IFERROR(VLOOKUP(D47,'Sous-Traitants,Fournisseurs'!$B$4:$I$101,2,0),IFERROR(VLOOKUP(D47,'Scientifiques,Techniques'!$B$4:$I$101,2,0),IFERROR(VLOOKUP(D47,'Organisationnels,Humains'!$B$4:$I$101,2,0),""))))</f>
        <v/>
      </c>
      <c r="Q47" s="31" t="str">
        <f>IFERROR(VLOOKUP(D47,'Environnement,Contexte'!$B$4:$I$101,4,0),IFERROR(VLOOKUP(D47,'Sous-Traitants,Fournisseurs'!$B$4:$I$101,4,0),IFERROR(VLOOKUP(D47,'Scientifiques,Techniques'!$B$4:$I$101,4,0),IFERROR(VLOOKUP(D47,'Organisationnels,Humains'!$B$4:$I$101,4,0),""))))</f>
        <v/>
      </c>
      <c r="R47" s="31" t="str">
        <f>IFERROR(VLOOKUP(D47,'Environnement,Contexte'!$B$4:$I$101,3,0),IFERROR(VLOOKUP(D47,'Sous-Traitants,Fournisseurs'!$B$4:$I$101,3,0),IFERROR(VLOOKUP(D47,'Scientifiques,Techniques'!$B$4:$I$101,3,0),IFERROR(VLOOKUP(D47,'Organisationnels,Humains'!$B$4:$I$101,3,0),""))))</f>
        <v/>
      </c>
      <c r="S47" s="31" t="str">
        <f>MENU!$C$8</f>
        <v>WELDEC PSM</v>
      </c>
      <c r="T47" s="31" t="str">
        <f>IF(J47-I47&gt;0,J47-I47,"")</f>
        <v/>
      </c>
      <c r="AA47" s="197">
        <f>IF(F47="",0,F47)</f>
        <v>0</v>
      </c>
    </row>
    <row r="48" spans="1:27" ht="39.950000000000003" customHeight="1">
      <c r="A48" s="2"/>
      <c r="B48" s="2"/>
      <c r="C48" s="92"/>
      <c r="D48" s="93" t="str">
        <f>IFERROR(VLOOKUP(C48,'Environnement,Contexte'!$A$4:$M$101,2,0),IFERROR(VLOOKUP(C48,'Sous-Traitants,Fournisseurs'!$A$4:$M$101,2,0),IFERROR(VLOOKUP(C48,'Scientifiques,Techniques'!$A$4:$M$101,2,0),IFERROR(VLOOKUP(C48,'Organisationnels,Humains'!$A$4:$M$101,2,0),""))))</f>
        <v/>
      </c>
      <c r="E48" s="93" t="str">
        <f>IFERROR(VLOOKUP(D48,'Environnement,Contexte'!$B$4:$M$101,12,0),IFERROR(VLOOKUP(D48,'Sous-Traitants,Fournisseurs'!$B$4:$M$101,12,0),IFERROR(VLOOKUP(D48,'Scientifiques,Techniques'!$B$4:$M$101,12,0),IFERROR(VLOOKUP(D48,'Organisationnels,Humains'!$B$4:$M$101,12,0),""))))</f>
        <v/>
      </c>
      <c r="F48" s="101" t="str">
        <f>IFERROR(VLOOKUP(D48,'Environnement,Contexte'!$B$4:$I$101,8,0),IFERROR(VLOOKUP(D48,'Sous-Traitants,Fournisseurs'!$B$4:$I$101,8,0),IFERROR(VLOOKUP(D48,'Scientifiques,Techniques'!$B$4:$I$101,8,0),IFERROR(VLOOKUP(D48,'Organisationnels,Humains'!$B$4:$I$101,8,0),""))))</f>
        <v/>
      </c>
      <c r="G48" s="114"/>
      <c r="H48" s="93"/>
      <c r="I48" s="93"/>
      <c r="J48" s="93"/>
      <c r="K48" s="93"/>
      <c r="L48" s="103" t="str">
        <f ca="1">IF(I48="","",IF(I48&gt;TODAY(),"",IF(K48=0,IF(TODAY()&lt;=J48,"C","L"),IF(K48&lt;=J48,"J","K"))))</f>
        <v/>
      </c>
      <c r="M48" s="104"/>
      <c r="N48" s="104"/>
      <c r="O48" s="94"/>
      <c r="P48" s="31" t="str">
        <f>IFERROR(VLOOKUP(D48,'Environnement,Contexte'!$B$4:$I$101,2,0),IFERROR(VLOOKUP(D48,'Sous-Traitants,Fournisseurs'!$B$4:$I$101,2,0),IFERROR(VLOOKUP(D48,'Scientifiques,Techniques'!$B$4:$I$101,2,0),IFERROR(VLOOKUP(D48,'Organisationnels,Humains'!$B$4:$I$101,2,0),""))))</f>
        <v/>
      </c>
      <c r="Q48" s="31" t="str">
        <f>IFERROR(VLOOKUP(D48,'Environnement,Contexte'!$B$4:$I$101,4,0),IFERROR(VLOOKUP(D48,'Sous-Traitants,Fournisseurs'!$B$4:$I$101,4,0),IFERROR(VLOOKUP(D48,'Scientifiques,Techniques'!$B$4:$I$101,4,0),IFERROR(VLOOKUP(D48,'Organisationnels,Humains'!$B$4:$I$101,4,0),""))))</f>
        <v/>
      </c>
      <c r="R48" s="31" t="str">
        <f>IFERROR(VLOOKUP(D48,'Environnement,Contexte'!$B$4:$I$101,3,0),IFERROR(VLOOKUP(D48,'Sous-Traitants,Fournisseurs'!$B$4:$I$101,3,0),IFERROR(VLOOKUP(D48,'Scientifiques,Techniques'!$B$4:$I$101,3,0),IFERROR(VLOOKUP(D48,'Organisationnels,Humains'!$B$4:$I$101,3,0),""))))</f>
        <v/>
      </c>
      <c r="S48" s="31" t="str">
        <f>MENU!$C$8</f>
        <v>WELDEC PSM</v>
      </c>
      <c r="T48" s="31" t="str">
        <f>IF(J48-I48&gt;0,J48-I48,"")</f>
        <v/>
      </c>
      <c r="AA48" s="197">
        <f>IF(F48="",0,F48)</f>
        <v>0</v>
      </c>
    </row>
    <row r="49" spans="1:27" ht="39.950000000000003" customHeight="1">
      <c r="A49" s="2"/>
      <c r="B49" s="2"/>
      <c r="C49" s="92"/>
      <c r="D49" s="93" t="str">
        <f>IFERROR(VLOOKUP(C49,'Environnement,Contexte'!$A$4:$M$101,2,0),IFERROR(VLOOKUP(C49,'Sous-Traitants,Fournisseurs'!$A$4:$M$101,2,0),IFERROR(VLOOKUP(C49,'Scientifiques,Techniques'!$A$4:$M$101,2,0),IFERROR(VLOOKUP(C49,'Organisationnels,Humains'!$A$4:$M$101,2,0),""))))</f>
        <v/>
      </c>
      <c r="E49" s="93" t="str">
        <f>IFERROR(VLOOKUP(D49,'Environnement,Contexte'!$B$4:$M$101,12,0),IFERROR(VLOOKUP(D49,'Sous-Traitants,Fournisseurs'!$B$4:$M$101,12,0),IFERROR(VLOOKUP(D49,'Scientifiques,Techniques'!$B$4:$M$101,12,0),IFERROR(VLOOKUP(D49,'Organisationnels,Humains'!$B$4:$M$101,12,0),""))))</f>
        <v/>
      </c>
      <c r="F49" s="101" t="str">
        <f>IFERROR(VLOOKUP(D49,'Environnement,Contexte'!$B$4:$I$101,8,0),IFERROR(VLOOKUP(D49,'Sous-Traitants,Fournisseurs'!$B$4:$I$101,8,0),IFERROR(VLOOKUP(D49,'Scientifiques,Techniques'!$B$4:$I$101,8,0),IFERROR(VLOOKUP(D49,'Organisationnels,Humains'!$B$4:$I$101,8,0),""))))</f>
        <v/>
      </c>
      <c r="G49" s="114"/>
      <c r="H49" s="93"/>
      <c r="I49" s="93"/>
      <c r="J49" s="93"/>
      <c r="K49" s="93"/>
      <c r="L49" s="103" t="str">
        <f ca="1">IF(I49="","",IF(I49&gt;TODAY(),"",IF(K49=0,IF(TODAY()&lt;=J49,"C","L"),IF(K49&lt;=J49,"J","K"))))</f>
        <v/>
      </c>
      <c r="M49" s="104"/>
      <c r="N49" s="104"/>
      <c r="O49" s="94"/>
      <c r="P49" s="31" t="str">
        <f>IFERROR(VLOOKUP(D49,'Environnement,Contexte'!$B$4:$I$101,2,0),IFERROR(VLOOKUP(D49,'Sous-Traitants,Fournisseurs'!$B$4:$I$101,2,0),IFERROR(VLOOKUP(D49,'Scientifiques,Techniques'!$B$4:$I$101,2,0),IFERROR(VLOOKUP(D49,'Organisationnels,Humains'!$B$4:$I$101,2,0),""))))</f>
        <v/>
      </c>
      <c r="Q49" s="31" t="str">
        <f>IFERROR(VLOOKUP(D49,'Environnement,Contexte'!$B$4:$I$101,4,0),IFERROR(VLOOKUP(D49,'Sous-Traitants,Fournisseurs'!$B$4:$I$101,4,0),IFERROR(VLOOKUP(D49,'Scientifiques,Techniques'!$B$4:$I$101,4,0),IFERROR(VLOOKUP(D49,'Organisationnels,Humains'!$B$4:$I$101,4,0),""))))</f>
        <v/>
      </c>
      <c r="R49" s="31" t="str">
        <f>IFERROR(VLOOKUP(D49,'Environnement,Contexte'!$B$4:$I$101,3,0),IFERROR(VLOOKUP(D49,'Sous-Traitants,Fournisseurs'!$B$4:$I$101,3,0),IFERROR(VLOOKUP(D49,'Scientifiques,Techniques'!$B$4:$I$101,3,0),IFERROR(VLOOKUP(D49,'Organisationnels,Humains'!$B$4:$I$101,3,0),""))))</f>
        <v/>
      </c>
      <c r="S49" s="31" t="str">
        <f>MENU!$C$8</f>
        <v>WELDEC PSM</v>
      </c>
      <c r="T49" s="31" t="str">
        <f>IF(J49-I49&gt;0,J49-I49,"")</f>
        <v/>
      </c>
      <c r="AA49" s="197">
        <f>IF(F49="",0,F49)</f>
        <v>0</v>
      </c>
    </row>
    <row r="50" spans="1:27" ht="39.950000000000003" customHeight="1">
      <c r="A50" s="2"/>
      <c r="B50" s="2"/>
      <c r="C50" s="92"/>
      <c r="D50" s="93" t="str">
        <f>IFERROR(VLOOKUP(C50,'Environnement,Contexte'!$A$4:$M$101,2,0),IFERROR(VLOOKUP(C50,'Sous-Traitants,Fournisseurs'!$A$4:$M$101,2,0),IFERROR(VLOOKUP(C50,'Scientifiques,Techniques'!$A$4:$M$101,2,0),IFERROR(VLOOKUP(C50,'Organisationnels,Humains'!$A$4:$M$101,2,0),""))))</f>
        <v/>
      </c>
      <c r="E50" s="93" t="str">
        <f>IFERROR(VLOOKUP(D50,'Environnement,Contexte'!$B$4:$M$101,12,0),IFERROR(VLOOKUP(D50,'Sous-Traitants,Fournisseurs'!$B$4:$M$101,12,0),IFERROR(VLOOKUP(D50,'Scientifiques,Techniques'!$B$4:$M$101,12,0),IFERROR(VLOOKUP(D50,'Organisationnels,Humains'!$B$4:$M$101,12,0),""))))</f>
        <v/>
      </c>
      <c r="F50" s="101" t="str">
        <f>IFERROR(VLOOKUP(D50,'Environnement,Contexte'!$B$4:$I$101,8,0),IFERROR(VLOOKUP(D50,'Sous-Traitants,Fournisseurs'!$B$4:$I$101,8,0),IFERROR(VLOOKUP(D50,'Scientifiques,Techniques'!$B$4:$I$101,8,0),IFERROR(VLOOKUP(D50,'Organisationnels,Humains'!$B$4:$I$101,8,0),""))))</f>
        <v/>
      </c>
      <c r="G50" s="114"/>
      <c r="H50" s="93"/>
      <c r="I50" s="93"/>
      <c r="J50" s="93"/>
      <c r="K50" s="93"/>
      <c r="L50" s="103" t="str">
        <f ca="1">IF(I50="","",IF(I50&gt;TODAY(),"",IF(K50=0,IF(TODAY()&lt;=J50,"C","L"),IF(K50&lt;=J50,"J","K"))))</f>
        <v/>
      </c>
      <c r="M50" s="104"/>
      <c r="N50" s="104"/>
      <c r="O50" s="94"/>
      <c r="P50" s="31" t="str">
        <f>IFERROR(VLOOKUP(D50,'Environnement,Contexte'!$B$4:$I$101,2,0),IFERROR(VLOOKUP(D50,'Sous-Traitants,Fournisseurs'!$B$4:$I$101,2,0),IFERROR(VLOOKUP(D50,'Scientifiques,Techniques'!$B$4:$I$101,2,0),IFERROR(VLOOKUP(D50,'Organisationnels,Humains'!$B$4:$I$101,2,0),""))))</f>
        <v/>
      </c>
      <c r="Q50" s="31" t="str">
        <f>IFERROR(VLOOKUP(D50,'Environnement,Contexte'!$B$4:$I$101,4,0),IFERROR(VLOOKUP(D50,'Sous-Traitants,Fournisseurs'!$B$4:$I$101,4,0),IFERROR(VLOOKUP(D50,'Scientifiques,Techniques'!$B$4:$I$101,4,0),IFERROR(VLOOKUP(D50,'Organisationnels,Humains'!$B$4:$I$101,4,0),""))))</f>
        <v/>
      </c>
      <c r="R50" s="31" t="str">
        <f>IFERROR(VLOOKUP(D50,'Environnement,Contexte'!$B$4:$I$101,3,0),IFERROR(VLOOKUP(D50,'Sous-Traitants,Fournisseurs'!$B$4:$I$101,3,0),IFERROR(VLOOKUP(D50,'Scientifiques,Techniques'!$B$4:$I$101,3,0),IFERROR(VLOOKUP(D50,'Organisationnels,Humains'!$B$4:$I$101,3,0),""))))</f>
        <v/>
      </c>
      <c r="S50" s="31" t="str">
        <f>MENU!$C$8</f>
        <v>WELDEC PSM</v>
      </c>
      <c r="T50" s="31" t="str">
        <f>IF(J50-I50&gt;0,J50-I50,"")</f>
        <v/>
      </c>
      <c r="AA50" s="197">
        <f>IF(F50="",0,F50)</f>
        <v>0</v>
      </c>
    </row>
    <row r="51" spans="1:27" ht="39.950000000000003" customHeight="1">
      <c r="A51" s="2"/>
      <c r="B51" s="2"/>
      <c r="C51" s="92"/>
      <c r="D51" s="93" t="str">
        <f>IFERROR(VLOOKUP(C51,'Environnement,Contexte'!$A$4:$M$101,2,0),IFERROR(VLOOKUP(C51,'Sous-Traitants,Fournisseurs'!$A$4:$M$101,2,0),IFERROR(VLOOKUP(C51,'Scientifiques,Techniques'!$A$4:$M$101,2,0),IFERROR(VLOOKUP(C51,'Organisationnels,Humains'!$A$4:$M$101,2,0),""))))</f>
        <v/>
      </c>
      <c r="E51" s="93" t="str">
        <f>IFERROR(VLOOKUP(D51,'Environnement,Contexte'!$B$4:$M$101,12,0),IFERROR(VLOOKUP(D51,'Sous-Traitants,Fournisseurs'!$B$4:$M$101,12,0),IFERROR(VLOOKUP(D51,'Scientifiques,Techniques'!$B$4:$M$101,12,0),IFERROR(VLOOKUP(D51,'Organisationnels,Humains'!$B$4:$M$101,12,0),""))))</f>
        <v/>
      </c>
      <c r="F51" s="101" t="str">
        <f>IFERROR(VLOOKUP(D51,'Environnement,Contexte'!$B$4:$I$101,8,0),IFERROR(VLOOKUP(D51,'Sous-Traitants,Fournisseurs'!$B$4:$I$101,8,0),IFERROR(VLOOKUP(D51,'Scientifiques,Techniques'!$B$4:$I$101,8,0),IFERROR(VLOOKUP(D51,'Organisationnels,Humains'!$B$4:$I$101,8,0),""))))</f>
        <v/>
      </c>
      <c r="G51" s="114"/>
      <c r="H51" s="93"/>
      <c r="I51" s="93"/>
      <c r="J51" s="93"/>
      <c r="K51" s="93"/>
      <c r="L51" s="103" t="str">
        <f ca="1">IF(I51="","",IF(I51&gt;TODAY(),"",IF(K51=0,IF(TODAY()&lt;=J51,"C","L"),IF(K51&lt;=J51,"J","K"))))</f>
        <v/>
      </c>
      <c r="M51" s="104"/>
      <c r="N51" s="104"/>
      <c r="O51" s="94"/>
      <c r="P51" s="31" t="str">
        <f>IFERROR(VLOOKUP(D51,'Environnement,Contexte'!$B$4:$I$101,2,0),IFERROR(VLOOKUP(D51,'Sous-Traitants,Fournisseurs'!$B$4:$I$101,2,0),IFERROR(VLOOKUP(D51,'Scientifiques,Techniques'!$B$4:$I$101,2,0),IFERROR(VLOOKUP(D51,'Organisationnels,Humains'!$B$4:$I$101,2,0),""))))</f>
        <v/>
      </c>
      <c r="Q51" s="31" t="str">
        <f>IFERROR(VLOOKUP(D51,'Environnement,Contexte'!$B$4:$I$101,4,0),IFERROR(VLOOKUP(D51,'Sous-Traitants,Fournisseurs'!$B$4:$I$101,4,0),IFERROR(VLOOKUP(D51,'Scientifiques,Techniques'!$B$4:$I$101,4,0),IFERROR(VLOOKUP(D51,'Organisationnels,Humains'!$B$4:$I$101,4,0),""))))</f>
        <v/>
      </c>
      <c r="R51" s="31" t="str">
        <f>IFERROR(VLOOKUP(D51,'Environnement,Contexte'!$B$4:$I$101,3,0),IFERROR(VLOOKUP(D51,'Sous-Traitants,Fournisseurs'!$B$4:$I$101,3,0),IFERROR(VLOOKUP(D51,'Scientifiques,Techniques'!$B$4:$I$101,3,0),IFERROR(VLOOKUP(D51,'Organisationnels,Humains'!$B$4:$I$101,3,0),""))))</f>
        <v/>
      </c>
      <c r="S51" s="31" t="str">
        <f>MENU!$C$8</f>
        <v>WELDEC PSM</v>
      </c>
      <c r="T51" s="31" t="str">
        <f>IF(J51-I51&gt;0,J51-I51,"")</f>
        <v/>
      </c>
      <c r="AA51" s="197">
        <f>IF(F51="",0,F51)</f>
        <v>0</v>
      </c>
    </row>
    <row r="52" spans="1:27" ht="39.950000000000003" customHeight="1">
      <c r="A52" s="2"/>
      <c r="B52" s="2"/>
      <c r="C52" s="92"/>
      <c r="D52" s="93" t="str">
        <f>IFERROR(VLOOKUP(C52,'Environnement,Contexte'!$A$4:$M$101,2,0),IFERROR(VLOOKUP(C52,'Sous-Traitants,Fournisseurs'!$A$4:$M$101,2,0),IFERROR(VLOOKUP(C52,'Scientifiques,Techniques'!$A$4:$M$101,2,0),IFERROR(VLOOKUP(C52,'Organisationnels,Humains'!$A$4:$M$101,2,0),""))))</f>
        <v/>
      </c>
      <c r="E52" s="93" t="str">
        <f>IFERROR(VLOOKUP(D52,'Environnement,Contexte'!$B$4:$M$101,12,0),IFERROR(VLOOKUP(D52,'Sous-Traitants,Fournisseurs'!$B$4:$M$101,12,0),IFERROR(VLOOKUP(D52,'Scientifiques,Techniques'!$B$4:$M$101,12,0),IFERROR(VLOOKUP(D52,'Organisationnels,Humains'!$B$4:$M$101,12,0),""))))</f>
        <v/>
      </c>
      <c r="F52" s="101" t="str">
        <f>IFERROR(VLOOKUP(D52,'Environnement,Contexte'!$B$4:$I$101,8,0),IFERROR(VLOOKUP(D52,'Sous-Traitants,Fournisseurs'!$B$4:$I$101,8,0),IFERROR(VLOOKUP(D52,'Scientifiques,Techniques'!$B$4:$I$101,8,0),IFERROR(VLOOKUP(D52,'Organisationnels,Humains'!$B$4:$I$101,8,0),""))))</f>
        <v/>
      </c>
      <c r="G52" s="114"/>
      <c r="H52" s="93"/>
      <c r="I52" s="93"/>
      <c r="J52" s="93"/>
      <c r="K52" s="93"/>
      <c r="L52" s="103" t="str">
        <f ca="1">IF(I52="","",IF(I52&gt;TODAY(),"",IF(K52=0,IF(TODAY()&lt;=J52,"C","L"),IF(K52&lt;=J52,"J","K"))))</f>
        <v/>
      </c>
      <c r="M52" s="104"/>
      <c r="N52" s="104"/>
      <c r="O52" s="94"/>
      <c r="P52" s="31" t="str">
        <f>IFERROR(VLOOKUP(D52,'Environnement,Contexte'!$B$4:$I$101,2,0),IFERROR(VLOOKUP(D52,'Sous-Traitants,Fournisseurs'!$B$4:$I$101,2,0),IFERROR(VLOOKUP(D52,'Scientifiques,Techniques'!$B$4:$I$101,2,0),IFERROR(VLOOKUP(D52,'Organisationnels,Humains'!$B$4:$I$101,2,0),""))))</f>
        <v/>
      </c>
      <c r="Q52" s="31" t="str">
        <f>IFERROR(VLOOKUP(D52,'Environnement,Contexte'!$B$4:$I$101,4,0),IFERROR(VLOOKUP(D52,'Sous-Traitants,Fournisseurs'!$B$4:$I$101,4,0),IFERROR(VLOOKUP(D52,'Scientifiques,Techniques'!$B$4:$I$101,4,0),IFERROR(VLOOKUP(D52,'Organisationnels,Humains'!$B$4:$I$101,4,0),""))))</f>
        <v/>
      </c>
      <c r="R52" s="31" t="str">
        <f>IFERROR(VLOOKUP(D52,'Environnement,Contexte'!$B$4:$I$101,3,0),IFERROR(VLOOKUP(D52,'Sous-Traitants,Fournisseurs'!$B$4:$I$101,3,0),IFERROR(VLOOKUP(D52,'Scientifiques,Techniques'!$B$4:$I$101,3,0),IFERROR(VLOOKUP(D52,'Organisationnels,Humains'!$B$4:$I$101,3,0),""))))</f>
        <v/>
      </c>
      <c r="S52" s="31" t="str">
        <f>MENU!$C$8</f>
        <v>WELDEC PSM</v>
      </c>
      <c r="T52" s="31" t="str">
        <f>IF(J52-I52&gt;0,J52-I52,"")</f>
        <v/>
      </c>
      <c r="AA52" s="197">
        <f>IF(F52="",0,F52)</f>
        <v>0</v>
      </c>
    </row>
    <row r="53" spans="1:27" ht="39.950000000000003" customHeight="1">
      <c r="A53" s="2"/>
      <c r="B53" s="2"/>
      <c r="C53" s="92"/>
      <c r="D53" s="93" t="str">
        <f>IFERROR(VLOOKUP(C53,'Environnement,Contexte'!$A$4:$M$101,2,0),IFERROR(VLOOKUP(C53,'Sous-Traitants,Fournisseurs'!$A$4:$M$101,2,0),IFERROR(VLOOKUP(C53,'Scientifiques,Techniques'!$A$4:$M$101,2,0),IFERROR(VLOOKUP(C53,'Organisationnels,Humains'!$A$4:$M$101,2,0),""))))</f>
        <v/>
      </c>
      <c r="E53" s="93" t="str">
        <f>IFERROR(VLOOKUP(D53,'Environnement,Contexte'!$B$4:$M$101,12,0),IFERROR(VLOOKUP(D53,'Sous-Traitants,Fournisseurs'!$B$4:$M$101,12,0),IFERROR(VLOOKUP(D53,'Scientifiques,Techniques'!$B$4:$M$101,12,0),IFERROR(VLOOKUP(D53,'Organisationnels,Humains'!$B$4:$M$101,12,0),""))))</f>
        <v/>
      </c>
      <c r="F53" s="101" t="str">
        <f>IFERROR(VLOOKUP(D53,'Environnement,Contexte'!$B$4:$I$101,8,0),IFERROR(VLOOKUP(D53,'Sous-Traitants,Fournisseurs'!$B$4:$I$101,8,0),IFERROR(VLOOKUP(D53,'Scientifiques,Techniques'!$B$4:$I$101,8,0),IFERROR(VLOOKUP(D53,'Organisationnels,Humains'!$B$4:$I$101,8,0),""))))</f>
        <v/>
      </c>
      <c r="G53" s="114"/>
      <c r="H53" s="93"/>
      <c r="I53" s="93"/>
      <c r="J53" s="93"/>
      <c r="K53" s="93"/>
      <c r="L53" s="103" t="str">
        <f ca="1">IF(I53="","",IF(I53&gt;TODAY(),"",IF(K53=0,IF(TODAY()&lt;=J53,"C","L"),IF(K53&lt;=J53,"J","K"))))</f>
        <v/>
      </c>
      <c r="M53" s="104"/>
      <c r="N53" s="104"/>
      <c r="O53" s="94"/>
      <c r="P53" s="31" t="str">
        <f>IFERROR(VLOOKUP(D53,'Environnement,Contexte'!$B$4:$I$101,2,0),IFERROR(VLOOKUP(D53,'Sous-Traitants,Fournisseurs'!$B$4:$I$101,2,0),IFERROR(VLOOKUP(D53,'Scientifiques,Techniques'!$B$4:$I$101,2,0),IFERROR(VLOOKUP(D53,'Organisationnels,Humains'!$B$4:$I$101,2,0),""))))</f>
        <v/>
      </c>
      <c r="Q53" s="31" t="str">
        <f>IFERROR(VLOOKUP(D53,'Environnement,Contexte'!$B$4:$I$101,4,0),IFERROR(VLOOKUP(D53,'Sous-Traitants,Fournisseurs'!$B$4:$I$101,4,0),IFERROR(VLOOKUP(D53,'Scientifiques,Techniques'!$B$4:$I$101,4,0),IFERROR(VLOOKUP(D53,'Organisationnels,Humains'!$B$4:$I$101,4,0),""))))</f>
        <v/>
      </c>
      <c r="R53" s="31" t="str">
        <f>IFERROR(VLOOKUP(D53,'Environnement,Contexte'!$B$4:$I$101,3,0),IFERROR(VLOOKUP(D53,'Sous-Traitants,Fournisseurs'!$B$4:$I$101,3,0),IFERROR(VLOOKUP(D53,'Scientifiques,Techniques'!$B$4:$I$101,3,0),IFERROR(VLOOKUP(D53,'Organisationnels,Humains'!$B$4:$I$101,3,0),""))))</f>
        <v/>
      </c>
      <c r="S53" s="31" t="str">
        <f>MENU!$C$8</f>
        <v>WELDEC PSM</v>
      </c>
      <c r="T53" s="31" t="str">
        <f>IF(J53-I53&gt;0,J53-I53,"")</f>
        <v/>
      </c>
      <c r="AA53" s="197">
        <f>IF(F53="",0,F53)</f>
        <v>0</v>
      </c>
    </row>
    <row r="54" spans="1:27" ht="39.950000000000003" customHeight="1">
      <c r="A54" s="2"/>
      <c r="B54" s="2"/>
      <c r="C54" s="92"/>
      <c r="D54" s="93" t="str">
        <f>IFERROR(VLOOKUP(C54,'Environnement,Contexte'!$A$4:$M$101,2,0),IFERROR(VLOOKUP(C54,'Sous-Traitants,Fournisseurs'!$A$4:$M$101,2,0),IFERROR(VLOOKUP(C54,'Scientifiques,Techniques'!$A$4:$M$101,2,0),IFERROR(VLOOKUP(C54,'Organisationnels,Humains'!$A$4:$M$101,2,0),""))))</f>
        <v/>
      </c>
      <c r="E54" s="93" t="str">
        <f>IFERROR(VLOOKUP(D54,'Environnement,Contexte'!$B$4:$M$101,12,0),IFERROR(VLOOKUP(D54,'Sous-Traitants,Fournisseurs'!$B$4:$M$101,12,0),IFERROR(VLOOKUP(D54,'Scientifiques,Techniques'!$B$4:$M$101,12,0),IFERROR(VLOOKUP(D54,'Organisationnels,Humains'!$B$4:$M$101,12,0),""))))</f>
        <v/>
      </c>
      <c r="F54" s="101" t="str">
        <f>IFERROR(VLOOKUP(D54,'Environnement,Contexte'!$B$4:$I$101,8,0),IFERROR(VLOOKUP(D54,'Sous-Traitants,Fournisseurs'!$B$4:$I$101,8,0),IFERROR(VLOOKUP(D54,'Scientifiques,Techniques'!$B$4:$I$101,8,0),IFERROR(VLOOKUP(D54,'Organisationnels,Humains'!$B$4:$I$101,8,0),""))))</f>
        <v/>
      </c>
      <c r="G54" s="114"/>
      <c r="H54" s="93"/>
      <c r="I54" s="93"/>
      <c r="J54" s="93"/>
      <c r="K54" s="93"/>
      <c r="L54" s="103" t="str">
        <f ca="1">IF(I54="","",IF(I54&gt;TODAY(),"",IF(K54=0,IF(TODAY()&lt;=J54,"C","L"),IF(K54&lt;=J54,"J","K"))))</f>
        <v/>
      </c>
      <c r="M54" s="104"/>
      <c r="N54" s="104"/>
      <c r="O54" s="94"/>
      <c r="P54" s="31" t="str">
        <f>IFERROR(VLOOKUP(D54,'Environnement,Contexte'!$B$4:$I$101,2,0),IFERROR(VLOOKUP(D54,'Sous-Traitants,Fournisseurs'!$B$4:$I$101,2,0),IFERROR(VLOOKUP(D54,'Scientifiques,Techniques'!$B$4:$I$101,2,0),IFERROR(VLOOKUP(D54,'Organisationnels,Humains'!$B$4:$I$101,2,0),""))))</f>
        <v/>
      </c>
      <c r="Q54" s="31" t="str">
        <f>IFERROR(VLOOKUP(D54,'Environnement,Contexte'!$B$4:$I$101,4,0),IFERROR(VLOOKUP(D54,'Sous-Traitants,Fournisseurs'!$B$4:$I$101,4,0),IFERROR(VLOOKUP(D54,'Scientifiques,Techniques'!$B$4:$I$101,4,0),IFERROR(VLOOKUP(D54,'Organisationnels,Humains'!$B$4:$I$101,4,0),""))))</f>
        <v/>
      </c>
      <c r="R54" s="31" t="str">
        <f>IFERROR(VLOOKUP(D54,'Environnement,Contexte'!$B$4:$I$101,3,0),IFERROR(VLOOKUP(D54,'Sous-Traitants,Fournisseurs'!$B$4:$I$101,3,0),IFERROR(VLOOKUP(D54,'Scientifiques,Techniques'!$B$4:$I$101,3,0),IFERROR(VLOOKUP(D54,'Organisationnels,Humains'!$B$4:$I$101,3,0),""))))</f>
        <v/>
      </c>
      <c r="S54" s="31" t="str">
        <f>MENU!$C$8</f>
        <v>WELDEC PSM</v>
      </c>
      <c r="T54" s="31" t="str">
        <f>IF(J54-I54&gt;0,J54-I54,"")</f>
        <v/>
      </c>
      <c r="AA54" s="197">
        <f>IF(F54="",0,F54)</f>
        <v>0</v>
      </c>
    </row>
    <row r="55" spans="1:27" ht="39.950000000000003" customHeight="1">
      <c r="A55" s="2"/>
      <c r="B55" s="2"/>
      <c r="C55" s="92"/>
      <c r="D55" s="93" t="str">
        <f>IFERROR(VLOOKUP(C55,'Environnement,Contexte'!$A$4:$M$101,2,0),IFERROR(VLOOKUP(C55,'Sous-Traitants,Fournisseurs'!$A$4:$M$101,2,0),IFERROR(VLOOKUP(C55,'Scientifiques,Techniques'!$A$4:$M$101,2,0),IFERROR(VLOOKUP(C55,'Organisationnels,Humains'!$A$4:$M$101,2,0),""))))</f>
        <v/>
      </c>
      <c r="E55" s="93" t="str">
        <f>IFERROR(VLOOKUP(D55,'Environnement,Contexte'!$B$4:$M$101,12,0),IFERROR(VLOOKUP(D55,'Sous-Traitants,Fournisseurs'!$B$4:$M$101,12,0),IFERROR(VLOOKUP(D55,'Scientifiques,Techniques'!$B$4:$M$101,12,0),IFERROR(VLOOKUP(D55,'Organisationnels,Humains'!$B$4:$M$101,12,0),""))))</f>
        <v/>
      </c>
      <c r="F55" s="101" t="str">
        <f>IFERROR(VLOOKUP(D55,'Environnement,Contexte'!$B$4:$I$101,8,0),IFERROR(VLOOKUP(D55,'Sous-Traitants,Fournisseurs'!$B$4:$I$101,8,0),IFERROR(VLOOKUP(D55,'Scientifiques,Techniques'!$B$4:$I$101,8,0),IFERROR(VLOOKUP(D55,'Organisationnels,Humains'!$B$4:$I$101,8,0),""))))</f>
        <v/>
      </c>
      <c r="G55" s="114"/>
      <c r="H55" s="93"/>
      <c r="I55" s="93"/>
      <c r="J55" s="93"/>
      <c r="K55" s="93"/>
      <c r="L55" s="103" t="str">
        <f ca="1">IF(I55="","",IF(I55&gt;TODAY(),"",IF(K55=0,IF(TODAY()&lt;=J55,"C","L"),IF(K55&lt;=J55,"J","K"))))</f>
        <v/>
      </c>
      <c r="M55" s="104"/>
      <c r="N55" s="104"/>
      <c r="O55" s="94"/>
      <c r="P55" s="31" t="str">
        <f>IFERROR(VLOOKUP(D55,'Environnement,Contexte'!$B$4:$I$101,2,0),IFERROR(VLOOKUP(D55,'Sous-Traitants,Fournisseurs'!$B$4:$I$101,2,0),IFERROR(VLOOKUP(D55,'Scientifiques,Techniques'!$B$4:$I$101,2,0),IFERROR(VLOOKUP(D55,'Organisationnels,Humains'!$B$4:$I$101,2,0),""))))</f>
        <v/>
      </c>
      <c r="Q55" s="31" t="str">
        <f>IFERROR(VLOOKUP(D55,'Environnement,Contexte'!$B$4:$I$101,4,0),IFERROR(VLOOKUP(D55,'Sous-Traitants,Fournisseurs'!$B$4:$I$101,4,0),IFERROR(VLOOKUP(D55,'Scientifiques,Techniques'!$B$4:$I$101,4,0),IFERROR(VLOOKUP(D55,'Organisationnels,Humains'!$B$4:$I$101,4,0),""))))</f>
        <v/>
      </c>
      <c r="R55" s="31" t="str">
        <f>IFERROR(VLOOKUP(D55,'Environnement,Contexte'!$B$4:$I$101,3,0),IFERROR(VLOOKUP(D55,'Sous-Traitants,Fournisseurs'!$B$4:$I$101,3,0),IFERROR(VLOOKUP(D55,'Scientifiques,Techniques'!$B$4:$I$101,3,0),IFERROR(VLOOKUP(D55,'Organisationnels,Humains'!$B$4:$I$101,3,0),""))))</f>
        <v/>
      </c>
      <c r="S55" s="31" t="str">
        <f>MENU!$C$8</f>
        <v>WELDEC PSM</v>
      </c>
      <c r="T55" s="31" t="str">
        <f>IF(J55-I55&gt;0,J55-I55,"")</f>
        <v/>
      </c>
      <c r="AA55" s="197">
        <f>IF(F55="",0,F55)</f>
        <v>0</v>
      </c>
    </row>
    <row r="56" spans="1:27" ht="39.950000000000003" customHeight="1">
      <c r="A56" s="2"/>
      <c r="B56" s="2"/>
      <c r="C56" s="92"/>
      <c r="D56" s="93" t="str">
        <f>IFERROR(VLOOKUP(C56,'Environnement,Contexte'!$A$4:$M$101,2,0),IFERROR(VLOOKUP(C56,'Sous-Traitants,Fournisseurs'!$A$4:$M$101,2,0),IFERROR(VLOOKUP(C56,'Scientifiques,Techniques'!$A$4:$M$101,2,0),IFERROR(VLOOKUP(C56,'Organisationnels,Humains'!$A$4:$M$101,2,0),""))))</f>
        <v/>
      </c>
      <c r="E56" s="93" t="str">
        <f>IFERROR(VLOOKUP(D56,'Environnement,Contexte'!$B$4:$M$101,12,0),IFERROR(VLOOKUP(D56,'Sous-Traitants,Fournisseurs'!$B$4:$M$101,12,0),IFERROR(VLOOKUP(D56,'Scientifiques,Techniques'!$B$4:$M$101,12,0),IFERROR(VLOOKUP(D56,'Organisationnels,Humains'!$B$4:$M$101,12,0),""))))</f>
        <v/>
      </c>
      <c r="F56" s="101" t="str">
        <f>IFERROR(VLOOKUP(D56,'Environnement,Contexte'!$B$4:$I$101,8,0),IFERROR(VLOOKUP(D56,'Sous-Traitants,Fournisseurs'!$B$4:$I$101,8,0),IFERROR(VLOOKUP(D56,'Scientifiques,Techniques'!$B$4:$I$101,8,0),IFERROR(VLOOKUP(D56,'Organisationnels,Humains'!$B$4:$I$101,8,0),""))))</f>
        <v/>
      </c>
      <c r="G56" s="114"/>
      <c r="H56" s="93"/>
      <c r="I56" s="93"/>
      <c r="J56" s="93"/>
      <c r="K56" s="93"/>
      <c r="L56" s="103" t="str">
        <f ca="1">IF(I56="","",IF(I56&gt;TODAY(),"",IF(K56=0,IF(TODAY()&lt;=J56,"C","L"),IF(K56&lt;=J56,"J","K"))))</f>
        <v/>
      </c>
      <c r="M56" s="104"/>
      <c r="N56" s="104"/>
      <c r="O56" s="94"/>
      <c r="P56" s="31" t="str">
        <f>IFERROR(VLOOKUP(D56,'Environnement,Contexte'!$B$4:$I$101,2,0),IFERROR(VLOOKUP(D56,'Sous-Traitants,Fournisseurs'!$B$4:$I$101,2,0),IFERROR(VLOOKUP(D56,'Scientifiques,Techniques'!$B$4:$I$101,2,0),IFERROR(VLOOKUP(D56,'Organisationnels,Humains'!$B$4:$I$101,2,0),""))))</f>
        <v/>
      </c>
      <c r="Q56" s="31" t="str">
        <f>IFERROR(VLOOKUP(D56,'Environnement,Contexte'!$B$4:$I$101,4,0),IFERROR(VLOOKUP(D56,'Sous-Traitants,Fournisseurs'!$B$4:$I$101,4,0),IFERROR(VLOOKUP(D56,'Scientifiques,Techniques'!$B$4:$I$101,4,0),IFERROR(VLOOKUP(D56,'Organisationnels,Humains'!$B$4:$I$101,4,0),""))))</f>
        <v/>
      </c>
      <c r="R56" s="31" t="str">
        <f>IFERROR(VLOOKUP(D56,'Environnement,Contexte'!$B$4:$I$101,3,0),IFERROR(VLOOKUP(D56,'Sous-Traitants,Fournisseurs'!$B$4:$I$101,3,0),IFERROR(VLOOKUP(D56,'Scientifiques,Techniques'!$B$4:$I$101,3,0),IFERROR(VLOOKUP(D56,'Organisationnels,Humains'!$B$4:$I$101,3,0),""))))</f>
        <v/>
      </c>
      <c r="S56" s="31" t="str">
        <f>MENU!$C$8</f>
        <v>WELDEC PSM</v>
      </c>
      <c r="T56" s="31" t="str">
        <f>IF(J56-I56&gt;0,J56-I56,"")</f>
        <v/>
      </c>
      <c r="AA56" s="197">
        <f>IF(F56="",0,F56)</f>
        <v>0</v>
      </c>
    </row>
    <row r="57" spans="1:27" ht="39.950000000000003" customHeight="1">
      <c r="A57" s="2"/>
      <c r="B57" s="2"/>
      <c r="C57" s="92"/>
      <c r="D57" s="93" t="str">
        <f>IFERROR(VLOOKUP(C57,'Environnement,Contexte'!$A$4:$M$101,2,0),IFERROR(VLOOKUP(C57,'Sous-Traitants,Fournisseurs'!$A$4:$M$101,2,0),IFERROR(VLOOKUP(C57,'Scientifiques,Techniques'!$A$4:$M$101,2,0),IFERROR(VLOOKUP(C57,'Organisationnels,Humains'!$A$4:$M$101,2,0),""))))</f>
        <v/>
      </c>
      <c r="E57" s="93" t="str">
        <f>IFERROR(VLOOKUP(D57,'Environnement,Contexte'!$B$4:$M$101,12,0),IFERROR(VLOOKUP(D57,'Sous-Traitants,Fournisseurs'!$B$4:$M$101,12,0),IFERROR(VLOOKUP(D57,'Scientifiques,Techniques'!$B$4:$M$101,12,0),IFERROR(VLOOKUP(D57,'Organisationnels,Humains'!$B$4:$M$101,12,0),""))))</f>
        <v/>
      </c>
      <c r="F57" s="101" t="str">
        <f>IFERROR(VLOOKUP(D57,'Environnement,Contexte'!$B$4:$I$101,8,0),IFERROR(VLOOKUP(D57,'Sous-Traitants,Fournisseurs'!$B$4:$I$101,8,0),IFERROR(VLOOKUP(D57,'Scientifiques,Techniques'!$B$4:$I$101,8,0),IFERROR(VLOOKUP(D57,'Organisationnels,Humains'!$B$4:$I$101,8,0),""))))</f>
        <v/>
      </c>
      <c r="G57" s="114"/>
      <c r="H57" s="93"/>
      <c r="I57" s="102"/>
      <c r="J57" s="102"/>
      <c r="K57" s="93"/>
      <c r="L57" s="103" t="str">
        <f ca="1">IF(I57="","",IF(I57&gt;TODAY(),"",IF(K57=0,IF(TODAY()&lt;=J57,"C","L"),IF(K57&lt;=J57,"J","K"))))</f>
        <v/>
      </c>
      <c r="M57" s="104"/>
      <c r="N57" s="104"/>
      <c r="O57" s="94"/>
      <c r="P57" s="31" t="str">
        <f>IFERROR(VLOOKUP(D57,'Environnement,Contexte'!$B$4:$I$101,2,0),IFERROR(VLOOKUP(D57,'Sous-Traitants,Fournisseurs'!$B$4:$I$101,2,0),IFERROR(VLOOKUP(D57,'Scientifiques,Techniques'!$B$4:$I$101,2,0),IFERROR(VLOOKUP(D57,'Organisationnels,Humains'!$B$4:$I$101,2,0),""))))</f>
        <v/>
      </c>
      <c r="Q57" s="31" t="str">
        <f>IFERROR(VLOOKUP(D57,'Environnement,Contexte'!$B$4:$I$101,4,0),IFERROR(VLOOKUP(D57,'Sous-Traitants,Fournisseurs'!$B$4:$I$101,4,0),IFERROR(VLOOKUP(D57,'Scientifiques,Techniques'!$B$4:$I$101,4,0),IFERROR(VLOOKUP(D57,'Organisationnels,Humains'!$B$4:$I$101,4,0),""))))</f>
        <v/>
      </c>
      <c r="R57" s="31" t="str">
        <f>IFERROR(VLOOKUP(D57,'Environnement,Contexte'!$B$4:$I$101,3,0),IFERROR(VLOOKUP(D57,'Sous-Traitants,Fournisseurs'!$B$4:$I$101,3,0),IFERROR(VLOOKUP(D57,'Scientifiques,Techniques'!$B$4:$I$101,3,0),IFERROR(VLOOKUP(D57,'Organisationnels,Humains'!$B$4:$I$101,3,0),""))))</f>
        <v/>
      </c>
      <c r="S57" s="31" t="str">
        <f>MENU!$C$8</f>
        <v>WELDEC PSM</v>
      </c>
      <c r="T57" s="31" t="str">
        <f>IF(J57-I57&gt;0,J57-I57,"")</f>
        <v/>
      </c>
      <c r="AA57" s="197">
        <f>IF(F57="",0,F57)</f>
        <v>0</v>
      </c>
    </row>
    <row r="58" spans="1:27" ht="39.950000000000003" customHeight="1">
      <c r="A58" s="2"/>
      <c r="B58" s="2"/>
      <c r="C58" s="92"/>
      <c r="D58" s="93" t="str">
        <f>IFERROR(VLOOKUP(C58,'Environnement,Contexte'!$A$4:$M$101,2,0),IFERROR(VLOOKUP(C58,'Sous-Traitants,Fournisseurs'!$A$4:$M$101,2,0),IFERROR(VLOOKUP(C58,'Scientifiques,Techniques'!$A$4:$M$101,2,0),IFERROR(VLOOKUP(C58,'Organisationnels,Humains'!$A$4:$M$101,2,0),""))))</f>
        <v/>
      </c>
      <c r="E58" s="93" t="str">
        <f>IFERROR(VLOOKUP(D58,'Environnement,Contexte'!$B$4:$M$101,12,0),IFERROR(VLOOKUP(D58,'Sous-Traitants,Fournisseurs'!$B$4:$M$101,12,0),IFERROR(VLOOKUP(D58,'Scientifiques,Techniques'!$B$4:$M$101,12,0),IFERROR(VLOOKUP(D58,'Organisationnels,Humains'!$B$4:$M$101,12,0),""))))</f>
        <v/>
      </c>
      <c r="F58" s="101" t="str">
        <f>IFERROR(VLOOKUP(D58,'Environnement,Contexte'!$B$4:$I$101,8,0),IFERROR(VLOOKUP(D58,'Sous-Traitants,Fournisseurs'!$B$4:$I$101,8,0),IFERROR(VLOOKUP(D58,'Scientifiques,Techniques'!$B$4:$I$101,8,0),IFERROR(VLOOKUP(D58,'Organisationnels,Humains'!$B$4:$I$101,8,0),""))))</f>
        <v/>
      </c>
      <c r="G58" s="114"/>
      <c r="H58" s="93"/>
      <c r="I58" s="93"/>
      <c r="J58" s="93"/>
      <c r="K58" s="93"/>
      <c r="L58" s="103" t="str">
        <f ca="1">IF(I58="","",IF(I58&gt;TODAY(),"",IF(K58=0,IF(TODAY()&lt;=J58,"C","L"),IF(K58&lt;=J58,"J","K"))))</f>
        <v/>
      </c>
      <c r="M58" s="104"/>
      <c r="N58" s="104"/>
      <c r="O58" s="94"/>
      <c r="P58" s="31" t="str">
        <f>IFERROR(VLOOKUP(D58,'Environnement,Contexte'!$B$4:$I$101,2,0),IFERROR(VLOOKUP(D58,'Sous-Traitants,Fournisseurs'!$B$4:$I$101,2,0),IFERROR(VLOOKUP(D58,'Scientifiques,Techniques'!$B$4:$I$101,2,0),IFERROR(VLOOKUP(D58,'Organisationnels,Humains'!$B$4:$I$101,2,0),""))))</f>
        <v/>
      </c>
      <c r="Q58" s="31" t="str">
        <f>IFERROR(VLOOKUP(D58,'Environnement,Contexte'!$B$4:$I$101,4,0),IFERROR(VLOOKUP(D58,'Sous-Traitants,Fournisseurs'!$B$4:$I$101,4,0),IFERROR(VLOOKUP(D58,'Scientifiques,Techniques'!$B$4:$I$101,4,0),IFERROR(VLOOKUP(D58,'Organisationnels,Humains'!$B$4:$I$101,4,0),""))))</f>
        <v/>
      </c>
      <c r="R58" s="31" t="str">
        <f>IFERROR(VLOOKUP(D58,'Environnement,Contexte'!$B$4:$I$101,3,0),IFERROR(VLOOKUP(D58,'Sous-Traitants,Fournisseurs'!$B$4:$I$101,3,0),IFERROR(VLOOKUP(D58,'Scientifiques,Techniques'!$B$4:$I$101,3,0),IFERROR(VLOOKUP(D58,'Organisationnels,Humains'!$B$4:$I$101,3,0),""))))</f>
        <v/>
      </c>
      <c r="S58" s="31" t="str">
        <f>MENU!$C$8</f>
        <v>WELDEC PSM</v>
      </c>
      <c r="T58" s="31" t="str">
        <f>IF(J58-I58&gt;0,J58-I58,"")</f>
        <v/>
      </c>
      <c r="AA58" s="197">
        <f>IF(F58="",0,F58)</f>
        <v>0</v>
      </c>
    </row>
    <row r="59" spans="1:27" ht="39.950000000000003" customHeight="1">
      <c r="A59" s="2"/>
      <c r="B59" s="2"/>
      <c r="C59" s="92"/>
      <c r="D59" s="93" t="str">
        <f>IFERROR(VLOOKUP(C59,'Environnement,Contexte'!$A$4:$M$101,2,0),IFERROR(VLOOKUP(C59,'Sous-Traitants,Fournisseurs'!$A$4:$M$101,2,0),IFERROR(VLOOKUP(C59,'Scientifiques,Techniques'!$A$4:$M$101,2,0),IFERROR(VLOOKUP(C59,'Organisationnels,Humains'!$A$4:$M$101,2,0),""))))</f>
        <v/>
      </c>
      <c r="E59" s="93" t="str">
        <f>IFERROR(VLOOKUP(D59,'Environnement,Contexte'!$B$4:$M$101,12,0),IFERROR(VLOOKUP(D59,'Sous-Traitants,Fournisseurs'!$B$4:$M$101,12,0),IFERROR(VLOOKUP(D59,'Scientifiques,Techniques'!$B$4:$M$101,12,0),IFERROR(VLOOKUP(D59,'Organisationnels,Humains'!$B$4:$M$101,12,0),""))))</f>
        <v/>
      </c>
      <c r="F59" s="101" t="str">
        <f>IFERROR(VLOOKUP(D59,'Environnement,Contexte'!$B$4:$I$101,8,0),IFERROR(VLOOKUP(D59,'Sous-Traitants,Fournisseurs'!$B$4:$I$101,8,0),IFERROR(VLOOKUP(D59,'Scientifiques,Techniques'!$B$4:$I$101,8,0),IFERROR(VLOOKUP(D59,'Organisationnels,Humains'!$B$4:$I$101,8,0),""))))</f>
        <v/>
      </c>
      <c r="G59" s="114"/>
      <c r="H59" s="93"/>
      <c r="I59" s="93"/>
      <c r="J59" s="93"/>
      <c r="K59" s="93"/>
      <c r="L59" s="103" t="str">
        <f ca="1">IF(I59="","",IF(I59&gt;TODAY(),"",IF(K59=0,IF(TODAY()&lt;=J59,"C","L"),IF(K59&lt;=J59,"J","K"))))</f>
        <v/>
      </c>
      <c r="M59" s="104"/>
      <c r="N59" s="104"/>
      <c r="O59" s="94"/>
      <c r="P59" s="31" t="str">
        <f>IFERROR(VLOOKUP(D59,'Environnement,Contexte'!$B$4:$I$101,2,0),IFERROR(VLOOKUP(D59,'Sous-Traitants,Fournisseurs'!$B$4:$I$101,2,0),IFERROR(VLOOKUP(D59,'Scientifiques,Techniques'!$B$4:$I$101,2,0),IFERROR(VLOOKUP(D59,'Organisationnels,Humains'!$B$4:$I$101,2,0),""))))</f>
        <v/>
      </c>
      <c r="Q59" s="31" t="str">
        <f>IFERROR(VLOOKUP(D59,'Environnement,Contexte'!$B$4:$I$101,4,0),IFERROR(VLOOKUP(D59,'Sous-Traitants,Fournisseurs'!$B$4:$I$101,4,0),IFERROR(VLOOKUP(D59,'Scientifiques,Techniques'!$B$4:$I$101,4,0),IFERROR(VLOOKUP(D59,'Organisationnels,Humains'!$B$4:$I$101,4,0),""))))</f>
        <v/>
      </c>
      <c r="R59" s="31" t="str">
        <f>IFERROR(VLOOKUP(D59,'Environnement,Contexte'!$B$4:$I$101,3,0),IFERROR(VLOOKUP(D59,'Sous-Traitants,Fournisseurs'!$B$4:$I$101,3,0),IFERROR(VLOOKUP(D59,'Scientifiques,Techniques'!$B$4:$I$101,3,0),IFERROR(VLOOKUP(D59,'Organisationnels,Humains'!$B$4:$I$101,3,0),""))))</f>
        <v/>
      </c>
      <c r="S59" s="31" t="str">
        <f>MENU!$C$8</f>
        <v>WELDEC PSM</v>
      </c>
      <c r="T59" s="31" t="str">
        <f>IF(J59-I59&gt;0,J59-I59,"")</f>
        <v/>
      </c>
      <c r="AA59" s="197">
        <f>IF(F59="",0,F59)</f>
        <v>0</v>
      </c>
    </row>
    <row r="60" spans="1:27" ht="39.950000000000003" customHeight="1">
      <c r="A60" s="2"/>
      <c r="B60" s="2"/>
      <c r="C60" s="92"/>
      <c r="D60" s="93" t="str">
        <f>IFERROR(VLOOKUP(C60,'Environnement,Contexte'!$A$4:$M$101,2,0),IFERROR(VLOOKUP(C60,'Sous-Traitants,Fournisseurs'!$A$4:$M$101,2,0),IFERROR(VLOOKUP(C60,'Scientifiques,Techniques'!$A$4:$M$101,2,0),IFERROR(VLOOKUP(C60,'Organisationnels,Humains'!$A$4:$M$101,2,0),""))))</f>
        <v/>
      </c>
      <c r="E60" s="93" t="str">
        <f>IFERROR(VLOOKUP(D60,'Environnement,Contexte'!$B$4:$M$101,12,0),IFERROR(VLOOKUP(D60,'Sous-Traitants,Fournisseurs'!$B$4:$M$101,12,0),IFERROR(VLOOKUP(D60,'Scientifiques,Techniques'!$B$4:$M$101,12,0),IFERROR(VLOOKUP(D60,'Organisationnels,Humains'!$B$4:$M$101,12,0),""))))</f>
        <v/>
      </c>
      <c r="F60" s="101" t="str">
        <f>IFERROR(VLOOKUP(D60,'Environnement,Contexte'!$B$4:$I$101,8,0),IFERROR(VLOOKUP(D60,'Sous-Traitants,Fournisseurs'!$B$4:$I$101,8,0),IFERROR(VLOOKUP(D60,'Scientifiques,Techniques'!$B$4:$I$101,8,0),IFERROR(VLOOKUP(D60,'Organisationnels,Humains'!$B$4:$I$101,8,0),""))))</f>
        <v/>
      </c>
      <c r="G60" s="114"/>
      <c r="H60" s="93"/>
      <c r="I60" s="93"/>
      <c r="J60" s="93"/>
      <c r="K60" s="93"/>
      <c r="L60" s="103" t="str">
        <f ca="1">IF(I60="","",IF(I60&gt;TODAY(),"",IF(K60=0,IF(TODAY()&lt;=J60,"C","L"),IF(K60&lt;=J60,"J","K"))))</f>
        <v/>
      </c>
      <c r="M60" s="104"/>
      <c r="N60" s="104"/>
      <c r="O60" s="94"/>
      <c r="P60" s="31" t="str">
        <f>IFERROR(VLOOKUP(D60,'Environnement,Contexte'!$B$4:$I$101,2,0),IFERROR(VLOOKUP(D60,'Sous-Traitants,Fournisseurs'!$B$4:$I$101,2,0),IFERROR(VLOOKUP(D60,'Scientifiques,Techniques'!$B$4:$I$101,2,0),IFERROR(VLOOKUP(D60,'Organisationnels,Humains'!$B$4:$I$101,2,0),""))))</f>
        <v/>
      </c>
      <c r="Q60" s="31" t="str">
        <f>IFERROR(VLOOKUP(D60,'Environnement,Contexte'!$B$4:$I$101,4,0),IFERROR(VLOOKUP(D60,'Sous-Traitants,Fournisseurs'!$B$4:$I$101,4,0),IFERROR(VLOOKUP(D60,'Scientifiques,Techniques'!$B$4:$I$101,4,0),IFERROR(VLOOKUP(D60,'Organisationnels,Humains'!$B$4:$I$101,4,0),""))))</f>
        <v/>
      </c>
      <c r="R60" s="31" t="str">
        <f>IFERROR(VLOOKUP(D60,'Environnement,Contexte'!$B$4:$I$101,3,0),IFERROR(VLOOKUP(D60,'Sous-Traitants,Fournisseurs'!$B$4:$I$101,3,0),IFERROR(VLOOKUP(D60,'Scientifiques,Techniques'!$B$4:$I$101,3,0),IFERROR(VLOOKUP(D60,'Organisationnels,Humains'!$B$4:$I$101,3,0),""))))</f>
        <v/>
      </c>
      <c r="S60" s="31" t="str">
        <f>MENU!$C$8</f>
        <v>WELDEC PSM</v>
      </c>
      <c r="T60" s="31" t="str">
        <f>IF(J60-I60&gt;0,J60-I60,"")</f>
        <v/>
      </c>
      <c r="AA60" s="197">
        <f>IF(F60="",0,F60)</f>
        <v>0</v>
      </c>
    </row>
    <row r="61" spans="1:27" ht="39.950000000000003" customHeight="1">
      <c r="A61" s="2"/>
      <c r="B61" s="2"/>
      <c r="C61" s="92"/>
      <c r="D61" s="93" t="str">
        <f>IFERROR(VLOOKUP(C61,'Environnement,Contexte'!$A$4:$M$101,2,0),IFERROR(VLOOKUP(C61,'Sous-Traitants,Fournisseurs'!$A$4:$M$101,2,0),IFERROR(VLOOKUP(C61,'Scientifiques,Techniques'!$A$4:$M$101,2,0),IFERROR(VLOOKUP(C61,'Organisationnels,Humains'!$A$4:$M$101,2,0),""))))</f>
        <v/>
      </c>
      <c r="E61" s="93" t="str">
        <f>IFERROR(VLOOKUP(D61,'Environnement,Contexte'!$B$4:$M$101,12,0),IFERROR(VLOOKUP(D61,'Sous-Traitants,Fournisseurs'!$B$4:$M$101,12,0),IFERROR(VLOOKUP(D61,'Scientifiques,Techniques'!$B$4:$M$101,12,0),IFERROR(VLOOKUP(D61,'Organisationnels,Humains'!$B$4:$M$101,12,0),""))))</f>
        <v/>
      </c>
      <c r="F61" s="101" t="str">
        <f>IFERROR(VLOOKUP(D61,'Environnement,Contexte'!$B$4:$I$101,8,0),IFERROR(VLOOKUP(D61,'Sous-Traitants,Fournisseurs'!$B$4:$I$101,8,0),IFERROR(VLOOKUP(D61,'Scientifiques,Techniques'!$B$4:$I$101,8,0),IFERROR(VLOOKUP(D61,'Organisationnels,Humains'!$B$4:$I$101,8,0),""))))</f>
        <v/>
      </c>
      <c r="G61" s="114"/>
      <c r="H61" s="93"/>
      <c r="I61" s="93"/>
      <c r="J61" s="93"/>
      <c r="K61" s="93"/>
      <c r="L61" s="103" t="str">
        <f ca="1">IF(I61="","",IF(I61&gt;TODAY(),"",IF(K61=0,IF(TODAY()&lt;=J61,"C","L"),IF(K61&lt;=J61,"J","K"))))</f>
        <v/>
      </c>
      <c r="M61" s="104"/>
      <c r="N61" s="104"/>
      <c r="O61" s="94"/>
      <c r="P61" s="31" t="str">
        <f>IFERROR(VLOOKUP(D61,'Environnement,Contexte'!$B$4:$I$101,2,0),IFERROR(VLOOKUP(D61,'Sous-Traitants,Fournisseurs'!$B$4:$I$101,2,0),IFERROR(VLOOKUP(D61,'Scientifiques,Techniques'!$B$4:$I$101,2,0),IFERROR(VLOOKUP(D61,'Organisationnels,Humains'!$B$4:$I$101,2,0),""))))</f>
        <v/>
      </c>
      <c r="Q61" s="31" t="str">
        <f>IFERROR(VLOOKUP(D61,'Environnement,Contexte'!$B$4:$I$101,4,0),IFERROR(VLOOKUP(D61,'Sous-Traitants,Fournisseurs'!$B$4:$I$101,4,0),IFERROR(VLOOKUP(D61,'Scientifiques,Techniques'!$B$4:$I$101,4,0),IFERROR(VLOOKUP(D61,'Organisationnels,Humains'!$B$4:$I$101,4,0),""))))</f>
        <v/>
      </c>
      <c r="R61" s="31" t="str">
        <f>IFERROR(VLOOKUP(D61,'Environnement,Contexte'!$B$4:$I$101,3,0),IFERROR(VLOOKUP(D61,'Sous-Traitants,Fournisseurs'!$B$4:$I$101,3,0),IFERROR(VLOOKUP(D61,'Scientifiques,Techniques'!$B$4:$I$101,3,0),IFERROR(VLOOKUP(D61,'Organisationnels,Humains'!$B$4:$I$101,3,0),""))))</f>
        <v/>
      </c>
      <c r="S61" s="31" t="str">
        <f>MENU!$C$8</f>
        <v>WELDEC PSM</v>
      </c>
      <c r="T61" s="31" t="str">
        <f>IF(J61-I61&gt;0,J61-I61,"")</f>
        <v/>
      </c>
      <c r="AA61" s="197">
        <f>IF(F61="",0,F61)</f>
        <v>0</v>
      </c>
    </row>
    <row r="62" spans="1:27" ht="39.950000000000003" customHeight="1">
      <c r="A62" s="2"/>
      <c r="B62" s="2"/>
      <c r="C62" s="92"/>
      <c r="D62" s="93" t="str">
        <f>IFERROR(VLOOKUP(C62,'Environnement,Contexte'!$A$4:$M$101,2,0),IFERROR(VLOOKUP(C62,'Sous-Traitants,Fournisseurs'!$A$4:$M$101,2,0),IFERROR(VLOOKUP(C62,'Scientifiques,Techniques'!$A$4:$M$101,2,0),IFERROR(VLOOKUP(C62,'Organisationnels,Humains'!$A$4:$M$101,2,0),""))))</f>
        <v/>
      </c>
      <c r="E62" s="93" t="str">
        <f>IFERROR(VLOOKUP(D62,'Environnement,Contexte'!$B$4:$M$101,12,0),IFERROR(VLOOKUP(D62,'Sous-Traitants,Fournisseurs'!$B$4:$M$101,12,0),IFERROR(VLOOKUP(D62,'Scientifiques,Techniques'!$B$4:$M$101,12,0),IFERROR(VLOOKUP(D62,'Organisationnels,Humains'!$B$4:$M$101,12,0),""))))</f>
        <v/>
      </c>
      <c r="F62" s="101" t="str">
        <f>IFERROR(VLOOKUP(D62,'Environnement,Contexte'!$B$4:$I$101,8,0),IFERROR(VLOOKUP(D62,'Sous-Traitants,Fournisseurs'!$B$4:$I$101,8,0),IFERROR(VLOOKUP(D62,'Scientifiques,Techniques'!$B$4:$I$101,8,0),IFERROR(VLOOKUP(D62,'Organisationnels,Humains'!$B$4:$I$101,8,0),""))))</f>
        <v/>
      </c>
      <c r="G62" s="114"/>
      <c r="H62" s="93"/>
      <c r="I62" s="93"/>
      <c r="J62" s="93"/>
      <c r="K62" s="93"/>
      <c r="L62" s="103" t="str">
        <f ca="1">IF(I62="","",IF(I62&gt;TODAY(),"",IF(K62=0,IF(TODAY()&lt;=J62,"C","L"),IF(K62&lt;=J62,"J","K"))))</f>
        <v/>
      </c>
      <c r="M62" s="104"/>
      <c r="N62" s="104"/>
      <c r="O62" s="94"/>
      <c r="P62" s="31" t="str">
        <f>IFERROR(VLOOKUP(D62,'Environnement,Contexte'!$B$4:$I$101,2,0),IFERROR(VLOOKUP(D62,'Sous-Traitants,Fournisseurs'!$B$4:$I$101,2,0),IFERROR(VLOOKUP(D62,'Scientifiques,Techniques'!$B$4:$I$101,2,0),IFERROR(VLOOKUP(D62,'Organisationnels,Humains'!$B$4:$I$101,2,0),""))))</f>
        <v/>
      </c>
      <c r="Q62" s="31" t="str">
        <f>IFERROR(VLOOKUP(D62,'Environnement,Contexte'!$B$4:$I$101,4,0),IFERROR(VLOOKUP(D62,'Sous-Traitants,Fournisseurs'!$B$4:$I$101,4,0),IFERROR(VLOOKUP(D62,'Scientifiques,Techniques'!$B$4:$I$101,4,0),IFERROR(VLOOKUP(D62,'Organisationnels,Humains'!$B$4:$I$101,4,0),""))))</f>
        <v/>
      </c>
      <c r="R62" s="31" t="str">
        <f>IFERROR(VLOOKUP(D62,'Environnement,Contexte'!$B$4:$I$101,3,0),IFERROR(VLOOKUP(D62,'Sous-Traitants,Fournisseurs'!$B$4:$I$101,3,0),IFERROR(VLOOKUP(D62,'Scientifiques,Techniques'!$B$4:$I$101,3,0),IFERROR(VLOOKUP(D62,'Organisationnels,Humains'!$B$4:$I$101,3,0),""))))</f>
        <v/>
      </c>
      <c r="S62" s="31" t="str">
        <f>MENU!$C$8</f>
        <v>WELDEC PSM</v>
      </c>
      <c r="T62" s="31" t="str">
        <f>IF(J62-I62&gt;0,J62-I62,"")</f>
        <v/>
      </c>
      <c r="AA62" s="197">
        <f>IF(F62="",0,F62)</f>
        <v>0</v>
      </c>
    </row>
    <row r="63" spans="1:27" ht="39.950000000000003" customHeight="1">
      <c r="A63" s="2"/>
      <c r="B63" s="2"/>
      <c r="C63" s="92"/>
      <c r="D63" s="93" t="str">
        <f>IFERROR(VLOOKUP(C63,'Environnement,Contexte'!$A$4:$M$101,2,0),IFERROR(VLOOKUP(C63,'Sous-Traitants,Fournisseurs'!$A$4:$M$101,2,0),IFERROR(VLOOKUP(C63,'Scientifiques,Techniques'!$A$4:$M$101,2,0),IFERROR(VLOOKUP(C63,'Organisationnels,Humains'!$A$4:$M$101,2,0),""))))</f>
        <v/>
      </c>
      <c r="E63" s="93" t="str">
        <f>IFERROR(VLOOKUP(D63,'Environnement,Contexte'!$B$4:$M$101,12,0),IFERROR(VLOOKUP(D63,'Sous-Traitants,Fournisseurs'!$B$4:$M$101,12,0),IFERROR(VLOOKUP(D63,'Scientifiques,Techniques'!$B$4:$M$101,12,0),IFERROR(VLOOKUP(D63,'Organisationnels,Humains'!$B$4:$M$101,12,0),""))))</f>
        <v/>
      </c>
      <c r="F63" s="101" t="str">
        <f>IFERROR(VLOOKUP(D63,'Environnement,Contexte'!$B$4:$I$101,8,0),IFERROR(VLOOKUP(D63,'Sous-Traitants,Fournisseurs'!$B$4:$I$101,8,0),IFERROR(VLOOKUP(D63,'Scientifiques,Techniques'!$B$4:$I$101,8,0),IFERROR(VLOOKUP(D63,'Organisationnels,Humains'!$B$4:$I$101,8,0),""))))</f>
        <v/>
      </c>
      <c r="G63" s="114"/>
      <c r="H63" s="93"/>
      <c r="I63" s="93"/>
      <c r="J63" s="93"/>
      <c r="K63" s="93"/>
      <c r="L63" s="103" t="str">
        <f ca="1">IF(I63="","",IF(I63&gt;TODAY(),"",IF(K63=0,IF(TODAY()&lt;=J63,"C","L"),IF(K63&lt;=J63,"J","K"))))</f>
        <v/>
      </c>
      <c r="M63" s="104"/>
      <c r="N63" s="104"/>
      <c r="O63" s="94"/>
      <c r="P63" s="31" t="str">
        <f>IFERROR(VLOOKUP(D63,'Environnement,Contexte'!$B$4:$I$101,2,0),IFERROR(VLOOKUP(D63,'Sous-Traitants,Fournisseurs'!$B$4:$I$101,2,0),IFERROR(VLOOKUP(D63,'Scientifiques,Techniques'!$B$4:$I$101,2,0),IFERROR(VLOOKUP(D63,'Organisationnels,Humains'!$B$4:$I$101,2,0),""))))</f>
        <v/>
      </c>
      <c r="Q63" s="31" t="str">
        <f>IFERROR(VLOOKUP(D63,'Environnement,Contexte'!$B$4:$I$101,4,0),IFERROR(VLOOKUP(D63,'Sous-Traitants,Fournisseurs'!$B$4:$I$101,4,0),IFERROR(VLOOKUP(D63,'Scientifiques,Techniques'!$B$4:$I$101,4,0),IFERROR(VLOOKUP(D63,'Organisationnels,Humains'!$B$4:$I$101,4,0),""))))</f>
        <v/>
      </c>
      <c r="R63" s="31" t="str">
        <f>IFERROR(VLOOKUP(D63,'Environnement,Contexte'!$B$4:$I$101,3,0),IFERROR(VLOOKUP(D63,'Sous-Traitants,Fournisseurs'!$B$4:$I$101,3,0),IFERROR(VLOOKUP(D63,'Scientifiques,Techniques'!$B$4:$I$101,3,0),IFERROR(VLOOKUP(D63,'Organisationnels,Humains'!$B$4:$I$101,3,0),""))))</f>
        <v/>
      </c>
      <c r="S63" s="31" t="str">
        <f>MENU!$C$8</f>
        <v>WELDEC PSM</v>
      </c>
      <c r="T63" s="31" t="str">
        <f>IF(J63-I63&gt;0,J63-I63,"")</f>
        <v/>
      </c>
      <c r="AA63" s="197">
        <f>IF(F63="",0,F63)</f>
        <v>0</v>
      </c>
    </row>
    <row r="64" spans="1:27" ht="39.950000000000003" customHeight="1">
      <c r="A64" s="2"/>
      <c r="B64" s="2"/>
      <c r="C64" s="92"/>
      <c r="D64" s="93" t="str">
        <f>IFERROR(VLOOKUP(C64,'Environnement,Contexte'!$A$4:$M$101,2,0),IFERROR(VLOOKUP(C64,'Sous-Traitants,Fournisseurs'!$A$4:$M$101,2,0),IFERROR(VLOOKUP(C64,'Scientifiques,Techniques'!$A$4:$M$101,2,0),IFERROR(VLOOKUP(C64,'Organisationnels,Humains'!$A$4:$M$101,2,0),""))))</f>
        <v/>
      </c>
      <c r="E64" s="93" t="str">
        <f>IFERROR(VLOOKUP(D64,'Environnement,Contexte'!$B$4:$M$101,12,0),IFERROR(VLOOKUP(D64,'Sous-Traitants,Fournisseurs'!$B$4:$M$101,12,0),IFERROR(VLOOKUP(D64,'Scientifiques,Techniques'!$B$4:$M$101,12,0),IFERROR(VLOOKUP(D64,'Organisationnels,Humains'!$B$4:$M$101,12,0),""))))</f>
        <v/>
      </c>
      <c r="F64" s="101" t="str">
        <f>IFERROR(VLOOKUP(D64,'Environnement,Contexte'!$B$4:$I$101,8,0),IFERROR(VLOOKUP(D64,'Sous-Traitants,Fournisseurs'!$B$4:$I$101,8,0),IFERROR(VLOOKUP(D64,'Scientifiques,Techniques'!$B$4:$I$101,8,0),IFERROR(VLOOKUP(D64,'Organisationnels,Humains'!$B$4:$I$101,8,0),""))))</f>
        <v/>
      </c>
      <c r="G64" s="114"/>
      <c r="H64" s="93"/>
      <c r="I64" s="93"/>
      <c r="J64" s="93"/>
      <c r="K64" s="93"/>
      <c r="L64" s="103" t="str">
        <f ca="1">IF(I64="","",IF(I64&gt;TODAY(),"",IF(K64=0,IF(TODAY()&lt;=J64,"C","L"),IF(K64&lt;=J64,"J","K"))))</f>
        <v/>
      </c>
      <c r="M64" s="104"/>
      <c r="N64" s="104"/>
      <c r="O64" s="94"/>
      <c r="P64" s="31" t="str">
        <f>IFERROR(VLOOKUP(D64,'Environnement,Contexte'!$B$4:$I$101,2,0),IFERROR(VLOOKUP(D64,'Sous-Traitants,Fournisseurs'!$B$4:$I$101,2,0),IFERROR(VLOOKUP(D64,'Scientifiques,Techniques'!$B$4:$I$101,2,0),IFERROR(VLOOKUP(D64,'Organisationnels,Humains'!$B$4:$I$101,2,0),""))))</f>
        <v/>
      </c>
      <c r="Q64" s="31" t="str">
        <f>IFERROR(VLOOKUP(D64,'Environnement,Contexte'!$B$4:$I$101,4,0),IFERROR(VLOOKUP(D64,'Sous-Traitants,Fournisseurs'!$B$4:$I$101,4,0),IFERROR(VLOOKUP(D64,'Scientifiques,Techniques'!$B$4:$I$101,4,0),IFERROR(VLOOKUP(D64,'Organisationnels,Humains'!$B$4:$I$101,4,0),""))))</f>
        <v/>
      </c>
      <c r="R64" s="31" t="str">
        <f>IFERROR(VLOOKUP(D64,'Environnement,Contexte'!$B$4:$I$101,3,0),IFERROR(VLOOKUP(D64,'Sous-Traitants,Fournisseurs'!$B$4:$I$101,3,0),IFERROR(VLOOKUP(D64,'Scientifiques,Techniques'!$B$4:$I$101,3,0),IFERROR(VLOOKUP(D64,'Organisationnels,Humains'!$B$4:$I$101,3,0),""))))</f>
        <v/>
      </c>
      <c r="S64" s="31" t="str">
        <f>MENU!$C$8</f>
        <v>WELDEC PSM</v>
      </c>
      <c r="T64" s="31" t="str">
        <f>IF(J64-I64&gt;0,J64-I64,"")</f>
        <v/>
      </c>
      <c r="AA64" s="197">
        <f>IF(F64="",0,F64)</f>
        <v>0</v>
      </c>
    </row>
    <row r="65" spans="1:27" ht="39.950000000000003" customHeight="1">
      <c r="A65" s="2"/>
      <c r="B65" s="2"/>
      <c r="C65" s="92"/>
      <c r="D65" s="93" t="str">
        <f>IFERROR(VLOOKUP(C65,'Environnement,Contexte'!$A$4:$M$101,2,0),IFERROR(VLOOKUP(C65,'Sous-Traitants,Fournisseurs'!$A$4:$M$101,2,0),IFERROR(VLOOKUP(C65,'Scientifiques,Techniques'!$A$4:$M$101,2,0),IFERROR(VLOOKUP(C65,'Organisationnels,Humains'!$A$4:$M$101,2,0),""))))</f>
        <v/>
      </c>
      <c r="E65" s="93" t="str">
        <f>IFERROR(VLOOKUP(D65,'Environnement,Contexte'!$B$4:$M$101,12,0),IFERROR(VLOOKUP(D65,'Sous-Traitants,Fournisseurs'!$B$4:$M$101,12,0),IFERROR(VLOOKUP(D65,'Scientifiques,Techniques'!$B$4:$M$101,12,0),IFERROR(VLOOKUP(D65,'Organisationnels,Humains'!$B$4:$M$101,12,0),""))))</f>
        <v/>
      </c>
      <c r="F65" s="101" t="str">
        <f>IFERROR(VLOOKUP(D65,'Environnement,Contexte'!$B$4:$I$101,8,0),IFERROR(VLOOKUP(D65,'Sous-Traitants,Fournisseurs'!$B$4:$I$101,8,0),IFERROR(VLOOKUP(D65,'Scientifiques,Techniques'!$B$4:$I$101,8,0),IFERROR(VLOOKUP(D65,'Organisationnels,Humains'!$B$4:$I$101,8,0),""))))</f>
        <v/>
      </c>
      <c r="G65" s="114"/>
      <c r="H65" s="93"/>
      <c r="I65" s="93"/>
      <c r="J65" s="93"/>
      <c r="K65" s="93"/>
      <c r="L65" s="103" t="str">
        <f ca="1">IF(I65="","",IF(I65&gt;TODAY(),"",IF(K65=0,IF(TODAY()&lt;=J65,"C","L"),IF(K65&lt;=J65,"J","K"))))</f>
        <v/>
      </c>
      <c r="M65" s="104"/>
      <c r="N65" s="104"/>
      <c r="O65" s="94"/>
      <c r="P65" s="31" t="str">
        <f>IFERROR(VLOOKUP(D65,'Environnement,Contexte'!$B$4:$I$101,2,0),IFERROR(VLOOKUP(D65,'Sous-Traitants,Fournisseurs'!$B$4:$I$101,2,0),IFERROR(VLOOKUP(D65,'Scientifiques,Techniques'!$B$4:$I$101,2,0),IFERROR(VLOOKUP(D65,'Organisationnels,Humains'!$B$4:$I$101,2,0),""))))</f>
        <v/>
      </c>
      <c r="Q65" s="31" t="str">
        <f>IFERROR(VLOOKUP(D65,'Environnement,Contexte'!$B$4:$I$101,4,0),IFERROR(VLOOKUP(D65,'Sous-Traitants,Fournisseurs'!$B$4:$I$101,4,0),IFERROR(VLOOKUP(D65,'Scientifiques,Techniques'!$B$4:$I$101,4,0),IFERROR(VLOOKUP(D65,'Organisationnels,Humains'!$B$4:$I$101,4,0),""))))</f>
        <v/>
      </c>
      <c r="R65" s="31" t="str">
        <f>IFERROR(VLOOKUP(D65,'Environnement,Contexte'!$B$4:$I$101,3,0),IFERROR(VLOOKUP(D65,'Sous-Traitants,Fournisseurs'!$B$4:$I$101,3,0),IFERROR(VLOOKUP(D65,'Scientifiques,Techniques'!$B$4:$I$101,3,0),IFERROR(VLOOKUP(D65,'Organisationnels,Humains'!$B$4:$I$101,3,0),""))))</f>
        <v/>
      </c>
      <c r="S65" s="31" t="str">
        <f>MENU!$C$8</f>
        <v>WELDEC PSM</v>
      </c>
      <c r="T65" s="31" t="str">
        <f>IF(J65-I65&gt;0,J65-I65,"")</f>
        <v/>
      </c>
      <c r="AA65" s="197">
        <f>IF(F65="",0,F65)</f>
        <v>0</v>
      </c>
    </row>
    <row r="66" spans="1:27" ht="39.950000000000003" customHeight="1">
      <c r="A66" s="2"/>
      <c r="B66" s="2"/>
      <c r="C66" s="92"/>
      <c r="D66" s="93" t="str">
        <f>IFERROR(VLOOKUP(C66,'Environnement,Contexte'!$A$4:$M$101,2,0),IFERROR(VLOOKUP(C66,'Sous-Traitants,Fournisseurs'!$A$4:$M$101,2,0),IFERROR(VLOOKUP(C66,'Scientifiques,Techniques'!$A$4:$M$101,2,0),IFERROR(VLOOKUP(C66,'Organisationnels,Humains'!$A$4:$M$101,2,0),""))))</f>
        <v/>
      </c>
      <c r="E66" s="93" t="str">
        <f>IFERROR(VLOOKUP(D66,'Environnement,Contexte'!$B$4:$M$101,12,0),IFERROR(VLOOKUP(D66,'Sous-Traitants,Fournisseurs'!$B$4:$M$101,12,0),IFERROR(VLOOKUP(D66,'Scientifiques,Techniques'!$B$4:$M$101,12,0),IFERROR(VLOOKUP(D66,'Organisationnels,Humains'!$B$4:$M$101,12,0),""))))</f>
        <v/>
      </c>
      <c r="F66" s="101" t="str">
        <f>IFERROR(VLOOKUP(D66,'Environnement,Contexte'!$B$4:$I$101,8,0),IFERROR(VLOOKUP(D66,'Sous-Traitants,Fournisseurs'!$B$4:$I$101,8,0),IFERROR(VLOOKUP(D66,'Scientifiques,Techniques'!$B$4:$I$101,8,0),IFERROR(VLOOKUP(D66,'Organisationnels,Humains'!$B$4:$I$101,8,0),""))))</f>
        <v/>
      </c>
      <c r="G66" s="114"/>
      <c r="H66" s="93"/>
      <c r="I66" s="93"/>
      <c r="J66" s="93"/>
      <c r="K66" s="93"/>
      <c r="L66" s="103" t="str">
        <f ca="1">IF(I66="","",IF(I66&gt;TODAY(),"",IF(K66=0,IF(TODAY()&lt;=J66,"C","L"),IF(K66&lt;=J66,"J","K"))))</f>
        <v/>
      </c>
      <c r="M66" s="104"/>
      <c r="N66" s="104"/>
      <c r="O66" s="94"/>
      <c r="P66" s="31" t="str">
        <f>IFERROR(VLOOKUP(D66,'Environnement,Contexte'!$B$4:$I$101,2,0),IFERROR(VLOOKUP(D66,'Sous-Traitants,Fournisseurs'!$B$4:$I$101,2,0),IFERROR(VLOOKUP(D66,'Scientifiques,Techniques'!$B$4:$I$101,2,0),IFERROR(VLOOKUP(D66,'Organisationnels,Humains'!$B$4:$I$101,2,0),""))))</f>
        <v/>
      </c>
      <c r="Q66" s="31" t="str">
        <f>IFERROR(VLOOKUP(D66,'Environnement,Contexte'!$B$4:$I$101,4,0),IFERROR(VLOOKUP(D66,'Sous-Traitants,Fournisseurs'!$B$4:$I$101,4,0),IFERROR(VLOOKUP(D66,'Scientifiques,Techniques'!$B$4:$I$101,4,0),IFERROR(VLOOKUP(D66,'Organisationnels,Humains'!$B$4:$I$101,4,0),""))))</f>
        <v/>
      </c>
      <c r="R66" s="31" t="str">
        <f>IFERROR(VLOOKUP(D66,'Environnement,Contexte'!$B$4:$I$101,3,0),IFERROR(VLOOKUP(D66,'Sous-Traitants,Fournisseurs'!$B$4:$I$101,3,0),IFERROR(VLOOKUP(D66,'Scientifiques,Techniques'!$B$4:$I$101,3,0),IFERROR(VLOOKUP(D66,'Organisationnels,Humains'!$B$4:$I$101,3,0),""))))</f>
        <v/>
      </c>
      <c r="S66" s="31" t="str">
        <f>MENU!$C$8</f>
        <v>WELDEC PSM</v>
      </c>
      <c r="T66" s="31" t="str">
        <f>IF(J66-I66&gt;0,J66-I66,"")</f>
        <v/>
      </c>
      <c r="AA66" s="197">
        <f>IF(F66="",0,F66)</f>
        <v>0</v>
      </c>
    </row>
    <row r="67" spans="1:27" ht="39.950000000000003" customHeight="1">
      <c r="A67" s="2"/>
      <c r="B67" s="2"/>
      <c r="C67" s="92"/>
      <c r="D67" s="93" t="str">
        <f>IFERROR(VLOOKUP(C67,'Environnement,Contexte'!$A$4:$M$101,2,0),IFERROR(VLOOKUP(C67,'Sous-Traitants,Fournisseurs'!$A$4:$M$101,2,0),IFERROR(VLOOKUP(C67,'Scientifiques,Techniques'!$A$4:$M$101,2,0),IFERROR(VLOOKUP(C67,'Organisationnels,Humains'!$A$4:$M$101,2,0),""))))</f>
        <v/>
      </c>
      <c r="E67" s="93" t="str">
        <f>IFERROR(VLOOKUP(D67,'Environnement,Contexte'!$B$4:$M$101,12,0),IFERROR(VLOOKUP(D67,'Sous-Traitants,Fournisseurs'!$B$4:$M$101,12,0),IFERROR(VLOOKUP(D67,'Scientifiques,Techniques'!$B$4:$M$101,12,0),IFERROR(VLOOKUP(D67,'Organisationnels,Humains'!$B$4:$M$101,12,0),""))))</f>
        <v/>
      </c>
      <c r="F67" s="101" t="str">
        <f>IFERROR(VLOOKUP(D67,'Environnement,Contexte'!$B$4:$I$101,8,0),IFERROR(VLOOKUP(D67,'Sous-Traitants,Fournisseurs'!$B$4:$I$101,8,0),IFERROR(VLOOKUP(D67,'Scientifiques,Techniques'!$B$4:$I$101,8,0),IFERROR(VLOOKUP(D67,'Organisationnels,Humains'!$B$4:$I$101,8,0),""))))</f>
        <v/>
      </c>
      <c r="G67" s="114"/>
      <c r="H67" s="93"/>
      <c r="I67" s="93"/>
      <c r="J67" s="93"/>
      <c r="K67" s="93"/>
      <c r="L67" s="103" t="str">
        <f ca="1">IF(I67="","",IF(I67&gt;TODAY(),"",IF(K67=0,IF(TODAY()&lt;=J67,"C","L"),IF(K67&lt;=J67,"J","K"))))</f>
        <v/>
      </c>
      <c r="M67" s="104"/>
      <c r="N67" s="104"/>
      <c r="O67" s="94"/>
      <c r="P67" s="31" t="str">
        <f>IFERROR(VLOOKUP(D67,'Environnement,Contexte'!$B$4:$I$101,2,0),IFERROR(VLOOKUP(D67,'Sous-Traitants,Fournisseurs'!$B$4:$I$101,2,0),IFERROR(VLOOKUP(D67,'Scientifiques,Techniques'!$B$4:$I$101,2,0),IFERROR(VLOOKUP(D67,'Organisationnels,Humains'!$B$4:$I$101,2,0),""))))</f>
        <v/>
      </c>
      <c r="Q67" s="31" t="str">
        <f>IFERROR(VLOOKUP(D67,'Environnement,Contexte'!$B$4:$I$101,4,0),IFERROR(VLOOKUP(D67,'Sous-Traitants,Fournisseurs'!$B$4:$I$101,4,0),IFERROR(VLOOKUP(D67,'Scientifiques,Techniques'!$B$4:$I$101,4,0),IFERROR(VLOOKUP(D67,'Organisationnels,Humains'!$B$4:$I$101,4,0),""))))</f>
        <v/>
      </c>
      <c r="R67" s="31" t="str">
        <f>IFERROR(VLOOKUP(D67,'Environnement,Contexte'!$B$4:$I$101,3,0),IFERROR(VLOOKUP(D67,'Sous-Traitants,Fournisseurs'!$B$4:$I$101,3,0),IFERROR(VLOOKUP(D67,'Scientifiques,Techniques'!$B$4:$I$101,3,0),IFERROR(VLOOKUP(D67,'Organisationnels,Humains'!$B$4:$I$101,3,0),""))))</f>
        <v/>
      </c>
      <c r="S67" s="31" t="str">
        <f>MENU!$C$8</f>
        <v>WELDEC PSM</v>
      </c>
      <c r="T67" s="31" t="str">
        <f>IF(J67-I67&gt;0,J67-I67,"")</f>
        <v/>
      </c>
      <c r="AA67" s="197">
        <f>IF(F67="",0,F67)</f>
        <v>0</v>
      </c>
    </row>
    <row r="68" spans="1:27" ht="39.950000000000003" customHeight="1">
      <c r="A68" s="2"/>
      <c r="B68" s="2"/>
      <c r="C68" s="92"/>
      <c r="D68" s="93" t="str">
        <f>IFERROR(VLOOKUP(C68,'Environnement,Contexte'!$A$4:$M$101,2,0),IFERROR(VLOOKUP(C68,'Sous-Traitants,Fournisseurs'!$A$4:$M$101,2,0),IFERROR(VLOOKUP(C68,'Scientifiques,Techniques'!$A$4:$M$101,2,0),IFERROR(VLOOKUP(C68,'Organisationnels,Humains'!$A$4:$M$101,2,0),""))))</f>
        <v/>
      </c>
      <c r="E68" s="93" t="str">
        <f>IFERROR(VLOOKUP(D68,'Environnement,Contexte'!$B$4:$M$101,12,0),IFERROR(VLOOKUP(D68,'Sous-Traitants,Fournisseurs'!$B$4:$M$101,12,0),IFERROR(VLOOKUP(D68,'Scientifiques,Techniques'!$B$4:$M$101,12,0),IFERROR(VLOOKUP(D68,'Organisationnels,Humains'!$B$4:$M$101,12,0),""))))</f>
        <v/>
      </c>
      <c r="F68" s="101" t="str">
        <f>IFERROR(VLOOKUP(D68,'Environnement,Contexte'!$B$4:$I$101,8,0),IFERROR(VLOOKUP(D68,'Sous-Traitants,Fournisseurs'!$B$4:$I$101,8,0),IFERROR(VLOOKUP(D68,'Scientifiques,Techniques'!$B$4:$I$101,8,0),IFERROR(VLOOKUP(D68,'Organisationnels,Humains'!$B$4:$I$101,8,0),""))))</f>
        <v/>
      </c>
      <c r="G68" s="114"/>
      <c r="H68" s="93"/>
      <c r="I68" s="93"/>
      <c r="J68" s="93"/>
      <c r="K68" s="93"/>
      <c r="L68" s="103" t="str">
        <f ca="1">IF(I68="","",IF(I68&gt;TODAY(),"",IF(K68=0,IF(TODAY()&lt;=J68,"C","L"),IF(K68&lt;=J68,"J","K"))))</f>
        <v/>
      </c>
      <c r="M68" s="104"/>
      <c r="N68" s="104"/>
      <c r="O68" s="94"/>
      <c r="P68" s="31" t="str">
        <f>IFERROR(VLOOKUP(D68,'Environnement,Contexte'!$B$4:$I$101,2,0),IFERROR(VLOOKUP(D68,'Sous-Traitants,Fournisseurs'!$B$4:$I$101,2,0),IFERROR(VLOOKUP(D68,'Scientifiques,Techniques'!$B$4:$I$101,2,0),IFERROR(VLOOKUP(D68,'Organisationnels,Humains'!$B$4:$I$101,2,0),""))))</f>
        <v/>
      </c>
      <c r="Q68" s="31" t="str">
        <f>IFERROR(VLOOKUP(D68,'Environnement,Contexte'!$B$4:$I$101,4,0),IFERROR(VLOOKUP(D68,'Sous-Traitants,Fournisseurs'!$B$4:$I$101,4,0),IFERROR(VLOOKUP(D68,'Scientifiques,Techniques'!$B$4:$I$101,4,0),IFERROR(VLOOKUP(D68,'Organisationnels,Humains'!$B$4:$I$101,4,0),""))))</f>
        <v/>
      </c>
      <c r="R68" s="31" t="str">
        <f>IFERROR(VLOOKUP(D68,'Environnement,Contexte'!$B$4:$I$101,3,0),IFERROR(VLOOKUP(D68,'Sous-Traitants,Fournisseurs'!$B$4:$I$101,3,0),IFERROR(VLOOKUP(D68,'Scientifiques,Techniques'!$B$4:$I$101,3,0),IFERROR(VLOOKUP(D68,'Organisationnels,Humains'!$B$4:$I$101,3,0),""))))</f>
        <v/>
      </c>
      <c r="S68" s="31" t="str">
        <f>MENU!$C$8</f>
        <v>WELDEC PSM</v>
      </c>
      <c r="T68" s="31" t="str">
        <f>IF(J68-I68&gt;0,J68-I68,"")</f>
        <v/>
      </c>
      <c r="AA68" s="197">
        <f>IF(F68="",0,F68)</f>
        <v>0</v>
      </c>
    </row>
    <row r="69" spans="1:27" ht="39.950000000000003" customHeight="1">
      <c r="A69" s="2"/>
      <c r="B69" s="2"/>
      <c r="C69" s="92"/>
      <c r="D69" s="93" t="str">
        <f>IFERROR(VLOOKUP(C69,'Environnement,Contexte'!$A$4:$M$101,2,0),IFERROR(VLOOKUP(C69,'Sous-Traitants,Fournisseurs'!$A$4:$M$101,2,0),IFERROR(VLOOKUP(C69,'Scientifiques,Techniques'!$A$4:$M$101,2,0),IFERROR(VLOOKUP(C69,'Organisationnels,Humains'!$A$4:$M$101,2,0),""))))</f>
        <v/>
      </c>
      <c r="E69" s="93" t="str">
        <f>IFERROR(VLOOKUP(D69,'Environnement,Contexte'!$B$4:$M$101,12,0),IFERROR(VLOOKUP(D69,'Sous-Traitants,Fournisseurs'!$B$4:$M$101,12,0),IFERROR(VLOOKUP(D69,'Scientifiques,Techniques'!$B$4:$M$101,12,0),IFERROR(VLOOKUP(D69,'Organisationnels,Humains'!$B$4:$M$101,12,0),""))))</f>
        <v/>
      </c>
      <c r="F69" s="101" t="str">
        <f>IFERROR(VLOOKUP(D69,'Environnement,Contexte'!$B$4:$I$101,8,0),IFERROR(VLOOKUP(D69,'Sous-Traitants,Fournisseurs'!$B$4:$I$101,8,0),IFERROR(VLOOKUP(D69,'Scientifiques,Techniques'!$B$4:$I$101,8,0),IFERROR(VLOOKUP(D69,'Organisationnels,Humains'!$B$4:$I$101,8,0),""))))</f>
        <v/>
      </c>
      <c r="G69" s="114"/>
      <c r="H69" s="93"/>
      <c r="I69" s="93"/>
      <c r="J69" s="93"/>
      <c r="K69" s="93"/>
      <c r="L69" s="103" t="str">
        <f ca="1">IF(I69="","",IF(I69&gt;TODAY(),"",IF(K69=0,IF(TODAY()&lt;=J69,"C","L"),IF(K69&lt;=J69,"J","K"))))</f>
        <v/>
      </c>
      <c r="M69" s="104"/>
      <c r="N69" s="93"/>
      <c r="O69" s="94"/>
      <c r="P69" s="31" t="str">
        <f>IFERROR(VLOOKUP(D69,'Environnement,Contexte'!$B$4:$I$101,2,0),IFERROR(VLOOKUP(D69,'Sous-Traitants,Fournisseurs'!$B$4:$I$101,2,0),IFERROR(VLOOKUP(D69,'Scientifiques,Techniques'!$B$4:$I$101,2,0),IFERROR(VLOOKUP(D69,'Organisationnels,Humains'!$B$4:$I$101,2,0),""))))</f>
        <v/>
      </c>
      <c r="Q69" s="31" t="str">
        <f>IFERROR(VLOOKUP(D69,'Environnement,Contexte'!$B$4:$I$101,4,0),IFERROR(VLOOKUP(D69,'Sous-Traitants,Fournisseurs'!$B$4:$I$101,4,0),IFERROR(VLOOKUP(D69,'Scientifiques,Techniques'!$B$4:$I$101,4,0),IFERROR(VLOOKUP(D69,'Organisationnels,Humains'!$B$4:$I$101,4,0),""))))</f>
        <v/>
      </c>
      <c r="R69" s="31" t="str">
        <f>IFERROR(VLOOKUP(D69,'Environnement,Contexte'!$B$4:$I$101,3,0),IFERROR(VLOOKUP(D69,'Sous-Traitants,Fournisseurs'!$B$4:$I$101,3,0),IFERROR(VLOOKUP(D69,'Scientifiques,Techniques'!$B$4:$I$101,3,0),IFERROR(VLOOKUP(D69,'Organisationnels,Humains'!$B$4:$I$101,3,0),""))))</f>
        <v/>
      </c>
      <c r="S69" s="31" t="str">
        <f>MENU!$C$8</f>
        <v>WELDEC PSM</v>
      </c>
      <c r="T69" s="31" t="str">
        <f>IF(J69-I69&gt;0,J69-I69,"")</f>
        <v/>
      </c>
      <c r="AA69" s="197">
        <f>IF(F69="",0,F69)</f>
        <v>0</v>
      </c>
    </row>
    <row r="70" spans="1:27" ht="39.950000000000003" customHeight="1">
      <c r="A70" s="2"/>
      <c r="B70" s="2"/>
      <c r="C70" s="92"/>
      <c r="D70" s="93" t="str">
        <f>IFERROR(VLOOKUP(C70,'Environnement,Contexte'!$A$4:$M$101,2,0),IFERROR(VLOOKUP(C70,'Sous-Traitants,Fournisseurs'!$A$4:$M$101,2,0),IFERROR(VLOOKUP(C70,'Scientifiques,Techniques'!$A$4:$M$101,2,0),IFERROR(VLOOKUP(C70,'Organisationnels,Humains'!$A$4:$M$101,2,0),""))))</f>
        <v/>
      </c>
      <c r="E70" s="93" t="str">
        <f>IFERROR(VLOOKUP(D70,'Environnement,Contexte'!$B$4:$M$101,12,0),IFERROR(VLOOKUP(D70,'Sous-Traitants,Fournisseurs'!$B$4:$M$101,12,0),IFERROR(VLOOKUP(D70,'Scientifiques,Techniques'!$B$4:$M$101,12,0),IFERROR(VLOOKUP(D70,'Organisationnels,Humains'!$B$4:$M$101,12,0),""))))</f>
        <v/>
      </c>
      <c r="F70" s="101" t="str">
        <f>IFERROR(VLOOKUP(D70,'Environnement,Contexte'!$B$4:$I$101,8,0),IFERROR(VLOOKUP(D70,'Sous-Traitants,Fournisseurs'!$B$4:$I$101,8,0),IFERROR(VLOOKUP(D70,'Scientifiques,Techniques'!$B$4:$I$101,8,0),IFERROR(VLOOKUP(D70,'Organisationnels,Humains'!$B$4:$I$101,8,0),""))))</f>
        <v/>
      </c>
      <c r="G70" s="114"/>
      <c r="H70" s="93"/>
      <c r="I70" s="93"/>
      <c r="J70" s="93"/>
      <c r="K70" s="93"/>
      <c r="L70" s="103" t="str">
        <f ca="1">IF(I70="","",IF(I70&gt;TODAY(),"",IF(K70=0,IF(TODAY()&lt;=J70,"C","L"),IF(K70&lt;=J70,"J","K"))))</f>
        <v/>
      </c>
      <c r="M70" s="104"/>
      <c r="N70" s="104"/>
      <c r="O70" s="94"/>
      <c r="P70" s="31" t="str">
        <f>IFERROR(VLOOKUP(D70,'Environnement,Contexte'!$B$4:$I$101,2,0),IFERROR(VLOOKUP(D70,'Sous-Traitants,Fournisseurs'!$B$4:$I$101,2,0),IFERROR(VLOOKUP(D70,'Scientifiques,Techniques'!$B$4:$I$101,2,0),IFERROR(VLOOKUP(D70,'Organisationnels,Humains'!$B$4:$I$101,2,0),""))))</f>
        <v/>
      </c>
      <c r="Q70" s="31" t="str">
        <f>IFERROR(VLOOKUP(D70,'Environnement,Contexte'!$B$4:$I$101,4,0),IFERROR(VLOOKUP(D70,'Sous-Traitants,Fournisseurs'!$B$4:$I$101,4,0),IFERROR(VLOOKUP(D70,'Scientifiques,Techniques'!$B$4:$I$101,4,0),IFERROR(VLOOKUP(D70,'Organisationnels,Humains'!$B$4:$I$101,4,0),""))))</f>
        <v/>
      </c>
      <c r="R70" s="31" t="str">
        <f>IFERROR(VLOOKUP(D70,'Environnement,Contexte'!$B$4:$I$101,3,0),IFERROR(VLOOKUP(D70,'Sous-Traitants,Fournisseurs'!$B$4:$I$101,3,0),IFERROR(VLOOKUP(D70,'Scientifiques,Techniques'!$B$4:$I$101,3,0),IFERROR(VLOOKUP(D70,'Organisationnels,Humains'!$B$4:$I$101,3,0),""))))</f>
        <v/>
      </c>
      <c r="S70" s="31" t="str">
        <f>MENU!$C$8</f>
        <v>WELDEC PSM</v>
      </c>
      <c r="T70" s="31" t="str">
        <f>IF(J70-I70&gt;0,J70-I70,"")</f>
        <v/>
      </c>
      <c r="AA70" s="197">
        <f>IF(F70="",0,F70)</f>
        <v>0</v>
      </c>
    </row>
    <row r="71" spans="1:27" ht="39.950000000000003" customHeight="1">
      <c r="A71" s="2"/>
      <c r="B71" s="2"/>
      <c r="C71" s="92"/>
      <c r="D71" s="93" t="str">
        <f>IFERROR(VLOOKUP(C71,'Environnement,Contexte'!$A$4:$M$101,2,0),IFERROR(VLOOKUP(C71,'Sous-Traitants,Fournisseurs'!$A$4:$M$101,2,0),IFERROR(VLOOKUP(C71,'Scientifiques,Techniques'!$A$4:$M$101,2,0),IFERROR(VLOOKUP(C71,'Organisationnels,Humains'!$A$4:$M$101,2,0),""))))</f>
        <v/>
      </c>
      <c r="E71" s="93" t="str">
        <f>IFERROR(VLOOKUP(D71,'Environnement,Contexte'!$B$4:$M$101,12,0),IFERROR(VLOOKUP(D71,'Sous-Traitants,Fournisseurs'!$B$4:$M$101,12,0),IFERROR(VLOOKUP(D71,'Scientifiques,Techniques'!$B$4:$M$101,12,0),IFERROR(VLOOKUP(D71,'Organisationnels,Humains'!$B$4:$M$101,12,0),""))))</f>
        <v/>
      </c>
      <c r="F71" s="101" t="str">
        <f>IFERROR(VLOOKUP(D71,'Environnement,Contexte'!$B$4:$I$101,8,0),IFERROR(VLOOKUP(D71,'Sous-Traitants,Fournisseurs'!$B$4:$I$101,8,0),IFERROR(VLOOKUP(D71,'Scientifiques,Techniques'!$B$4:$I$101,8,0),IFERROR(VLOOKUP(D71,'Organisationnels,Humains'!$B$4:$I$101,8,0),""))))</f>
        <v/>
      </c>
      <c r="G71" s="114"/>
      <c r="H71" s="93"/>
      <c r="I71" s="93"/>
      <c r="J71" s="93"/>
      <c r="K71" s="93"/>
      <c r="L71" s="103" t="str">
        <f ca="1">IF(I71="","",IF(I71&gt;TODAY(),"",IF(K71=0,IF(TODAY()&lt;=J71,"C","L"),IF(K71&lt;=J71,"J","K"))))</f>
        <v/>
      </c>
      <c r="M71" s="104"/>
      <c r="N71" s="104"/>
      <c r="O71" s="94"/>
      <c r="P71" s="31" t="str">
        <f>IFERROR(VLOOKUP(D71,'Environnement,Contexte'!$B$4:$I$101,2,0),IFERROR(VLOOKUP(D71,'Sous-Traitants,Fournisseurs'!$B$4:$I$101,2,0),IFERROR(VLOOKUP(D71,'Scientifiques,Techniques'!$B$4:$I$101,2,0),IFERROR(VLOOKUP(D71,'Organisationnels,Humains'!$B$4:$I$101,2,0),""))))</f>
        <v/>
      </c>
      <c r="Q71" s="31" t="str">
        <f>IFERROR(VLOOKUP(D71,'Environnement,Contexte'!$B$4:$I$101,4,0),IFERROR(VLOOKUP(D71,'Sous-Traitants,Fournisseurs'!$B$4:$I$101,4,0),IFERROR(VLOOKUP(D71,'Scientifiques,Techniques'!$B$4:$I$101,4,0),IFERROR(VLOOKUP(D71,'Organisationnels,Humains'!$B$4:$I$101,4,0),""))))</f>
        <v/>
      </c>
      <c r="R71" s="31" t="str">
        <f>IFERROR(VLOOKUP(D71,'Environnement,Contexte'!$B$4:$I$101,3,0),IFERROR(VLOOKUP(D71,'Sous-Traitants,Fournisseurs'!$B$4:$I$101,3,0),IFERROR(VLOOKUP(D71,'Scientifiques,Techniques'!$B$4:$I$101,3,0),IFERROR(VLOOKUP(D71,'Organisationnels,Humains'!$B$4:$I$101,3,0),""))))</f>
        <v/>
      </c>
      <c r="S71" s="31" t="str">
        <f>MENU!$C$8</f>
        <v>WELDEC PSM</v>
      </c>
      <c r="T71" s="31" t="str">
        <f>IF(J71-I71&gt;0,J71-I71,"")</f>
        <v/>
      </c>
      <c r="AA71" s="197">
        <f>IF(F71="",0,F71)</f>
        <v>0</v>
      </c>
    </row>
    <row r="72" spans="1:27" ht="39.950000000000003" customHeight="1">
      <c r="A72" s="2"/>
      <c r="B72" s="2"/>
      <c r="C72" s="92"/>
      <c r="D72" s="93" t="str">
        <f>IFERROR(VLOOKUP(C72,'Environnement,Contexte'!$A$4:$M$101,2,0),IFERROR(VLOOKUP(C72,'Sous-Traitants,Fournisseurs'!$A$4:$M$101,2,0),IFERROR(VLOOKUP(C72,'Scientifiques,Techniques'!$A$4:$M$101,2,0),IFERROR(VLOOKUP(C72,'Organisationnels,Humains'!$A$4:$M$101,2,0),""))))</f>
        <v/>
      </c>
      <c r="E72" s="93" t="str">
        <f>IFERROR(VLOOKUP(D72,'Environnement,Contexte'!$B$4:$M$101,12,0),IFERROR(VLOOKUP(D72,'Sous-Traitants,Fournisseurs'!$B$4:$M$101,12,0),IFERROR(VLOOKUP(D72,'Scientifiques,Techniques'!$B$4:$M$101,12,0),IFERROR(VLOOKUP(D72,'Organisationnels,Humains'!$B$4:$M$101,12,0),""))))</f>
        <v/>
      </c>
      <c r="F72" s="101" t="str">
        <f>IFERROR(VLOOKUP(D72,'Environnement,Contexte'!$B$4:$I$101,8,0),IFERROR(VLOOKUP(D72,'Sous-Traitants,Fournisseurs'!$B$4:$I$101,8,0),IFERROR(VLOOKUP(D72,'Scientifiques,Techniques'!$B$4:$I$101,8,0),IFERROR(VLOOKUP(D72,'Organisationnels,Humains'!$B$4:$I$101,8,0),""))))</f>
        <v/>
      </c>
      <c r="G72" s="114"/>
      <c r="H72" s="93"/>
      <c r="I72" s="93"/>
      <c r="J72" s="93"/>
      <c r="K72" s="93"/>
      <c r="L72" s="103" t="str">
        <f ca="1">IF(I72="","",IF(I72&gt;TODAY(),"",IF(K72=0,IF(TODAY()&lt;=J72,"C","L"),IF(K72&lt;=J72,"J","K"))))</f>
        <v/>
      </c>
      <c r="M72" s="104"/>
      <c r="N72" s="104"/>
      <c r="O72" s="94"/>
      <c r="P72" s="31" t="str">
        <f>IFERROR(VLOOKUP(D72,'Environnement,Contexte'!$B$4:$I$101,2,0),IFERROR(VLOOKUP(D72,'Sous-Traitants,Fournisseurs'!$B$4:$I$101,2,0),IFERROR(VLOOKUP(D72,'Scientifiques,Techniques'!$B$4:$I$101,2,0),IFERROR(VLOOKUP(D72,'Organisationnels,Humains'!$B$4:$I$101,2,0),""))))</f>
        <v/>
      </c>
      <c r="Q72" s="31" t="str">
        <f>IFERROR(VLOOKUP(D72,'Environnement,Contexte'!$B$4:$I$101,4,0),IFERROR(VLOOKUP(D72,'Sous-Traitants,Fournisseurs'!$B$4:$I$101,4,0),IFERROR(VLOOKUP(D72,'Scientifiques,Techniques'!$B$4:$I$101,4,0),IFERROR(VLOOKUP(D72,'Organisationnels,Humains'!$B$4:$I$101,4,0),""))))</f>
        <v/>
      </c>
      <c r="R72" s="31" t="str">
        <f>IFERROR(VLOOKUP(D72,'Environnement,Contexte'!$B$4:$I$101,3,0),IFERROR(VLOOKUP(D72,'Sous-Traitants,Fournisseurs'!$B$4:$I$101,3,0),IFERROR(VLOOKUP(D72,'Scientifiques,Techniques'!$B$4:$I$101,3,0),IFERROR(VLOOKUP(D72,'Organisationnels,Humains'!$B$4:$I$101,3,0),""))))</f>
        <v/>
      </c>
      <c r="S72" s="31" t="str">
        <f>MENU!$C$8</f>
        <v>WELDEC PSM</v>
      </c>
      <c r="T72" s="31" t="str">
        <f>IF(J72-I72&gt;0,J72-I72,"")</f>
        <v/>
      </c>
      <c r="AA72" s="197">
        <f>IF(F72="",0,F72)</f>
        <v>0</v>
      </c>
    </row>
    <row r="73" spans="1:27" ht="39.950000000000003" customHeight="1">
      <c r="A73" s="2"/>
      <c r="B73" s="2"/>
      <c r="C73" s="92"/>
      <c r="D73" s="93" t="str">
        <f>IFERROR(VLOOKUP(C73,'Environnement,Contexte'!$A$4:$M$101,2,0),IFERROR(VLOOKUP(C73,'Sous-Traitants,Fournisseurs'!$A$4:$M$101,2,0),IFERROR(VLOOKUP(C73,'Scientifiques,Techniques'!$A$4:$M$101,2,0),IFERROR(VLOOKUP(C73,'Organisationnels,Humains'!$A$4:$M$101,2,0),""))))</f>
        <v/>
      </c>
      <c r="E73" s="93" t="str">
        <f>IFERROR(VLOOKUP(D73,'Environnement,Contexte'!$B$4:$M$101,12,0),IFERROR(VLOOKUP(D73,'Sous-Traitants,Fournisseurs'!$B$4:$M$101,12,0),IFERROR(VLOOKUP(D73,'Scientifiques,Techniques'!$B$4:$M$101,12,0),IFERROR(VLOOKUP(D73,'Organisationnels,Humains'!$B$4:$M$101,12,0),""))))</f>
        <v/>
      </c>
      <c r="F73" s="101" t="str">
        <f>IFERROR(VLOOKUP(D73,'Environnement,Contexte'!$B$4:$I$101,8,0),IFERROR(VLOOKUP(D73,'Sous-Traitants,Fournisseurs'!$B$4:$I$101,8,0),IFERROR(VLOOKUP(D73,'Scientifiques,Techniques'!$B$4:$I$101,8,0),IFERROR(VLOOKUP(D73,'Organisationnels,Humains'!$B$4:$I$101,8,0),""))))</f>
        <v/>
      </c>
      <c r="G73" s="114"/>
      <c r="H73" s="93"/>
      <c r="I73" s="93"/>
      <c r="J73" s="93"/>
      <c r="K73" s="93"/>
      <c r="L73" s="103" t="str">
        <f ca="1">IF(I73="","",IF(I73&gt;TODAY(),"",IF(K73=0,IF(TODAY()&lt;=J73,"C","L"),IF(K73&lt;=J73,"J","K"))))</f>
        <v/>
      </c>
      <c r="M73" s="104"/>
      <c r="N73" s="93"/>
      <c r="O73" s="94"/>
      <c r="P73" s="31" t="str">
        <f>IFERROR(VLOOKUP(D73,'Environnement,Contexte'!$B$4:$I$101,2,0),IFERROR(VLOOKUP(D73,'Sous-Traitants,Fournisseurs'!$B$4:$I$101,2,0),IFERROR(VLOOKUP(D73,'Scientifiques,Techniques'!$B$4:$I$101,2,0),IFERROR(VLOOKUP(D73,'Organisationnels,Humains'!$B$4:$I$101,2,0),""))))</f>
        <v/>
      </c>
      <c r="Q73" s="31" t="str">
        <f>IFERROR(VLOOKUP(D73,'Environnement,Contexte'!$B$4:$I$101,4,0),IFERROR(VLOOKUP(D73,'Sous-Traitants,Fournisseurs'!$B$4:$I$101,4,0),IFERROR(VLOOKUP(D73,'Scientifiques,Techniques'!$B$4:$I$101,4,0),IFERROR(VLOOKUP(D73,'Organisationnels,Humains'!$B$4:$I$101,4,0),""))))</f>
        <v/>
      </c>
      <c r="R73" s="31" t="str">
        <f>IFERROR(VLOOKUP(D73,'Environnement,Contexte'!$B$4:$I$101,3,0),IFERROR(VLOOKUP(D73,'Sous-Traitants,Fournisseurs'!$B$4:$I$101,3,0),IFERROR(VLOOKUP(D73,'Scientifiques,Techniques'!$B$4:$I$101,3,0),IFERROR(VLOOKUP(D73,'Organisationnels,Humains'!$B$4:$I$101,3,0),""))))</f>
        <v/>
      </c>
      <c r="S73" s="31" t="str">
        <f>MENU!$C$8</f>
        <v>WELDEC PSM</v>
      </c>
      <c r="T73" s="31" t="str">
        <f>IF(J73-I73&gt;0,J73-I73,"")</f>
        <v/>
      </c>
      <c r="AA73" s="197">
        <f>IF(F73="",0,F73)</f>
        <v>0</v>
      </c>
    </row>
    <row r="74" spans="1:27" ht="39.950000000000003" customHeight="1">
      <c r="A74" s="2"/>
      <c r="B74" s="2"/>
      <c r="C74" s="92"/>
      <c r="D74" s="93" t="str">
        <f>IFERROR(VLOOKUP(C74,'Environnement,Contexte'!$A$4:$M$101,2,0),IFERROR(VLOOKUP(C74,'Sous-Traitants,Fournisseurs'!$A$4:$M$101,2,0),IFERROR(VLOOKUP(C74,'Scientifiques,Techniques'!$A$4:$M$101,2,0),IFERROR(VLOOKUP(C74,'Organisationnels,Humains'!$A$4:$M$101,2,0),""))))</f>
        <v/>
      </c>
      <c r="E74" s="93" t="str">
        <f>IFERROR(VLOOKUP(D74,'Environnement,Contexte'!$B$4:$M$101,12,0),IFERROR(VLOOKUP(D74,'Sous-Traitants,Fournisseurs'!$B$4:$M$101,12,0),IFERROR(VLOOKUP(D74,'Scientifiques,Techniques'!$B$4:$M$101,12,0),IFERROR(VLOOKUP(D74,'Organisationnels,Humains'!$B$4:$M$101,12,0),""))))</f>
        <v/>
      </c>
      <c r="F74" s="101" t="str">
        <f>IFERROR(VLOOKUP(D74,'Environnement,Contexte'!$B$4:$I$101,8,0),IFERROR(VLOOKUP(D74,'Sous-Traitants,Fournisseurs'!$B$4:$I$101,8,0),IFERROR(VLOOKUP(D74,'Scientifiques,Techniques'!$B$4:$I$101,8,0),IFERROR(VLOOKUP(D74,'Organisationnels,Humains'!$B$4:$I$101,8,0),""))))</f>
        <v/>
      </c>
      <c r="G74" s="114"/>
      <c r="H74" s="93"/>
      <c r="I74" s="93"/>
      <c r="J74" s="93"/>
      <c r="K74" s="93"/>
      <c r="L74" s="103" t="str">
        <f ca="1">IF(I74="","",IF(I74&gt;TODAY(),"",IF(K74=0,IF(TODAY()&lt;=J74,"C","L"),IF(K74&lt;=J74,"J","K"))))</f>
        <v/>
      </c>
      <c r="M74" s="104"/>
      <c r="N74" s="104"/>
      <c r="O74" s="94"/>
      <c r="P74" s="31" t="str">
        <f>IFERROR(VLOOKUP(D74,'Environnement,Contexte'!$B$4:$I$101,2,0),IFERROR(VLOOKUP(D74,'Sous-Traitants,Fournisseurs'!$B$4:$I$101,2,0),IFERROR(VLOOKUP(D74,'Scientifiques,Techniques'!$B$4:$I$101,2,0),IFERROR(VLOOKUP(D74,'Organisationnels,Humains'!$B$4:$I$101,2,0),""))))</f>
        <v/>
      </c>
      <c r="Q74" s="31" t="str">
        <f>IFERROR(VLOOKUP(D74,'Environnement,Contexte'!$B$4:$I$101,4,0),IFERROR(VLOOKUP(D74,'Sous-Traitants,Fournisseurs'!$B$4:$I$101,4,0),IFERROR(VLOOKUP(D74,'Scientifiques,Techniques'!$B$4:$I$101,4,0),IFERROR(VLOOKUP(D74,'Organisationnels,Humains'!$B$4:$I$101,4,0),""))))</f>
        <v/>
      </c>
      <c r="R74" s="31" t="str">
        <f>IFERROR(VLOOKUP(D74,'Environnement,Contexte'!$B$4:$I$101,3,0),IFERROR(VLOOKUP(D74,'Sous-Traitants,Fournisseurs'!$B$4:$I$101,3,0),IFERROR(VLOOKUP(D74,'Scientifiques,Techniques'!$B$4:$I$101,3,0),IFERROR(VLOOKUP(D74,'Organisationnels,Humains'!$B$4:$I$101,3,0),""))))</f>
        <v/>
      </c>
      <c r="S74" s="31" t="str">
        <f>MENU!$C$8</f>
        <v>WELDEC PSM</v>
      </c>
      <c r="T74" s="31" t="str">
        <f>IF(J74-I74&gt;0,J74-I74,"")</f>
        <v/>
      </c>
      <c r="AA74" s="197">
        <f>IF(F74="",0,F74)</f>
        <v>0</v>
      </c>
    </row>
    <row r="75" spans="1:27" ht="39.950000000000003" customHeight="1">
      <c r="A75" s="2"/>
      <c r="B75" s="2"/>
      <c r="C75" s="92"/>
      <c r="D75" s="93" t="str">
        <f>IFERROR(VLOOKUP(C75,'Environnement,Contexte'!$A$4:$M$101,2,0),IFERROR(VLOOKUP(C75,'Sous-Traitants,Fournisseurs'!$A$4:$M$101,2,0),IFERROR(VLOOKUP(C75,'Scientifiques,Techniques'!$A$4:$M$101,2,0),IFERROR(VLOOKUP(C75,'Organisationnels,Humains'!$A$4:$M$101,2,0),""))))</f>
        <v/>
      </c>
      <c r="E75" s="93" t="str">
        <f>IFERROR(VLOOKUP(D75,'Environnement,Contexte'!$B$4:$M$101,12,0),IFERROR(VLOOKUP(D75,'Sous-Traitants,Fournisseurs'!$B$4:$M$101,12,0),IFERROR(VLOOKUP(D75,'Scientifiques,Techniques'!$B$4:$M$101,12,0),IFERROR(VLOOKUP(D75,'Organisationnels,Humains'!$B$4:$M$101,12,0),""))))</f>
        <v/>
      </c>
      <c r="F75" s="101" t="str">
        <f>IFERROR(VLOOKUP(D75,'Environnement,Contexte'!$B$4:$I$101,8,0),IFERROR(VLOOKUP(D75,'Sous-Traitants,Fournisseurs'!$B$4:$I$101,8,0),IFERROR(VLOOKUP(D75,'Scientifiques,Techniques'!$B$4:$I$101,8,0),IFERROR(VLOOKUP(D75,'Organisationnels,Humains'!$B$4:$I$101,8,0),""))))</f>
        <v/>
      </c>
      <c r="G75" s="114"/>
      <c r="H75" s="93"/>
      <c r="I75" s="93"/>
      <c r="J75" s="93"/>
      <c r="K75" s="93"/>
      <c r="L75" s="103" t="str">
        <f ca="1">IF(I75="","",IF(I75&gt;TODAY(),"",IF(K75=0,IF(TODAY()&lt;=J75,"C","L"),IF(K75&lt;=J75,"J","K"))))</f>
        <v/>
      </c>
      <c r="M75" s="104"/>
      <c r="N75" s="104"/>
      <c r="O75" s="94"/>
      <c r="P75" s="31" t="str">
        <f>IFERROR(VLOOKUP(D75,'Environnement,Contexte'!$B$4:$I$101,2,0),IFERROR(VLOOKUP(D75,'Sous-Traitants,Fournisseurs'!$B$4:$I$101,2,0),IFERROR(VLOOKUP(D75,'Scientifiques,Techniques'!$B$4:$I$101,2,0),IFERROR(VLOOKUP(D75,'Organisationnels,Humains'!$B$4:$I$101,2,0),""))))</f>
        <v/>
      </c>
      <c r="Q75" s="31" t="str">
        <f>IFERROR(VLOOKUP(D75,'Environnement,Contexte'!$B$4:$I$101,4,0),IFERROR(VLOOKUP(D75,'Sous-Traitants,Fournisseurs'!$B$4:$I$101,4,0),IFERROR(VLOOKUP(D75,'Scientifiques,Techniques'!$B$4:$I$101,4,0),IFERROR(VLOOKUP(D75,'Organisationnels,Humains'!$B$4:$I$101,4,0),""))))</f>
        <v/>
      </c>
      <c r="R75" s="31" t="str">
        <f>IFERROR(VLOOKUP(D75,'Environnement,Contexte'!$B$4:$I$101,3,0),IFERROR(VLOOKUP(D75,'Sous-Traitants,Fournisseurs'!$B$4:$I$101,3,0),IFERROR(VLOOKUP(D75,'Scientifiques,Techniques'!$B$4:$I$101,3,0),IFERROR(VLOOKUP(D75,'Organisationnels,Humains'!$B$4:$I$101,3,0),""))))</f>
        <v/>
      </c>
      <c r="S75" s="31" t="str">
        <f>MENU!$C$8</f>
        <v>WELDEC PSM</v>
      </c>
      <c r="T75" s="31" t="str">
        <f>IF(J75-I75&gt;0,J75-I75,"")</f>
        <v/>
      </c>
      <c r="AA75" s="197">
        <f>IF(F75="",0,F75)</f>
        <v>0</v>
      </c>
    </row>
    <row r="76" spans="1:27" ht="39.950000000000003" customHeight="1">
      <c r="A76" s="2"/>
      <c r="B76" s="2"/>
      <c r="C76" s="92"/>
      <c r="D76" s="93" t="str">
        <f>IFERROR(VLOOKUP(C76,'Environnement,Contexte'!$A$4:$M$101,2,0),IFERROR(VLOOKUP(C76,'Sous-Traitants,Fournisseurs'!$A$4:$M$101,2,0),IFERROR(VLOOKUP(C76,'Scientifiques,Techniques'!$A$4:$M$101,2,0),IFERROR(VLOOKUP(C76,'Organisationnels,Humains'!$A$4:$M$101,2,0),""))))</f>
        <v/>
      </c>
      <c r="E76" s="93" t="str">
        <f>IFERROR(VLOOKUP(D76,'Environnement,Contexte'!$B$4:$M$101,12,0),IFERROR(VLOOKUP(D76,'Sous-Traitants,Fournisseurs'!$B$4:$M$101,12,0),IFERROR(VLOOKUP(D76,'Scientifiques,Techniques'!$B$4:$M$101,12,0),IFERROR(VLOOKUP(D76,'Organisationnels,Humains'!$B$4:$M$101,12,0),""))))</f>
        <v/>
      </c>
      <c r="F76" s="101" t="str">
        <f>IFERROR(VLOOKUP(D76,'Environnement,Contexte'!$B$4:$I$101,8,0),IFERROR(VLOOKUP(D76,'Sous-Traitants,Fournisseurs'!$B$4:$I$101,8,0),IFERROR(VLOOKUP(D76,'Scientifiques,Techniques'!$B$4:$I$101,8,0),IFERROR(VLOOKUP(D76,'Organisationnels,Humains'!$B$4:$I$101,8,0),""))))</f>
        <v/>
      </c>
      <c r="G76" s="114"/>
      <c r="H76" s="93"/>
      <c r="I76" s="93"/>
      <c r="J76" s="93"/>
      <c r="K76" s="93"/>
      <c r="L76" s="103" t="str">
        <f ca="1">IF(I76="","",IF(I76&gt;TODAY(),"",IF(K76=0,IF(TODAY()&lt;=J76,"C","L"),IF(K76&lt;=J76,"J","K"))))</f>
        <v/>
      </c>
      <c r="M76" s="104"/>
      <c r="N76" s="104"/>
      <c r="O76" s="94"/>
      <c r="P76" s="31" t="str">
        <f>IFERROR(VLOOKUP(D76,'Environnement,Contexte'!$B$4:$I$101,2,0),IFERROR(VLOOKUP(D76,'Sous-Traitants,Fournisseurs'!$B$4:$I$101,2,0),IFERROR(VLOOKUP(D76,'Scientifiques,Techniques'!$B$4:$I$101,2,0),IFERROR(VLOOKUP(D76,'Organisationnels,Humains'!$B$4:$I$101,2,0),""))))</f>
        <v/>
      </c>
      <c r="Q76" s="31" t="str">
        <f>IFERROR(VLOOKUP(D76,'Environnement,Contexte'!$B$4:$I$101,4,0),IFERROR(VLOOKUP(D76,'Sous-Traitants,Fournisseurs'!$B$4:$I$101,4,0),IFERROR(VLOOKUP(D76,'Scientifiques,Techniques'!$B$4:$I$101,4,0),IFERROR(VLOOKUP(D76,'Organisationnels,Humains'!$B$4:$I$101,4,0),""))))</f>
        <v/>
      </c>
      <c r="R76" s="31" t="str">
        <f>IFERROR(VLOOKUP(D76,'Environnement,Contexte'!$B$4:$I$101,3,0),IFERROR(VLOOKUP(D76,'Sous-Traitants,Fournisseurs'!$B$4:$I$101,3,0),IFERROR(VLOOKUP(D76,'Scientifiques,Techniques'!$B$4:$I$101,3,0),IFERROR(VLOOKUP(D76,'Organisationnels,Humains'!$B$4:$I$101,3,0),""))))</f>
        <v/>
      </c>
      <c r="S76" s="31" t="str">
        <f>MENU!$C$8</f>
        <v>WELDEC PSM</v>
      </c>
      <c r="T76" s="31" t="str">
        <f>IF(J76-I76&gt;0,J76-I76,"")</f>
        <v/>
      </c>
      <c r="AA76" s="197">
        <f>IF(F76="",0,F76)</f>
        <v>0</v>
      </c>
    </row>
    <row r="77" spans="1:27" ht="39.950000000000003" customHeight="1">
      <c r="A77" s="2"/>
      <c r="B77" s="2"/>
      <c r="C77" s="92"/>
      <c r="D77" s="93" t="str">
        <f>IFERROR(VLOOKUP(C77,'Environnement,Contexte'!$A$4:$M$101,2,0),IFERROR(VLOOKUP(C77,'Sous-Traitants,Fournisseurs'!$A$4:$M$101,2,0),IFERROR(VLOOKUP(C77,'Scientifiques,Techniques'!$A$4:$M$101,2,0),IFERROR(VLOOKUP(C77,'Organisationnels,Humains'!$A$4:$M$101,2,0),""))))</f>
        <v/>
      </c>
      <c r="E77" s="93" t="str">
        <f>IFERROR(VLOOKUP(D77,'Environnement,Contexte'!$B$4:$M$101,12,0),IFERROR(VLOOKUP(D77,'Sous-Traitants,Fournisseurs'!$B$4:$M$101,12,0),IFERROR(VLOOKUP(D77,'Scientifiques,Techniques'!$B$4:$M$101,12,0),IFERROR(VLOOKUP(D77,'Organisationnels,Humains'!$B$4:$M$101,12,0),""))))</f>
        <v/>
      </c>
      <c r="F77" s="101" t="str">
        <f>IFERROR(VLOOKUP(D77,'Environnement,Contexte'!$B$4:$I$101,8,0),IFERROR(VLOOKUP(D77,'Sous-Traitants,Fournisseurs'!$B$4:$I$101,8,0),IFERROR(VLOOKUP(D77,'Scientifiques,Techniques'!$B$4:$I$101,8,0),IFERROR(VLOOKUP(D77,'Organisationnels,Humains'!$B$4:$I$101,8,0),""))))</f>
        <v/>
      </c>
      <c r="G77" s="114"/>
      <c r="H77" s="93"/>
      <c r="I77" s="93"/>
      <c r="J77" s="93"/>
      <c r="K77" s="93"/>
      <c r="L77" s="103" t="str">
        <f ca="1">IF(I77="","",IF(I77&gt;TODAY(),"",IF(K77=0,IF(TODAY()&lt;=J77,"C","L"),IF(K77&lt;=J77,"J","K"))))</f>
        <v/>
      </c>
      <c r="M77" s="104"/>
      <c r="N77" s="104"/>
      <c r="O77" s="94"/>
      <c r="P77" s="31" t="str">
        <f>IFERROR(VLOOKUP(D77,'Environnement,Contexte'!$B$4:$I$101,2,0),IFERROR(VLOOKUP(D77,'Sous-Traitants,Fournisseurs'!$B$4:$I$101,2,0),IFERROR(VLOOKUP(D77,'Scientifiques,Techniques'!$B$4:$I$101,2,0),IFERROR(VLOOKUP(D77,'Organisationnels,Humains'!$B$4:$I$101,2,0),""))))</f>
        <v/>
      </c>
      <c r="Q77" s="31" t="str">
        <f>IFERROR(VLOOKUP(D77,'Environnement,Contexte'!$B$4:$I$101,4,0),IFERROR(VLOOKUP(D77,'Sous-Traitants,Fournisseurs'!$B$4:$I$101,4,0),IFERROR(VLOOKUP(D77,'Scientifiques,Techniques'!$B$4:$I$101,4,0),IFERROR(VLOOKUP(D77,'Organisationnels,Humains'!$B$4:$I$101,4,0),""))))</f>
        <v/>
      </c>
      <c r="R77" s="31" t="str">
        <f>IFERROR(VLOOKUP(D77,'Environnement,Contexte'!$B$4:$I$101,3,0),IFERROR(VLOOKUP(D77,'Sous-Traitants,Fournisseurs'!$B$4:$I$101,3,0),IFERROR(VLOOKUP(D77,'Scientifiques,Techniques'!$B$4:$I$101,3,0),IFERROR(VLOOKUP(D77,'Organisationnels,Humains'!$B$4:$I$101,3,0),""))))</f>
        <v/>
      </c>
      <c r="S77" s="31" t="str">
        <f>MENU!$C$8</f>
        <v>WELDEC PSM</v>
      </c>
      <c r="T77" s="31" t="str">
        <f>IF(J77-I77&gt;0,J77-I77,"")</f>
        <v/>
      </c>
      <c r="AA77" s="197">
        <f>IF(F77="",0,F77)</f>
        <v>0</v>
      </c>
    </row>
    <row r="78" spans="1:27" ht="39.950000000000003" customHeight="1">
      <c r="A78" s="2"/>
      <c r="B78" s="2"/>
      <c r="C78" s="92"/>
      <c r="D78" s="93" t="str">
        <f>IFERROR(VLOOKUP(C78,'Environnement,Contexte'!$A$4:$M$101,2,0),IFERROR(VLOOKUP(C78,'Sous-Traitants,Fournisseurs'!$A$4:$M$101,2,0),IFERROR(VLOOKUP(C78,'Scientifiques,Techniques'!$A$4:$M$101,2,0),IFERROR(VLOOKUP(C78,'Organisationnels,Humains'!$A$4:$M$101,2,0),""))))</f>
        <v/>
      </c>
      <c r="E78" s="93" t="str">
        <f>IFERROR(VLOOKUP(D78,'Environnement,Contexte'!$B$4:$M$101,12,0),IFERROR(VLOOKUP(D78,'Sous-Traitants,Fournisseurs'!$B$4:$M$101,12,0),IFERROR(VLOOKUP(D78,'Scientifiques,Techniques'!$B$4:$M$101,12,0),IFERROR(VLOOKUP(D78,'Organisationnels,Humains'!$B$4:$M$101,12,0),""))))</f>
        <v/>
      </c>
      <c r="F78" s="101" t="str">
        <f>IFERROR(VLOOKUP(D78,'Environnement,Contexte'!$B$4:$I$101,8,0),IFERROR(VLOOKUP(D78,'Sous-Traitants,Fournisseurs'!$B$4:$I$101,8,0),IFERROR(VLOOKUP(D78,'Scientifiques,Techniques'!$B$4:$I$101,8,0),IFERROR(VLOOKUP(D78,'Organisationnels,Humains'!$B$4:$I$101,8,0),""))))</f>
        <v/>
      </c>
      <c r="G78" s="114"/>
      <c r="H78" s="93"/>
      <c r="I78" s="93"/>
      <c r="J78" s="93"/>
      <c r="K78" s="93"/>
      <c r="L78" s="103" t="str">
        <f ca="1">IF(I78="","",IF(I78&gt;TODAY(),"",IF(K78=0,IF(TODAY()&lt;=J78,"C","L"),IF(K78&lt;=J78,"J","K"))))</f>
        <v/>
      </c>
      <c r="M78" s="104"/>
      <c r="N78" s="104"/>
      <c r="O78" s="94"/>
      <c r="P78" s="31" t="str">
        <f>IFERROR(VLOOKUP(D78,'Environnement,Contexte'!$B$4:$I$101,2,0),IFERROR(VLOOKUP(D78,'Sous-Traitants,Fournisseurs'!$B$4:$I$101,2,0),IFERROR(VLOOKUP(D78,'Scientifiques,Techniques'!$B$4:$I$101,2,0),IFERROR(VLOOKUP(D78,'Organisationnels,Humains'!$B$4:$I$101,2,0),""))))</f>
        <v/>
      </c>
      <c r="Q78" s="31" t="str">
        <f>IFERROR(VLOOKUP(D78,'Environnement,Contexte'!$B$4:$I$101,4,0),IFERROR(VLOOKUP(D78,'Sous-Traitants,Fournisseurs'!$B$4:$I$101,4,0),IFERROR(VLOOKUP(D78,'Scientifiques,Techniques'!$B$4:$I$101,4,0),IFERROR(VLOOKUP(D78,'Organisationnels,Humains'!$B$4:$I$101,4,0),""))))</f>
        <v/>
      </c>
      <c r="R78" s="31" t="str">
        <f>IFERROR(VLOOKUP(D78,'Environnement,Contexte'!$B$4:$I$101,3,0),IFERROR(VLOOKUP(D78,'Sous-Traitants,Fournisseurs'!$B$4:$I$101,3,0),IFERROR(VLOOKUP(D78,'Scientifiques,Techniques'!$B$4:$I$101,3,0),IFERROR(VLOOKUP(D78,'Organisationnels,Humains'!$B$4:$I$101,3,0),""))))</f>
        <v/>
      </c>
      <c r="S78" s="31" t="str">
        <f>MENU!$C$8</f>
        <v>WELDEC PSM</v>
      </c>
      <c r="T78" s="31" t="str">
        <f>IF(J78-I78&gt;0,J78-I78,"")</f>
        <v/>
      </c>
      <c r="AA78" s="197">
        <f>IF(F78="",0,F78)</f>
        <v>0</v>
      </c>
    </row>
    <row r="79" spans="1:27" ht="39.950000000000003" customHeight="1">
      <c r="A79" s="2"/>
      <c r="B79" s="2"/>
      <c r="C79" s="92"/>
      <c r="D79" s="93" t="str">
        <f>IFERROR(VLOOKUP(C79,'Environnement,Contexte'!$A$4:$M$101,2,0),IFERROR(VLOOKUP(C79,'Sous-Traitants,Fournisseurs'!$A$4:$M$101,2,0),IFERROR(VLOOKUP(C79,'Scientifiques,Techniques'!$A$4:$M$101,2,0),IFERROR(VLOOKUP(C79,'Organisationnels,Humains'!$A$4:$M$101,2,0),""))))</f>
        <v/>
      </c>
      <c r="E79" s="93" t="str">
        <f>IFERROR(VLOOKUP(D79,'Environnement,Contexte'!$B$4:$M$101,12,0),IFERROR(VLOOKUP(D79,'Sous-Traitants,Fournisseurs'!$B$4:$M$101,12,0),IFERROR(VLOOKUP(D79,'Scientifiques,Techniques'!$B$4:$M$101,12,0),IFERROR(VLOOKUP(D79,'Organisationnels,Humains'!$B$4:$M$101,12,0),""))))</f>
        <v/>
      </c>
      <c r="F79" s="101" t="str">
        <f>IFERROR(VLOOKUP(D79,'Environnement,Contexte'!$B$4:$I$101,8,0),IFERROR(VLOOKUP(D79,'Sous-Traitants,Fournisseurs'!$B$4:$I$101,8,0),IFERROR(VLOOKUP(D79,'Scientifiques,Techniques'!$B$4:$I$101,8,0),IFERROR(VLOOKUP(D79,'Organisationnels,Humains'!$B$4:$I$101,8,0),""))))</f>
        <v/>
      </c>
      <c r="G79" s="114"/>
      <c r="H79" s="93"/>
      <c r="I79" s="102"/>
      <c r="J79" s="102"/>
      <c r="K79" s="93"/>
      <c r="L79" s="103" t="str">
        <f ca="1">IF(I79="","",IF(I79&gt;TODAY(),"",IF(K79=0,IF(TODAY()&lt;=J79,"C","L"),IF(K79&lt;=J79,"J","K"))))</f>
        <v/>
      </c>
      <c r="M79" s="104"/>
      <c r="N79" s="104"/>
      <c r="O79" s="94"/>
      <c r="P79" s="31" t="str">
        <f>IFERROR(VLOOKUP(D79,'Environnement,Contexte'!$B$4:$I$101,2,0),IFERROR(VLOOKUP(D79,'Sous-Traitants,Fournisseurs'!$B$4:$I$101,2,0),IFERROR(VLOOKUP(D79,'Scientifiques,Techniques'!$B$4:$I$101,2,0),IFERROR(VLOOKUP(D79,'Organisationnels,Humains'!$B$4:$I$101,2,0),""))))</f>
        <v/>
      </c>
      <c r="Q79" s="31" t="str">
        <f>IFERROR(VLOOKUP(D79,'Environnement,Contexte'!$B$4:$I$101,4,0),IFERROR(VLOOKUP(D79,'Sous-Traitants,Fournisseurs'!$B$4:$I$101,4,0),IFERROR(VLOOKUP(D79,'Scientifiques,Techniques'!$B$4:$I$101,4,0),IFERROR(VLOOKUP(D79,'Organisationnels,Humains'!$B$4:$I$101,4,0),""))))</f>
        <v/>
      </c>
      <c r="R79" s="31" t="str">
        <f>IFERROR(VLOOKUP(D79,'Environnement,Contexte'!$B$4:$I$101,3,0),IFERROR(VLOOKUP(D79,'Sous-Traitants,Fournisseurs'!$B$4:$I$101,3,0),IFERROR(VLOOKUP(D79,'Scientifiques,Techniques'!$B$4:$I$101,3,0),IFERROR(VLOOKUP(D79,'Organisationnels,Humains'!$B$4:$I$101,3,0),""))))</f>
        <v/>
      </c>
      <c r="S79" s="31" t="str">
        <f>MENU!$C$8</f>
        <v>WELDEC PSM</v>
      </c>
      <c r="T79" s="31" t="str">
        <f>IF(J79-I79&gt;0,J79-I79,"")</f>
        <v/>
      </c>
      <c r="AA79" s="197">
        <f>IF(F79="",0,F79)</f>
        <v>0</v>
      </c>
    </row>
    <row r="80" spans="1:27" ht="39.950000000000003" customHeight="1">
      <c r="A80" s="2"/>
      <c r="B80" s="2"/>
      <c r="C80" s="92"/>
      <c r="D80" s="93" t="str">
        <f>IFERROR(VLOOKUP(C80,'Environnement,Contexte'!$A$4:$M$101,2,0),IFERROR(VLOOKUP(C80,'Sous-Traitants,Fournisseurs'!$A$4:$M$101,2,0),IFERROR(VLOOKUP(C80,'Scientifiques,Techniques'!$A$4:$M$101,2,0),IFERROR(VLOOKUP(C80,'Organisationnels,Humains'!$A$4:$M$101,2,0),""))))</f>
        <v/>
      </c>
      <c r="E80" s="93" t="str">
        <f>IFERROR(VLOOKUP(D80,'Environnement,Contexte'!$B$4:$M$101,12,0),IFERROR(VLOOKUP(D80,'Sous-Traitants,Fournisseurs'!$B$4:$M$101,12,0),IFERROR(VLOOKUP(D80,'Scientifiques,Techniques'!$B$4:$M$101,12,0),IFERROR(VLOOKUP(D80,'Organisationnels,Humains'!$B$4:$M$101,12,0),""))))</f>
        <v/>
      </c>
      <c r="F80" s="101" t="str">
        <f>IFERROR(VLOOKUP(D80,'Environnement,Contexte'!$B$4:$I$101,8,0),IFERROR(VLOOKUP(D80,'Sous-Traitants,Fournisseurs'!$B$4:$I$101,8,0),IFERROR(VLOOKUP(D80,'Scientifiques,Techniques'!$B$4:$I$101,8,0),IFERROR(VLOOKUP(D80,'Organisationnels,Humains'!$B$4:$I$101,8,0),""))))</f>
        <v/>
      </c>
      <c r="G80" s="114"/>
      <c r="H80" s="93"/>
      <c r="I80" s="93"/>
      <c r="J80" s="93"/>
      <c r="K80" s="93"/>
      <c r="L80" s="103" t="str">
        <f ca="1">IF(I80="","",IF(I80&gt;TODAY(),"",IF(K80=0,IF(TODAY()&lt;=J80,"C","L"),IF(K80&lt;=J80,"J","K"))))</f>
        <v/>
      </c>
      <c r="M80" s="104"/>
      <c r="N80" s="104"/>
      <c r="O80" s="94"/>
      <c r="P80" s="31" t="str">
        <f>IFERROR(VLOOKUP(D80,'Environnement,Contexte'!$B$4:$I$101,2,0),IFERROR(VLOOKUP(D80,'Sous-Traitants,Fournisseurs'!$B$4:$I$101,2,0),IFERROR(VLOOKUP(D80,'Scientifiques,Techniques'!$B$4:$I$101,2,0),IFERROR(VLOOKUP(D80,'Organisationnels,Humains'!$B$4:$I$101,2,0),""))))</f>
        <v/>
      </c>
      <c r="Q80" s="31" t="str">
        <f>IFERROR(VLOOKUP(D80,'Environnement,Contexte'!$B$4:$I$101,4,0),IFERROR(VLOOKUP(D80,'Sous-Traitants,Fournisseurs'!$B$4:$I$101,4,0),IFERROR(VLOOKUP(D80,'Scientifiques,Techniques'!$B$4:$I$101,4,0),IFERROR(VLOOKUP(D80,'Organisationnels,Humains'!$B$4:$I$101,4,0),""))))</f>
        <v/>
      </c>
      <c r="R80" s="31" t="str">
        <f>IFERROR(VLOOKUP(D80,'Environnement,Contexte'!$B$4:$I$101,3,0),IFERROR(VLOOKUP(D80,'Sous-Traitants,Fournisseurs'!$B$4:$I$101,3,0),IFERROR(VLOOKUP(D80,'Scientifiques,Techniques'!$B$4:$I$101,3,0),IFERROR(VLOOKUP(D80,'Organisationnels,Humains'!$B$4:$I$101,3,0),""))))</f>
        <v/>
      </c>
      <c r="S80" s="31" t="str">
        <f>MENU!$C$8</f>
        <v>WELDEC PSM</v>
      </c>
      <c r="T80" s="31" t="str">
        <f>IF(J80-I80&gt;0,J80-I80,"")</f>
        <v/>
      </c>
      <c r="AA80" s="197">
        <f>IF(F80="",0,F80)</f>
        <v>0</v>
      </c>
    </row>
    <row r="81" spans="1:27" ht="39.950000000000003" customHeight="1">
      <c r="A81" s="2"/>
      <c r="B81" s="2"/>
      <c r="C81" s="92"/>
      <c r="D81" s="93" t="str">
        <f>IFERROR(VLOOKUP(C81,'Environnement,Contexte'!$A$4:$M$101,2,0),IFERROR(VLOOKUP(C81,'Sous-Traitants,Fournisseurs'!$A$4:$M$101,2,0),IFERROR(VLOOKUP(C81,'Scientifiques,Techniques'!$A$4:$M$101,2,0),IFERROR(VLOOKUP(C81,'Organisationnels,Humains'!$A$4:$M$101,2,0),""))))</f>
        <v/>
      </c>
      <c r="E81" s="93" t="str">
        <f>IFERROR(VLOOKUP(D81,'Environnement,Contexte'!$B$4:$M$101,12,0),IFERROR(VLOOKUP(D81,'Sous-Traitants,Fournisseurs'!$B$4:$M$101,12,0),IFERROR(VLOOKUP(D81,'Scientifiques,Techniques'!$B$4:$M$101,12,0),IFERROR(VLOOKUP(D81,'Organisationnels,Humains'!$B$4:$M$101,12,0),""))))</f>
        <v/>
      </c>
      <c r="F81" s="101" t="str">
        <f>IFERROR(VLOOKUP(D81,'Environnement,Contexte'!$B$4:$I$101,8,0),IFERROR(VLOOKUP(D81,'Sous-Traitants,Fournisseurs'!$B$4:$I$101,8,0),IFERROR(VLOOKUP(D81,'Scientifiques,Techniques'!$B$4:$I$101,8,0),IFERROR(VLOOKUP(D81,'Organisationnels,Humains'!$B$4:$I$101,8,0),""))))</f>
        <v/>
      </c>
      <c r="G81" s="114"/>
      <c r="H81" s="93"/>
      <c r="I81" s="93"/>
      <c r="J81" s="93"/>
      <c r="K81" s="93"/>
      <c r="L81" s="103" t="str">
        <f ca="1">IF(I81="","",IF(I81&gt;TODAY(),"",IF(K81=0,IF(TODAY()&lt;=J81,"C","L"),IF(K81&lt;=J81,"J","K"))))</f>
        <v/>
      </c>
      <c r="M81" s="104"/>
      <c r="N81" s="104"/>
      <c r="O81" s="94"/>
      <c r="P81" s="31" t="str">
        <f>IFERROR(VLOOKUP(D81,'Environnement,Contexte'!$B$4:$I$101,2,0),IFERROR(VLOOKUP(D81,'Sous-Traitants,Fournisseurs'!$B$4:$I$101,2,0),IFERROR(VLOOKUP(D81,'Scientifiques,Techniques'!$B$4:$I$101,2,0),IFERROR(VLOOKUP(D81,'Organisationnels,Humains'!$B$4:$I$101,2,0),""))))</f>
        <v/>
      </c>
      <c r="Q81" s="31" t="str">
        <f>IFERROR(VLOOKUP(D81,'Environnement,Contexte'!$B$4:$I$101,4,0),IFERROR(VLOOKUP(D81,'Sous-Traitants,Fournisseurs'!$B$4:$I$101,4,0),IFERROR(VLOOKUP(D81,'Scientifiques,Techniques'!$B$4:$I$101,4,0),IFERROR(VLOOKUP(D81,'Organisationnels,Humains'!$B$4:$I$101,4,0),""))))</f>
        <v/>
      </c>
      <c r="R81" s="31" t="str">
        <f>IFERROR(VLOOKUP(D81,'Environnement,Contexte'!$B$4:$I$101,3,0),IFERROR(VLOOKUP(D81,'Sous-Traitants,Fournisseurs'!$B$4:$I$101,3,0),IFERROR(VLOOKUP(D81,'Scientifiques,Techniques'!$B$4:$I$101,3,0),IFERROR(VLOOKUP(D81,'Organisationnels,Humains'!$B$4:$I$101,3,0),""))))</f>
        <v/>
      </c>
      <c r="S81" s="31" t="str">
        <f>MENU!$C$8</f>
        <v>WELDEC PSM</v>
      </c>
      <c r="T81" s="31" t="str">
        <f>IF(J81-I81&gt;0,J81-I81,"")</f>
        <v/>
      </c>
      <c r="AA81" s="197">
        <f>IF(F81="",0,F81)</f>
        <v>0</v>
      </c>
    </row>
    <row r="82" spans="1:27" ht="39.950000000000003" customHeight="1">
      <c r="A82" s="2"/>
      <c r="B82" s="2"/>
      <c r="C82" s="92"/>
      <c r="D82" s="93" t="str">
        <f>IFERROR(VLOOKUP(C82,'Environnement,Contexte'!$A$4:$M$101,2,0),IFERROR(VLOOKUP(C82,'Sous-Traitants,Fournisseurs'!$A$4:$M$101,2,0),IFERROR(VLOOKUP(C82,'Scientifiques,Techniques'!$A$4:$M$101,2,0),IFERROR(VLOOKUP(C82,'Organisationnels,Humains'!$A$4:$M$101,2,0),""))))</f>
        <v/>
      </c>
      <c r="E82" s="93" t="str">
        <f>IFERROR(VLOOKUP(D82,'Environnement,Contexte'!$B$4:$M$101,12,0),IFERROR(VLOOKUP(D82,'Sous-Traitants,Fournisseurs'!$B$4:$M$101,12,0),IFERROR(VLOOKUP(D82,'Scientifiques,Techniques'!$B$4:$M$101,12,0),IFERROR(VLOOKUP(D82,'Organisationnels,Humains'!$B$4:$M$101,12,0),""))))</f>
        <v/>
      </c>
      <c r="F82" s="101" t="str">
        <f>IFERROR(VLOOKUP(D82,'Environnement,Contexte'!$B$4:$I$101,8,0),IFERROR(VLOOKUP(D82,'Sous-Traitants,Fournisseurs'!$B$4:$I$101,8,0),IFERROR(VLOOKUP(D82,'Scientifiques,Techniques'!$B$4:$I$101,8,0),IFERROR(VLOOKUP(D82,'Organisationnels,Humains'!$B$4:$I$101,8,0),""))))</f>
        <v/>
      </c>
      <c r="G82" s="114"/>
      <c r="H82" s="93"/>
      <c r="I82" s="93"/>
      <c r="J82" s="93"/>
      <c r="K82" s="93"/>
      <c r="L82" s="103" t="str">
        <f ca="1">IF(I82="","",IF(I82&gt;TODAY(),"",IF(K82=0,IF(TODAY()&lt;=J82,"C","L"),IF(K82&lt;=J82,"J","K"))))</f>
        <v/>
      </c>
      <c r="M82" s="104"/>
      <c r="N82" s="104"/>
      <c r="O82" s="94"/>
      <c r="P82" s="31" t="str">
        <f>IFERROR(VLOOKUP(D82,'Environnement,Contexte'!$B$4:$I$101,2,0),IFERROR(VLOOKUP(D82,'Sous-Traitants,Fournisseurs'!$B$4:$I$101,2,0),IFERROR(VLOOKUP(D82,'Scientifiques,Techniques'!$B$4:$I$101,2,0),IFERROR(VLOOKUP(D82,'Organisationnels,Humains'!$B$4:$I$101,2,0),""))))</f>
        <v/>
      </c>
      <c r="Q82" s="31" t="str">
        <f>IFERROR(VLOOKUP(D82,'Environnement,Contexte'!$B$4:$I$101,4,0),IFERROR(VLOOKUP(D82,'Sous-Traitants,Fournisseurs'!$B$4:$I$101,4,0),IFERROR(VLOOKUP(D82,'Scientifiques,Techniques'!$B$4:$I$101,4,0),IFERROR(VLOOKUP(D82,'Organisationnels,Humains'!$B$4:$I$101,4,0),""))))</f>
        <v/>
      </c>
      <c r="R82" s="31" t="str">
        <f>IFERROR(VLOOKUP(D82,'Environnement,Contexte'!$B$4:$I$101,3,0),IFERROR(VLOOKUP(D82,'Sous-Traitants,Fournisseurs'!$B$4:$I$101,3,0),IFERROR(VLOOKUP(D82,'Scientifiques,Techniques'!$B$4:$I$101,3,0),IFERROR(VLOOKUP(D82,'Organisationnels,Humains'!$B$4:$I$101,3,0),""))))</f>
        <v/>
      </c>
      <c r="S82" s="31" t="str">
        <f>MENU!$C$8</f>
        <v>WELDEC PSM</v>
      </c>
      <c r="T82" s="31" t="str">
        <f>IF(J82-I82&gt;0,J82-I82,"")</f>
        <v/>
      </c>
      <c r="AA82" s="197">
        <f>IF(F82="",0,F82)</f>
        <v>0</v>
      </c>
    </row>
    <row r="83" spans="1:27" ht="39.950000000000003" customHeight="1">
      <c r="A83" s="2"/>
      <c r="B83" s="2"/>
      <c r="C83" s="92"/>
      <c r="D83" s="93" t="str">
        <f>IFERROR(VLOOKUP(C83,'Environnement,Contexte'!$A$4:$M$101,2,0),IFERROR(VLOOKUP(C83,'Sous-Traitants,Fournisseurs'!$A$4:$M$101,2,0),IFERROR(VLOOKUP(C83,'Scientifiques,Techniques'!$A$4:$M$101,2,0),IFERROR(VLOOKUP(C83,'Organisationnels,Humains'!$A$4:$M$101,2,0),""))))</f>
        <v/>
      </c>
      <c r="E83" s="93" t="str">
        <f>IFERROR(VLOOKUP(D83,'Environnement,Contexte'!$B$4:$M$101,12,0),IFERROR(VLOOKUP(D83,'Sous-Traitants,Fournisseurs'!$B$4:$M$101,12,0),IFERROR(VLOOKUP(D83,'Scientifiques,Techniques'!$B$4:$M$101,12,0),IFERROR(VLOOKUP(D83,'Organisationnels,Humains'!$B$4:$M$101,12,0),""))))</f>
        <v/>
      </c>
      <c r="F83" s="101" t="str">
        <f>IFERROR(VLOOKUP(D83,'Environnement,Contexte'!$B$4:$I$101,8,0),IFERROR(VLOOKUP(D83,'Sous-Traitants,Fournisseurs'!$B$4:$I$101,8,0),IFERROR(VLOOKUP(D83,'Scientifiques,Techniques'!$B$4:$I$101,8,0),IFERROR(VLOOKUP(D83,'Organisationnels,Humains'!$B$4:$I$101,8,0),""))))</f>
        <v/>
      </c>
      <c r="G83" s="114"/>
      <c r="H83" s="93"/>
      <c r="I83" s="93"/>
      <c r="J83" s="93"/>
      <c r="K83" s="93"/>
      <c r="L83" s="103" t="str">
        <f ca="1">IF(I83="","",IF(I83&gt;TODAY(),"",IF(K83=0,IF(TODAY()&lt;=J83,"C","L"),IF(K83&lt;=J83,"J","K"))))</f>
        <v/>
      </c>
      <c r="M83" s="104"/>
      <c r="N83" s="104"/>
      <c r="O83" s="94"/>
      <c r="P83" s="31" t="str">
        <f>IFERROR(VLOOKUP(D83,'Environnement,Contexte'!$B$4:$I$101,2,0),IFERROR(VLOOKUP(D83,'Sous-Traitants,Fournisseurs'!$B$4:$I$101,2,0),IFERROR(VLOOKUP(D83,'Scientifiques,Techniques'!$B$4:$I$101,2,0),IFERROR(VLOOKUP(D83,'Organisationnels,Humains'!$B$4:$I$101,2,0),""))))</f>
        <v/>
      </c>
      <c r="Q83" s="31" t="str">
        <f>IFERROR(VLOOKUP(D83,'Environnement,Contexte'!$B$4:$I$101,4,0),IFERROR(VLOOKUP(D83,'Sous-Traitants,Fournisseurs'!$B$4:$I$101,4,0),IFERROR(VLOOKUP(D83,'Scientifiques,Techniques'!$B$4:$I$101,4,0),IFERROR(VLOOKUP(D83,'Organisationnels,Humains'!$B$4:$I$101,4,0),""))))</f>
        <v/>
      </c>
      <c r="R83" s="31" t="str">
        <f>IFERROR(VLOOKUP(D83,'Environnement,Contexte'!$B$4:$I$101,3,0),IFERROR(VLOOKUP(D83,'Sous-Traitants,Fournisseurs'!$B$4:$I$101,3,0),IFERROR(VLOOKUP(D83,'Scientifiques,Techniques'!$B$4:$I$101,3,0),IFERROR(VLOOKUP(D83,'Organisationnels,Humains'!$B$4:$I$101,3,0),""))))</f>
        <v/>
      </c>
      <c r="S83" s="31" t="str">
        <f>MENU!$C$8</f>
        <v>WELDEC PSM</v>
      </c>
      <c r="T83" s="31" t="str">
        <f>IF(J83-I83&gt;0,J83-I83,"")</f>
        <v/>
      </c>
      <c r="AA83" s="197">
        <f>IF(F83="",0,F83)</f>
        <v>0</v>
      </c>
    </row>
    <row r="84" spans="1:27" ht="39.950000000000003" customHeight="1">
      <c r="A84" s="2"/>
      <c r="B84" s="2"/>
      <c r="C84" s="92"/>
      <c r="D84" s="93" t="str">
        <f>IFERROR(VLOOKUP(C84,'Environnement,Contexte'!$A$4:$M$101,2,0),IFERROR(VLOOKUP(C84,'Sous-Traitants,Fournisseurs'!$A$4:$M$101,2,0),IFERROR(VLOOKUP(C84,'Scientifiques,Techniques'!$A$4:$M$101,2,0),IFERROR(VLOOKUP(C84,'Organisationnels,Humains'!$A$4:$M$101,2,0),""))))</f>
        <v/>
      </c>
      <c r="E84" s="93" t="str">
        <f>IFERROR(VLOOKUP(D84,'Environnement,Contexte'!$B$4:$M$101,12,0),IFERROR(VLOOKUP(D84,'Sous-Traitants,Fournisseurs'!$B$4:$M$101,12,0),IFERROR(VLOOKUP(D84,'Scientifiques,Techniques'!$B$4:$M$101,12,0),IFERROR(VLOOKUP(D84,'Organisationnels,Humains'!$B$4:$M$101,12,0),""))))</f>
        <v/>
      </c>
      <c r="F84" s="101" t="str">
        <f>IFERROR(VLOOKUP(D84,'Environnement,Contexte'!$B$4:$I$101,8,0),IFERROR(VLOOKUP(D84,'Sous-Traitants,Fournisseurs'!$B$4:$I$101,8,0),IFERROR(VLOOKUP(D84,'Scientifiques,Techniques'!$B$4:$I$101,8,0),IFERROR(VLOOKUP(D84,'Organisationnels,Humains'!$B$4:$I$101,8,0),""))))</f>
        <v/>
      </c>
      <c r="G84" s="114"/>
      <c r="H84" s="93"/>
      <c r="I84" s="93"/>
      <c r="J84" s="93"/>
      <c r="K84" s="93"/>
      <c r="L84" s="103" t="str">
        <f ca="1">IF(I84="","",IF(I84&gt;TODAY(),"",IF(K84=0,IF(TODAY()&lt;=J84,"C","L"),IF(K84&lt;=J84,"J","K"))))</f>
        <v/>
      </c>
      <c r="M84" s="104"/>
      <c r="N84" s="104"/>
      <c r="O84" s="94"/>
      <c r="P84" s="31" t="str">
        <f>IFERROR(VLOOKUP(D84,'Environnement,Contexte'!$B$4:$I$101,2,0),IFERROR(VLOOKUP(D84,'Sous-Traitants,Fournisseurs'!$B$4:$I$101,2,0),IFERROR(VLOOKUP(D84,'Scientifiques,Techniques'!$B$4:$I$101,2,0),IFERROR(VLOOKUP(D84,'Organisationnels,Humains'!$B$4:$I$101,2,0),""))))</f>
        <v/>
      </c>
      <c r="Q84" s="31" t="str">
        <f>IFERROR(VLOOKUP(D84,'Environnement,Contexte'!$B$4:$I$101,4,0),IFERROR(VLOOKUP(D84,'Sous-Traitants,Fournisseurs'!$B$4:$I$101,4,0),IFERROR(VLOOKUP(D84,'Scientifiques,Techniques'!$B$4:$I$101,4,0),IFERROR(VLOOKUP(D84,'Organisationnels,Humains'!$B$4:$I$101,4,0),""))))</f>
        <v/>
      </c>
      <c r="R84" s="31" t="str">
        <f>IFERROR(VLOOKUP(D84,'Environnement,Contexte'!$B$4:$I$101,3,0),IFERROR(VLOOKUP(D84,'Sous-Traitants,Fournisseurs'!$B$4:$I$101,3,0),IFERROR(VLOOKUP(D84,'Scientifiques,Techniques'!$B$4:$I$101,3,0),IFERROR(VLOOKUP(D84,'Organisationnels,Humains'!$B$4:$I$101,3,0),""))))</f>
        <v/>
      </c>
      <c r="S84" s="31" t="str">
        <f>MENU!$C$8</f>
        <v>WELDEC PSM</v>
      </c>
      <c r="T84" s="31" t="str">
        <f>IF(J84-I84&gt;0,J84-I84,"")</f>
        <v/>
      </c>
      <c r="AA84" s="197">
        <f>IF(F84="",0,F84)</f>
        <v>0</v>
      </c>
    </row>
    <row r="85" spans="1:27" ht="39.950000000000003" customHeight="1">
      <c r="A85" s="2"/>
      <c r="B85" s="2"/>
      <c r="C85" s="92"/>
      <c r="D85" s="93" t="str">
        <f>IFERROR(VLOOKUP(C85,'Environnement,Contexte'!$A$4:$M$101,2,0),IFERROR(VLOOKUP(C85,'Sous-Traitants,Fournisseurs'!$A$4:$M$101,2,0),IFERROR(VLOOKUP(C85,'Scientifiques,Techniques'!$A$4:$M$101,2,0),IFERROR(VLOOKUP(C85,'Organisationnels,Humains'!$A$4:$M$101,2,0),""))))</f>
        <v/>
      </c>
      <c r="E85" s="93" t="str">
        <f>IFERROR(VLOOKUP(D85,'Environnement,Contexte'!$B$4:$M$101,12,0),IFERROR(VLOOKUP(D85,'Sous-Traitants,Fournisseurs'!$B$4:$M$101,12,0),IFERROR(VLOOKUP(D85,'Scientifiques,Techniques'!$B$4:$M$101,12,0),IFERROR(VLOOKUP(D85,'Organisationnels,Humains'!$B$4:$M$101,12,0),""))))</f>
        <v/>
      </c>
      <c r="F85" s="101" t="str">
        <f>IFERROR(VLOOKUP(D85,'Environnement,Contexte'!$B$4:$I$101,8,0),IFERROR(VLOOKUP(D85,'Sous-Traitants,Fournisseurs'!$B$4:$I$101,8,0),IFERROR(VLOOKUP(D85,'Scientifiques,Techniques'!$B$4:$I$101,8,0),IFERROR(VLOOKUP(D85,'Organisationnels,Humains'!$B$4:$I$101,8,0),""))))</f>
        <v/>
      </c>
      <c r="G85" s="114"/>
      <c r="H85" s="93"/>
      <c r="I85" s="102"/>
      <c r="J85" s="102"/>
      <c r="K85" s="102"/>
      <c r="L85" s="103" t="str">
        <f ca="1">IF(I85="","",IF(I85&gt;TODAY(),"",IF(K85=0,IF(TODAY()&lt;=J85,"C","L"),IF(K85&lt;=J85,"J","K"))))</f>
        <v/>
      </c>
      <c r="M85" s="104"/>
      <c r="N85" s="104"/>
      <c r="O85" s="94"/>
      <c r="P85" s="31" t="str">
        <f>IFERROR(VLOOKUP(D85,'Environnement,Contexte'!$B$4:$I$101,2,0),IFERROR(VLOOKUP(D85,'Sous-Traitants,Fournisseurs'!$B$4:$I$101,2,0),IFERROR(VLOOKUP(D85,'Scientifiques,Techniques'!$B$4:$I$101,2,0),IFERROR(VLOOKUP(D85,'Organisationnels,Humains'!$B$4:$I$101,2,0),""))))</f>
        <v/>
      </c>
      <c r="Q85" s="31" t="str">
        <f>IFERROR(VLOOKUP(D85,'Environnement,Contexte'!$B$4:$I$101,4,0),IFERROR(VLOOKUP(D85,'Sous-Traitants,Fournisseurs'!$B$4:$I$101,4,0),IFERROR(VLOOKUP(D85,'Scientifiques,Techniques'!$B$4:$I$101,4,0),IFERROR(VLOOKUP(D85,'Organisationnels,Humains'!$B$4:$I$101,4,0),""))))</f>
        <v/>
      </c>
      <c r="R85" s="31" t="str">
        <f>IFERROR(VLOOKUP(D85,'Environnement,Contexte'!$B$4:$I$101,3,0),IFERROR(VLOOKUP(D85,'Sous-Traitants,Fournisseurs'!$B$4:$I$101,3,0),IFERROR(VLOOKUP(D85,'Scientifiques,Techniques'!$B$4:$I$101,3,0),IFERROR(VLOOKUP(D85,'Organisationnels,Humains'!$B$4:$I$101,3,0),""))))</f>
        <v/>
      </c>
      <c r="S85" s="31" t="str">
        <f>MENU!$C$8</f>
        <v>WELDEC PSM</v>
      </c>
      <c r="T85" s="31" t="str">
        <f>IF(J85-I85&gt;0,J85-I85,"")</f>
        <v/>
      </c>
      <c r="AA85" s="197">
        <f>IF(F85="",0,F85)</f>
        <v>0</v>
      </c>
    </row>
    <row r="86" spans="1:27" ht="39.950000000000003" customHeight="1">
      <c r="A86" s="2"/>
      <c r="B86" s="2"/>
      <c r="C86" s="92"/>
      <c r="D86" s="93" t="str">
        <f>IFERROR(VLOOKUP(C86,'Environnement,Contexte'!$A$4:$M$101,2,0),IFERROR(VLOOKUP(C86,'Sous-Traitants,Fournisseurs'!$A$4:$M$101,2,0),IFERROR(VLOOKUP(C86,'Scientifiques,Techniques'!$A$4:$M$101,2,0),IFERROR(VLOOKUP(C86,'Organisationnels,Humains'!$A$4:$M$101,2,0),""))))</f>
        <v/>
      </c>
      <c r="E86" s="93" t="str">
        <f>IFERROR(VLOOKUP(D86,'Environnement,Contexte'!$B$4:$M$101,12,0),IFERROR(VLOOKUP(D86,'Sous-Traitants,Fournisseurs'!$B$4:$M$101,12,0),IFERROR(VLOOKUP(D86,'Scientifiques,Techniques'!$B$4:$M$101,12,0),IFERROR(VLOOKUP(D86,'Organisationnels,Humains'!$B$4:$M$101,12,0),""))))</f>
        <v/>
      </c>
      <c r="F86" s="101" t="str">
        <f>IFERROR(VLOOKUP(D86,'Environnement,Contexte'!$B$4:$I$101,8,0),IFERROR(VLOOKUP(D86,'Sous-Traitants,Fournisseurs'!$B$4:$I$101,8,0),IFERROR(VLOOKUP(D86,'Scientifiques,Techniques'!$B$4:$I$101,8,0),IFERROR(VLOOKUP(D86,'Organisationnels,Humains'!$B$4:$I$101,8,0),""))))</f>
        <v/>
      </c>
      <c r="G86" s="114"/>
      <c r="H86" s="93"/>
      <c r="I86" s="102"/>
      <c r="J86" s="102"/>
      <c r="K86" s="102"/>
      <c r="L86" s="103" t="str">
        <f ca="1">IF(I86="","",IF(I86&gt;TODAY(),"",IF(K86=0,IF(TODAY()&lt;=J86,"C","L"),IF(K86&lt;=J86,"J","K"))))</f>
        <v/>
      </c>
      <c r="M86" s="104"/>
      <c r="N86" s="104"/>
      <c r="O86" s="94"/>
      <c r="P86" s="31" t="str">
        <f>IFERROR(VLOOKUP(D86,'Environnement,Contexte'!$B$4:$I$101,2,0),IFERROR(VLOOKUP(D86,'Sous-Traitants,Fournisseurs'!$B$4:$I$101,2,0),IFERROR(VLOOKUP(D86,'Scientifiques,Techniques'!$B$4:$I$101,2,0),IFERROR(VLOOKUP(D86,'Organisationnels,Humains'!$B$4:$I$101,2,0),""))))</f>
        <v/>
      </c>
      <c r="Q86" s="31" t="str">
        <f>IFERROR(VLOOKUP(D86,'Environnement,Contexte'!$B$4:$I$101,4,0),IFERROR(VLOOKUP(D86,'Sous-Traitants,Fournisseurs'!$B$4:$I$101,4,0),IFERROR(VLOOKUP(D86,'Scientifiques,Techniques'!$B$4:$I$101,4,0),IFERROR(VLOOKUP(D86,'Organisationnels,Humains'!$B$4:$I$101,4,0),""))))</f>
        <v/>
      </c>
      <c r="R86" s="31" t="str">
        <f>IFERROR(VLOOKUP(D86,'Environnement,Contexte'!$B$4:$I$101,3,0),IFERROR(VLOOKUP(D86,'Sous-Traitants,Fournisseurs'!$B$4:$I$101,3,0),IFERROR(VLOOKUP(D86,'Scientifiques,Techniques'!$B$4:$I$101,3,0),IFERROR(VLOOKUP(D86,'Organisationnels,Humains'!$B$4:$I$101,3,0),""))))</f>
        <v/>
      </c>
      <c r="S86" s="31" t="str">
        <f>MENU!$C$8</f>
        <v>WELDEC PSM</v>
      </c>
      <c r="T86" s="31" t="str">
        <f>IF(J86-I86&gt;0,J86-I86,"")</f>
        <v/>
      </c>
      <c r="AA86" s="197">
        <f>IF(F86="",0,F86)</f>
        <v>0</v>
      </c>
    </row>
    <row r="87" spans="1:27" ht="39.950000000000003" customHeight="1">
      <c r="A87" s="2"/>
      <c r="B87" s="2"/>
      <c r="C87" s="92"/>
      <c r="D87" s="93" t="str">
        <f>IFERROR(VLOOKUP(C87,'Environnement,Contexte'!$A$4:$M$101,2,0),IFERROR(VLOOKUP(C87,'Sous-Traitants,Fournisseurs'!$A$4:$M$101,2,0),IFERROR(VLOOKUP(C87,'Scientifiques,Techniques'!$A$4:$M$101,2,0),IFERROR(VLOOKUP(C87,'Organisationnels,Humains'!$A$4:$M$101,2,0),""))))</f>
        <v/>
      </c>
      <c r="E87" s="93" t="str">
        <f>IFERROR(VLOOKUP(D87,'Environnement,Contexte'!$B$4:$M$101,12,0),IFERROR(VLOOKUP(D87,'Sous-Traitants,Fournisseurs'!$B$4:$M$101,12,0),IFERROR(VLOOKUP(D87,'Scientifiques,Techniques'!$B$4:$M$101,12,0),IFERROR(VLOOKUP(D87,'Organisationnels,Humains'!$B$4:$M$101,12,0),""))))</f>
        <v/>
      </c>
      <c r="F87" s="101" t="str">
        <f>IFERROR(VLOOKUP(D87,'Environnement,Contexte'!$B$4:$I$101,8,0),IFERROR(VLOOKUP(D87,'Sous-Traitants,Fournisseurs'!$B$4:$I$101,8,0),IFERROR(VLOOKUP(D87,'Scientifiques,Techniques'!$B$4:$I$101,8,0),IFERROR(VLOOKUP(D87,'Organisationnels,Humains'!$B$4:$I$101,8,0),""))))</f>
        <v/>
      </c>
      <c r="G87" s="114"/>
      <c r="H87" s="93"/>
      <c r="I87" s="93"/>
      <c r="J87" s="93"/>
      <c r="K87" s="93"/>
      <c r="L87" s="103" t="str">
        <f ca="1">IF(I87="","",IF(I87&gt;TODAY(),"",IF(K87=0,IF(TODAY()&lt;=J87,"C","L"),IF(K87&lt;=J87,"J","K"))))</f>
        <v/>
      </c>
      <c r="M87" s="104"/>
      <c r="N87" s="104"/>
      <c r="O87" s="94"/>
      <c r="P87" s="31" t="str">
        <f>IFERROR(VLOOKUP(D87,'Environnement,Contexte'!$B$4:$I$101,2,0),IFERROR(VLOOKUP(D87,'Sous-Traitants,Fournisseurs'!$B$4:$I$101,2,0),IFERROR(VLOOKUP(D87,'Scientifiques,Techniques'!$B$4:$I$101,2,0),IFERROR(VLOOKUP(D87,'Organisationnels,Humains'!$B$4:$I$101,2,0),""))))</f>
        <v/>
      </c>
      <c r="Q87" s="31" t="str">
        <f>IFERROR(VLOOKUP(D87,'Environnement,Contexte'!$B$4:$I$101,4,0),IFERROR(VLOOKUP(D87,'Sous-Traitants,Fournisseurs'!$B$4:$I$101,4,0),IFERROR(VLOOKUP(D87,'Scientifiques,Techniques'!$B$4:$I$101,4,0),IFERROR(VLOOKUP(D87,'Organisationnels,Humains'!$B$4:$I$101,4,0),""))))</f>
        <v/>
      </c>
      <c r="R87" s="31" t="str">
        <f>IFERROR(VLOOKUP(D87,'Environnement,Contexte'!$B$4:$I$101,3,0),IFERROR(VLOOKUP(D87,'Sous-Traitants,Fournisseurs'!$B$4:$I$101,3,0),IFERROR(VLOOKUP(D87,'Scientifiques,Techniques'!$B$4:$I$101,3,0),IFERROR(VLOOKUP(D87,'Organisationnels,Humains'!$B$4:$I$101,3,0),""))))</f>
        <v/>
      </c>
      <c r="S87" s="31" t="str">
        <f>MENU!$C$8</f>
        <v>WELDEC PSM</v>
      </c>
      <c r="T87" s="31" t="str">
        <f>IF(J87-I87&gt;0,J87-I87,"")</f>
        <v/>
      </c>
      <c r="AA87" s="197">
        <f>IF(F87="",0,F87)</f>
        <v>0</v>
      </c>
    </row>
    <row r="88" spans="1:27" ht="39.950000000000003" customHeight="1">
      <c r="A88" s="2"/>
      <c r="B88" s="2"/>
      <c r="C88" s="92"/>
      <c r="D88" s="93" t="str">
        <f>IFERROR(VLOOKUP(C88,'Environnement,Contexte'!$A$4:$M$101,2,0),IFERROR(VLOOKUP(C88,'Sous-Traitants,Fournisseurs'!$A$4:$M$101,2,0),IFERROR(VLOOKUP(C88,'Scientifiques,Techniques'!$A$4:$M$101,2,0),IFERROR(VLOOKUP(C88,'Organisationnels,Humains'!$A$4:$M$101,2,0),""))))</f>
        <v/>
      </c>
      <c r="E88" s="93" t="str">
        <f>IFERROR(VLOOKUP(D88,'Environnement,Contexte'!$B$4:$M$101,12,0),IFERROR(VLOOKUP(D88,'Sous-Traitants,Fournisseurs'!$B$4:$M$101,12,0),IFERROR(VLOOKUP(D88,'Scientifiques,Techniques'!$B$4:$M$101,12,0),IFERROR(VLOOKUP(D88,'Organisationnels,Humains'!$B$4:$M$101,12,0),""))))</f>
        <v/>
      </c>
      <c r="F88" s="101" t="str">
        <f>IFERROR(VLOOKUP(D88,'Environnement,Contexte'!$B$4:$I$101,8,0),IFERROR(VLOOKUP(D88,'Sous-Traitants,Fournisseurs'!$B$4:$I$101,8,0),IFERROR(VLOOKUP(D88,'Scientifiques,Techniques'!$B$4:$I$101,8,0),IFERROR(VLOOKUP(D88,'Organisationnels,Humains'!$B$4:$I$101,8,0),""))))</f>
        <v/>
      </c>
      <c r="G88" s="114"/>
      <c r="H88" s="93"/>
      <c r="I88" s="93"/>
      <c r="J88" s="93"/>
      <c r="K88" s="93"/>
      <c r="L88" s="103" t="str">
        <f ca="1">IF(I88="","",IF(I88&gt;TODAY(),"",IF(K88=0,IF(TODAY()&lt;=J88,"C","L"),IF(K88&lt;=J88,"J","K"))))</f>
        <v/>
      </c>
      <c r="M88" s="104"/>
      <c r="N88" s="104"/>
      <c r="O88" s="94"/>
      <c r="P88" s="31" t="str">
        <f>IFERROR(VLOOKUP(D88,'Environnement,Contexte'!$B$4:$I$101,2,0),IFERROR(VLOOKUP(D88,'Sous-Traitants,Fournisseurs'!$B$4:$I$101,2,0),IFERROR(VLOOKUP(D88,'Scientifiques,Techniques'!$B$4:$I$101,2,0),IFERROR(VLOOKUP(D88,'Organisationnels,Humains'!$B$4:$I$101,2,0),""))))</f>
        <v/>
      </c>
      <c r="Q88" s="31" t="str">
        <f>IFERROR(VLOOKUP(D88,'Environnement,Contexte'!$B$4:$I$101,4,0),IFERROR(VLOOKUP(D88,'Sous-Traitants,Fournisseurs'!$B$4:$I$101,4,0),IFERROR(VLOOKUP(D88,'Scientifiques,Techniques'!$B$4:$I$101,4,0),IFERROR(VLOOKUP(D88,'Organisationnels,Humains'!$B$4:$I$101,4,0),""))))</f>
        <v/>
      </c>
      <c r="R88" s="31" t="str">
        <f>IFERROR(VLOOKUP(D88,'Environnement,Contexte'!$B$4:$I$101,3,0),IFERROR(VLOOKUP(D88,'Sous-Traitants,Fournisseurs'!$B$4:$I$101,3,0),IFERROR(VLOOKUP(D88,'Scientifiques,Techniques'!$B$4:$I$101,3,0),IFERROR(VLOOKUP(D88,'Organisationnels,Humains'!$B$4:$I$101,3,0),""))))</f>
        <v/>
      </c>
      <c r="S88" s="31" t="str">
        <f>MENU!$C$8</f>
        <v>WELDEC PSM</v>
      </c>
      <c r="T88" s="31" t="str">
        <f>IF(J88-I88&gt;0,J88-I88,"")</f>
        <v/>
      </c>
      <c r="AA88" s="197">
        <f>IF(F88="",0,F88)</f>
        <v>0</v>
      </c>
    </row>
    <row r="89" spans="1:27" ht="39.950000000000003" customHeight="1">
      <c r="A89" s="2"/>
      <c r="B89" s="2"/>
      <c r="C89" s="92"/>
      <c r="D89" s="93" t="str">
        <f>IFERROR(VLOOKUP(C89,'Environnement,Contexte'!$A$4:$M$101,2,0),IFERROR(VLOOKUP(C89,'Sous-Traitants,Fournisseurs'!$A$4:$M$101,2,0),IFERROR(VLOOKUP(C89,'Scientifiques,Techniques'!$A$4:$M$101,2,0),IFERROR(VLOOKUP(C89,'Organisationnels,Humains'!$A$4:$M$101,2,0),""))))</f>
        <v/>
      </c>
      <c r="E89" s="93" t="str">
        <f>IFERROR(VLOOKUP(D89,'Environnement,Contexte'!$B$4:$M$101,12,0),IFERROR(VLOOKUP(D89,'Sous-Traitants,Fournisseurs'!$B$4:$M$101,12,0),IFERROR(VLOOKUP(D89,'Scientifiques,Techniques'!$B$4:$M$101,12,0),IFERROR(VLOOKUP(D89,'Organisationnels,Humains'!$B$4:$M$101,12,0),""))))</f>
        <v/>
      </c>
      <c r="F89" s="101" t="str">
        <f>IFERROR(VLOOKUP(D89,'Environnement,Contexte'!$B$4:$I$101,8,0),IFERROR(VLOOKUP(D89,'Sous-Traitants,Fournisseurs'!$B$4:$I$101,8,0),IFERROR(VLOOKUP(D89,'Scientifiques,Techniques'!$B$4:$I$101,8,0),IFERROR(VLOOKUP(D89,'Organisationnels,Humains'!$B$4:$I$101,8,0),""))))</f>
        <v/>
      </c>
      <c r="G89" s="114"/>
      <c r="H89" s="93"/>
      <c r="I89" s="93"/>
      <c r="J89" s="93"/>
      <c r="K89" s="93"/>
      <c r="L89" s="103" t="str">
        <f ca="1">IF(I89="","",IF(I89&gt;TODAY(),"",IF(K89=0,IF(TODAY()&lt;=J89,"C","L"),IF(K89&lt;=J89,"J","K"))))</f>
        <v/>
      </c>
      <c r="M89" s="104"/>
      <c r="N89" s="104"/>
      <c r="O89" s="94"/>
      <c r="P89" s="31" t="str">
        <f>IFERROR(VLOOKUP(D89,'Environnement,Contexte'!$B$4:$I$101,2,0),IFERROR(VLOOKUP(D89,'Sous-Traitants,Fournisseurs'!$B$4:$I$101,2,0),IFERROR(VLOOKUP(D89,'Scientifiques,Techniques'!$B$4:$I$101,2,0),IFERROR(VLOOKUP(D89,'Organisationnels,Humains'!$B$4:$I$101,2,0),""))))</f>
        <v/>
      </c>
      <c r="Q89" s="31" t="str">
        <f>IFERROR(VLOOKUP(D89,'Environnement,Contexte'!$B$4:$I$101,4,0),IFERROR(VLOOKUP(D89,'Sous-Traitants,Fournisseurs'!$B$4:$I$101,4,0),IFERROR(VLOOKUP(D89,'Scientifiques,Techniques'!$B$4:$I$101,4,0),IFERROR(VLOOKUP(D89,'Organisationnels,Humains'!$B$4:$I$101,4,0),""))))</f>
        <v/>
      </c>
      <c r="R89" s="31" t="str">
        <f>IFERROR(VLOOKUP(D89,'Environnement,Contexte'!$B$4:$I$101,3,0),IFERROR(VLOOKUP(D89,'Sous-Traitants,Fournisseurs'!$B$4:$I$101,3,0),IFERROR(VLOOKUP(D89,'Scientifiques,Techniques'!$B$4:$I$101,3,0),IFERROR(VLOOKUP(D89,'Organisationnels,Humains'!$B$4:$I$101,3,0),""))))</f>
        <v/>
      </c>
      <c r="S89" s="31" t="str">
        <f>MENU!$C$8</f>
        <v>WELDEC PSM</v>
      </c>
      <c r="T89" s="31" t="str">
        <f>IF(J89-I89&gt;0,J89-I89,"")</f>
        <v/>
      </c>
      <c r="AA89" s="197">
        <f>IF(F89="",0,F89)</f>
        <v>0</v>
      </c>
    </row>
    <row r="90" spans="1:27" ht="39.950000000000003" customHeight="1">
      <c r="A90" s="2"/>
      <c r="B90" s="2"/>
      <c r="C90" s="92"/>
      <c r="D90" s="93" t="str">
        <f>IFERROR(VLOOKUP(C90,'Environnement,Contexte'!$A$4:$M$101,2,0),IFERROR(VLOOKUP(C90,'Sous-Traitants,Fournisseurs'!$A$4:$M$101,2,0),IFERROR(VLOOKUP(C90,'Scientifiques,Techniques'!$A$4:$M$101,2,0),IFERROR(VLOOKUP(C90,'Organisationnels,Humains'!$A$4:$M$101,2,0),""))))</f>
        <v/>
      </c>
      <c r="E90" s="93" t="str">
        <f>IFERROR(VLOOKUP(D90,'Environnement,Contexte'!$B$4:$M$101,12,0),IFERROR(VLOOKUP(D90,'Sous-Traitants,Fournisseurs'!$B$4:$M$101,12,0),IFERROR(VLOOKUP(D90,'Scientifiques,Techniques'!$B$4:$M$101,12,0),IFERROR(VLOOKUP(D90,'Organisationnels,Humains'!$B$4:$M$101,12,0),""))))</f>
        <v/>
      </c>
      <c r="F90" s="101" t="str">
        <f>IFERROR(VLOOKUP(D90,'Environnement,Contexte'!$B$4:$I$101,8,0),IFERROR(VLOOKUP(D90,'Sous-Traitants,Fournisseurs'!$B$4:$I$101,8,0),IFERROR(VLOOKUP(D90,'Scientifiques,Techniques'!$B$4:$I$101,8,0),IFERROR(VLOOKUP(D90,'Organisationnels,Humains'!$B$4:$I$101,8,0),""))))</f>
        <v/>
      </c>
      <c r="G90" s="114"/>
      <c r="H90" s="93"/>
      <c r="I90" s="102"/>
      <c r="J90" s="93"/>
      <c r="K90" s="93"/>
      <c r="L90" s="103" t="str">
        <f ca="1">IF(I90="","",IF(I90&gt;TODAY(),"",IF(K90=0,IF(TODAY()&lt;=J90,"C","L"),IF(K90&lt;=J90,"J","K"))))</f>
        <v/>
      </c>
      <c r="M90" s="104"/>
      <c r="N90" s="104"/>
      <c r="O90" s="94"/>
      <c r="P90" s="31" t="str">
        <f>IFERROR(VLOOKUP(D90,'Environnement,Contexte'!$B$4:$I$101,2,0),IFERROR(VLOOKUP(D90,'Sous-Traitants,Fournisseurs'!$B$4:$I$101,2,0),IFERROR(VLOOKUP(D90,'Scientifiques,Techniques'!$B$4:$I$101,2,0),IFERROR(VLOOKUP(D90,'Organisationnels,Humains'!$B$4:$I$101,2,0),""))))</f>
        <v/>
      </c>
      <c r="Q90" s="31" t="str">
        <f>IFERROR(VLOOKUP(D90,'Environnement,Contexte'!$B$4:$I$101,4,0),IFERROR(VLOOKUP(D90,'Sous-Traitants,Fournisseurs'!$B$4:$I$101,4,0),IFERROR(VLOOKUP(D90,'Scientifiques,Techniques'!$B$4:$I$101,4,0),IFERROR(VLOOKUP(D90,'Organisationnels,Humains'!$B$4:$I$101,4,0),""))))</f>
        <v/>
      </c>
      <c r="R90" s="31" t="str">
        <f>IFERROR(VLOOKUP(D90,'Environnement,Contexte'!$B$4:$I$101,3,0),IFERROR(VLOOKUP(D90,'Sous-Traitants,Fournisseurs'!$B$4:$I$101,3,0),IFERROR(VLOOKUP(D90,'Scientifiques,Techniques'!$B$4:$I$101,3,0),IFERROR(VLOOKUP(D90,'Organisationnels,Humains'!$B$4:$I$101,3,0),""))))</f>
        <v/>
      </c>
      <c r="S90" s="31" t="str">
        <f>MENU!$C$8</f>
        <v>WELDEC PSM</v>
      </c>
      <c r="T90" s="31" t="str">
        <f>IF(J90-I90&gt;0,J90-I90,"")</f>
        <v/>
      </c>
      <c r="AA90" s="197">
        <f>IF(F90="",0,F90)</f>
        <v>0</v>
      </c>
    </row>
    <row r="91" spans="1:27" ht="39.950000000000003" customHeight="1">
      <c r="A91" s="2"/>
      <c r="B91" s="2"/>
      <c r="C91" s="92"/>
      <c r="D91" s="93" t="str">
        <f>IFERROR(VLOOKUP(C91,'Environnement,Contexte'!$A$4:$M$101,2,0),IFERROR(VLOOKUP(C91,'Sous-Traitants,Fournisseurs'!$A$4:$M$101,2,0),IFERROR(VLOOKUP(C91,'Scientifiques,Techniques'!$A$4:$M$101,2,0),IFERROR(VLOOKUP(C91,'Organisationnels,Humains'!$A$4:$M$101,2,0),""))))</f>
        <v/>
      </c>
      <c r="E91" s="93" t="str">
        <f>IFERROR(VLOOKUP(D91,'Environnement,Contexte'!$B$4:$M$101,12,0),IFERROR(VLOOKUP(D91,'Sous-Traitants,Fournisseurs'!$B$4:$M$101,12,0),IFERROR(VLOOKUP(D91,'Scientifiques,Techniques'!$B$4:$M$101,12,0),IFERROR(VLOOKUP(D91,'Organisationnels,Humains'!$B$4:$M$101,12,0),""))))</f>
        <v/>
      </c>
      <c r="F91" s="101" t="str">
        <f>IFERROR(VLOOKUP(D91,'Environnement,Contexte'!$B$4:$I$101,8,0),IFERROR(VLOOKUP(D91,'Sous-Traitants,Fournisseurs'!$B$4:$I$101,8,0),IFERROR(VLOOKUP(D91,'Scientifiques,Techniques'!$B$4:$I$101,8,0),IFERROR(VLOOKUP(D91,'Organisationnels,Humains'!$B$4:$I$101,8,0),""))))</f>
        <v/>
      </c>
      <c r="G91" s="114"/>
      <c r="H91" s="93"/>
      <c r="I91" s="102"/>
      <c r="J91" s="102"/>
      <c r="K91" s="93"/>
      <c r="L91" s="103" t="str">
        <f ca="1">IF(I91="","",IF(I91&gt;TODAY(),"",IF(K91=0,IF(TODAY()&lt;=J91,"C","L"),IF(K91&lt;=J91,"J","K"))))</f>
        <v/>
      </c>
      <c r="M91" s="104"/>
      <c r="N91" s="104"/>
      <c r="O91" s="94"/>
      <c r="P91" s="31" t="str">
        <f>IFERROR(VLOOKUP(D91,'Environnement,Contexte'!$B$4:$I$101,2,0),IFERROR(VLOOKUP(D91,'Sous-Traitants,Fournisseurs'!$B$4:$I$101,2,0),IFERROR(VLOOKUP(D91,'Scientifiques,Techniques'!$B$4:$I$101,2,0),IFERROR(VLOOKUP(D91,'Organisationnels,Humains'!$B$4:$I$101,2,0),""))))</f>
        <v/>
      </c>
      <c r="Q91" s="31" t="str">
        <f>IFERROR(VLOOKUP(D91,'Environnement,Contexte'!$B$4:$I$101,4,0),IFERROR(VLOOKUP(D91,'Sous-Traitants,Fournisseurs'!$B$4:$I$101,4,0),IFERROR(VLOOKUP(D91,'Scientifiques,Techniques'!$B$4:$I$101,4,0),IFERROR(VLOOKUP(D91,'Organisationnels,Humains'!$B$4:$I$101,4,0),""))))</f>
        <v/>
      </c>
      <c r="R91" s="31" t="str">
        <f>IFERROR(VLOOKUP(D91,'Environnement,Contexte'!$B$4:$I$101,3,0),IFERROR(VLOOKUP(D91,'Sous-Traitants,Fournisseurs'!$B$4:$I$101,3,0),IFERROR(VLOOKUP(D91,'Scientifiques,Techniques'!$B$4:$I$101,3,0),IFERROR(VLOOKUP(D91,'Organisationnels,Humains'!$B$4:$I$101,3,0),""))))</f>
        <v/>
      </c>
      <c r="S91" s="31" t="str">
        <f>MENU!$C$8</f>
        <v>WELDEC PSM</v>
      </c>
      <c r="T91" s="31" t="str">
        <f>IF(J91-I91&gt;0,J91-I91,"")</f>
        <v/>
      </c>
      <c r="AA91" s="197">
        <f>IF(F91="",0,F91)</f>
        <v>0</v>
      </c>
    </row>
    <row r="92" spans="1:27" ht="39.950000000000003" customHeight="1">
      <c r="A92" s="2"/>
      <c r="B92" s="2"/>
      <c r="C92" s="92"/>
      <c r="D92" s="93" t="str">
        <f>IFERROR(VLOOKUP(C92,'Environnement,Contexte'!$A$4:$M$101,2,0),IFERROR(VLOOKUP(C92,'Sous-Traitants,Fournisseurs'!$A$4:$M$101,2,0),IFERROR(VLOOKUP(C92,'Scientifiques,Techniques'!$A$4:$M$101,2,0),IFERROR(VLOOKUP(C92,'Organisationnels,Humains'!$A$4:$M$101,2,0),""))))</f>
        <v/>
      </c>
      <c r="E92" s="93" t="str">
        <f>IFERROR(VLOOKUP(D92,'Environnement,Contexte'!$B$4:$M$101,12,0),IFERROR(VLOOKUP(D92,'Sous-Traitants,Fournisseurs'!$B$4:$M$101,12,0),IFERROR(VLOOKUP(D92,'Scientifiques,Techniques'!$B$4:$M$101,12,0),IFERROR(VLOOKUP(D92,'Organisationnels,Humains'!$B$4:$M$101,12,0),""))))</f>
        <v/>
      </c>
      <c r="F92" s="101" t="str">
        <f>IFERROR(VLOOKUP(D92,'Environnement,Contexte'!$B$4:$I$101,8,0),IFERROR(VLOOKUP(D92,'Sous-Traitants,Fournisseurs'!$B$4:$I$101,8,0),IFERROR(VLOOKUP(D92,'Scientifiques,Techniques'!$B$4:$I$101,8,0),IFERROR(VLOOKUP(D92,'Organisationnels,Humains'!$B$4:$I$101,8,0),""))))</f>
        <v/>
      </c>
      <c r="G92" s="114"/>
      <c r="H92" s="93"/>
      <c r="I92" s="93"/>
      <c r="J92" s="93"/>
      <c r="K92" s="93"/>
      <c r="L92" s="103" t="str">
        <f ca="1">IF(I92="","",IF(I92&gt;TODAY(),"",IF(K92=0,IF(TODAY()&lt;=J92,"C","L"),IF(K92&lt;=J92,"J","K"))))</f>
        <v/>
      </c>
      <c r="M92" s="104"/>
      <c r="N92" s="104"/>
      <c r="O92" s="94"/>
      <c r="P92" s="31" t="str">
        <f>IFERROR(VLOOKUP(D92,'Environnement,Contexte'!$B$4:$I$101,2,0),IFERROR(VLOOKUP(D92,'Sous-Traitants,Fournisseurs'!$B$4:$I$101,2,0),IFERROR(VLOOKUP(D92,'Scientifiques,Techniques'!$B$4:$I$101,2,0),IFERROR(VLOOKUP(D92,'Organisationnels,Humains'!$B$4:$I$101,2,0),""))))</f>
        <v/>
      </c>
      <c r="Q92" s="31" t="str">
        <f>IFERROR(VLOOKUP(D92,'Environnement,Contexte'!$B$4:$I$101,4,0),IFERROR(VLOOKUP(D92,'Sous-Traitants,Fournisseurs'!$B$4:$I$101,4,0),IFERROR(VLOOKUP(D92,'Scientifiques,Techniques'!$B$4:$I$101,4,0),IFERROR(VLOOKUP(D92,'Organisationnels,Humains'!$B$4:$I$101,4,0),""))))</f>
        <v/>
      </c>
      <c r="R92" s="31" t="str">
        <f>IFERROR(VLOOKUP(D92,'Environnement,Contexte'!$B$4:$I$101,3,0),IFERROR(VLOOKUP(D92,'Sous-Traitants,Fournisseurs'!$B$4:$I$101,3,0),IFERROR(VLOOKUP(D92,'Scientifiques,Techniques'!$B$4:$I$101,3,0),IFERROR(VLOOKUP(D92,'Organisationnels,Humains'!$B$4:$I$101,3,0),""))))</f>
        <v/>
      </c>
      <c r="S92" s="31" t="str">
        <f>MENU!$C$8</f>
        <v>WELDEC PSM</v>
      </c>
      <c r="T92" s="31" t="str">
        <f>IF(J92-I92&gt;0,J92-I92,"")</f>
        <v/>
      </c>
      <c r="AA92" s="197">
        <f>IF(F92="",0,F92)</f>
        <v>0</v>
      </c>
    </row>
    <row r="93" spans="1:27" ht="39.950000000000003" customHeight="1">
      <c r="A93" s="2"/>
      <c r="B93" s="2"/>
      <c r="C93" s="92"/>
      <c r="D93" s="93" t="str">
        <f>IFERROR(VLOOKUP(C93,'Environnement,Contexte'!$A$4:$M$101,2,0),IFERROR(VLOOKUP(C93,'Sous-Traitants,Fournisseurs'!$A$4:$M$101,2,0),IFERROR(VLOOKUP(C93,'Scientifiques,Techniques'!$A$4:$M$101,2,0),IFERROR(VLOOKUP(C93,'Organisationnels,Humains'!$A$4:$M$101,2,0),""))))</f>
        <v/>
      </c>
      <c r="E93" s="93" t="str">
        <f>IFERROR(VLOOKUP(D93,'Environnement,Contexte'!$B$4:$M$101,12,0),IFERROR(VLOOKUP(D93,'Sous-Traitants,Fournisseurs'!$B$4:$M$101,12,0),IFERROR(VLOOKUP(D93,'Scientifiques,Techniques'!$B$4:$M$101,12,0),IFERROR(VLOOKUP(D93,'Organisationnels,Humains'!$B$4:$M$101,12,0),""))))</f>
        <v/>
      </c>
      <c r="F93" s="101" t="str">
        <f>IFERROR(VLOOKUP(D93,'Environnement,Contexte'!$B$4:$I$101,8,0),IFERROR(VLOOKUP(D93,'Sous-Traitants,Fournisseurs'!$B$4:$I$101,8,0),IFERROR(VLOOKUP(D93,'Scientifiques,Techniques'!$B$4:$I$101,8,0),IFERROR(VLOOKUP(D93,'Organisationnels,Humains'!$B$4:$I$101,8,0),""))))</f>
        <v/>
      </c>
      <c r="G93" s="114"/>
      <c r="H93" s="93"/>
      <c r="I93" s="93"/>
      <c r="J93" s="93"/>
      <c r="K93" s="93"/>
      <c r="L93" s="103" t="str">
        <f ca="1">IF(I93="","",IF(I93&gt;TODAY(),"",IF(K93=0,IF(TODAY()&lt;=J93,"C","L"),IF(K93&lt;=J93,"J","K"))))</f>
        <v/>
      </c>
      <c r="M93" s="93"/>
      <c r="N93" s="104"/>
      <c r="O93" s="94"/>
      <c r="P93" s="31" t="str">
        <f>IFERROR(VLOOKUP(D93,'Environnement,Contexte'!$B$4:$I$101,2,0),IFERROR(VLOOKUP(D93,'Sous-Traitants,Fournisseurs'!$B$4:$I$101,2,0),IFERROR(VLOOKUP(D93,'Scientifiques,Techniques'!$B$4:$I$101,2,0),IFERROR(VLOOKUP(D93,'Organisationnels,Humains'!$B$4:$I$101,2,0),""))))</f>
        <v/>
      </c>
      <c r="Q93" s="31" t="str">
        <f>IFERROR(VLOOKUP(D93,'Environnement,Contexte'!$B$4:$I$101,4,0),IFERROR(VLOOKUP(D93,'Sous-Traitants,Fournisseurs'!$B$4:$I$101,4,0),IFERROR(VLOOKUP(D93,'Scientifiques,Techniques'!$B$4:$I$101,4,0),IFERROR(VLOOKUP(D93,'Organisationnels,Humains'!$B$4:$I$101,4,0),""))))</f>
        <v/>
      </c>
      <c r="R93" s="31" t="str">
        <f>IFERROR(VLOOKUP(D93,'Environnement,Contexte'!$B$4:$I$101,3,0),IFERROR(VLOOKUP(D93,'Sous-Traitants,Fournisseurs'!$B$4:$I$101,3,0),IFERROR(VLOOKUP(D93,'Scientifiques,Techniques'!$B$4:$I$101,3,0),IFERROR(VLOOKUP(D93,'Organisationnels,Humains'!$B$4:$I$101,3,0),""))))</f>
        <v/>
      </c>
      <c r="S93" s="31" t="str">
        <f>MENU!$C$8</f>
        <v>WELDEC PSM</v>
      </c>
      <c r="T93" s="31" t="str">
        <f>IF(J93-I93&gt;0,J93-I93,"")</f>
        <v/>
      </c>
      <c r="AA93" s="197">
        <f>IF(F93="",0,F93)</f>
        <v>0</v>
      </c>
    </row>
    <row r="94" spans="1:27" ht="39.950000000000003" customHeight="1">
      <c r="A94" s="2"/>
      <c r="B94" s="2"/>
      <c r="C94" s="92"/>
      <c r="D94" s="93" t="str">
        <f>IFERROR(VLOOKUP(C94,'Environnement,Contexte'!$A$4:$M$101,2,0),IFERROR(VLOOKUP(C94,'Sous-Traitants,Fournisseurs'!$A$4:$M$101,2,0),IFERROR(VLOOKUP(C94,'Scientifiques,Techniques'!$A$4:$M$101,2,0),IFERROR(VLOOKUP(C94,'Organisationnels,Humains'!$A$4:$M$101,2,0),""))))</f>
        <v/>
      </c>
      <c r="E94" s="93" t="str">
        <f>IFERROR(VLOOKUP(D94,'Environnement,Contexte'!$B$4:$M$101,12,0),IFERROR(VLOOKUP(D94,'Sous-Traitants,Fournisseurs'!$B$4:$M$101,12,0),IFERROR(VLOOKUP(D94,'Scientifiques,Techniques'!$B$4:$M$101,12,0),IFERROR(VLOOKUP(D94,'Organisationnels,Humains'!$B$4:$M$101,12,0),""))))</f>
        <v/>
      </c>
      <c r="F94" s="101" t="str">
        <f>IFERROR(VLOOKUP(D94,'Environnement,Contexte'!$B$4:$I$101,8,0),IFERROR(VLOOKUP(D94,'Sous-Traitants,Fournisseurs'!$B$4:$I$101,8,0),IFERROR(VLOOKUP(D94,'Scientifiques,Techniques'!$B$4:$I$101,8,0),IFERROR(VLOOKUP(D94,'Organisationnels,Humains'!$B$4:$I$101,8,0),""))))</f>
        <v/>
      </c>
      <c r="G94" s="114"/>
      <c r="H94" s="93"/>
      <c r="I94" s="93"/>
      <c r="J94" s="93"/>
      <c r="K94" s="93"/>
      <c r="L94" s="103" t="str">
        <f ca="1">IF(I94="","",IF(I94&gt;TODAY(),"",IF(K94=0,IF(TODAY()&lt;=J94,"C","L"),IF(K94&lt;=J94,"J","K"))))</f>
        <v/>
      </c>
      <c r="M94" s="104"/>
      <c r="N94" s="104"/>
      <c r="O94" s="94"/>
      <c r="P94" s="31" t="str">
        <f>IFERROR(VLOOKUP(D94,'Environnement,Contexte'!$B$4:$I$101,2,0),IFERROR(VLOOKUP(D94,'Sous-Traitants,Fournisseurs'!$B$4:$I$101,2,0),IFERROR(VLOOKUP(D94,'Scientifiques,Techniques'!$B$4:$I$101,2,0),IFERROR(VLOOKUP(D94,'Organisationnels,Humains'!$B$4:$I$101,2,0),""))))</f>
        <v/>
      </c>
      <c r="Q94" s="31" t="str">
        <f>IFERROR(VLOOKUP(D94,'Environnement,Contexte'!$B$4:$I$101,4,0),IFERROR(VLOOKUP(D94,'Sous-Traitants,Fournisseurs'!$B$4:$I$101,4,0),IFERROR(VLOOKUP(D94,'Scientifiques,Techniques'!$B$4:$I$101,4,0),IFERROR(VLOOKUP(D94,'Organisationnels,Humains'!$B$4:$I$101,4,0),""))))</f>
        <v/>
      </c>
      <c r="R94" s="31" t="str">
        <f>IFERROR(VLOOKUP(D94,'Environnement,Contexte'!$B$4:$I$101,3,0),IFERROR(VLOOKUP(D94,'Sous-Traitants,Fournisseurs'!$B$4:$I$101,3,0),IFERROR(VLOOKUP(D94,'Scientifiques,Techniques'!$B$4:$I$101,3,0),IFERROR(VLOOKUP(D94,'Organisationnels,Humains'!$B$4:$I$101,3,0),""))))</f>
        <v/>
      </c>
      <c r="S94" s="31" t="str">
        <f>MENU!$C$8</f>
        <v>WELDEC PSM</v>
      </c>
      <c r="T94" s="31" t="str">
        <f>IF(J94-I94&gt;0,J94-I94,"")</f>
        <v/>
      </c>
      <c r="AA94" s="197">
        <f>IF(F94="",0,F94)</f>
        <v>0</v>
      </c>
    </row>
    <row r="95" spans="1:27" ht="39.950000000000003" customHeight="1">
      <c r="A95" s="2"/>
      <c r="B95" s="2"/>
      <c r="C95" s="92"/>
      <c r="D95" s="93" t="str">
        <f>IFERROR(VLOOKUP(C95,'Environnement,Contexte'!$A$4:$M$101,2,0),IFERROR(VLOOKUP(C95,'Sous-Traitants,Fournisseurs'!$A$4:$M$101,2,0),IFERROR(VLOOKUP(C95,'Scientifiques,Techniques'!$A$4:$M$101,2,0),IFERROR(VLOOKUP(C95,'Organisationnels,Humains'!$A$4:$M$101,2,0),""))))</f>
        <v/>
      </c>
      <c r="E95" s="93" t="str">
        <f>IFERROR(VLOOKUP(D95,'Environnement,Contexte'!$B$4:$M$101,12,0),IFERROR(VLOOKUP(D95,'Sous-Traitants,Fournisseurs'!$B$4:$M$101,12,0),IFERROR(VLOOKUP(D95,'Scientifiques,Techniques'!$B$4:$M$101,12,0),IFERROR(VLOOKUP(D95,'Organisationnels,Humains'!$B$4:$M$101,12,0),""))))</f>
        <v/>
      </c>
      <c r="F95" s="101" t="str">
        <f>IFERROR(VLOOKUP(D95,'Environnement,Contexte'!$B$4:$I$101,8,0),IFERROR(VLOOKUP(D95,'Sous-Traitants,Fournisseurs'!$B$4:$I$101,8,0),IFERROR(VLOOKUP(D95,'Scientifiques,Techniques'!$B$4:$I$101,8,0),IFERROR(VLOOKUP(D95,'Organisationnels,Humains'!$B$4:$I$101,8,0),""))))</f>
        <v/>
      </c>
      <c r="G95" s="114"/>
      <c r="H95" s="93"/>
      <c r="I95" s="93"/>
      <c r="J95" s="93"/>
      <c r="K95" s="93"/>
      <c r="L95" s="103" t="str">
        <f ca="1">IF(I95="","",IF(I95&gt;TODAY(),"",IF(K95=0,IF(TODAY()&lt;=J95,"C","L"),IF(K95&lt;=J95,"J","K"))))</f>
        <v/>
      </c>
      <c r="M95" s="104"/>
      <c r="N95" s="104"/>
      <c r="O95" s="94"/>
      <c r="P95" s="31" t="str">
        <f>IFERROR(VLOOKUP(D95,'Environnement,Contexte'!$B$4:$I$101,2,0),IFERROR(VLOOKUP(D95,'Sous-Traitants,Fournisseurs'!$B$4:$I$101,2,0),IFERROR(VLOOKUP(D95,'Scientifiques,Techniques'!$B$4:$I$101,2,0),IFERROR(VLOOKUP(D95,'Organisationnels,Humains'!$B$4:$I$101,2,0),""))))</f>
        <v/>
      </c>
      <c r="Q95" s="31" t="str">
        <f>IFERROR(VLOOKUP(D95,'Environnement,Contexte'!$B$4:$I$101,4,0),IFERROR(VLOOKUP(D95,'Sous-Traitants,Fournisseurs'!$B$4:$I$101,4,0),IFERROR(VLOOKUP(D95,'Scientifiques,Techniques'!$B$4:$I$101,4,0),IFERROR(VLOOKUP(D95,'Organisationnels,Humains'!$B$4:$I$101,4,0),""))))</f>
        <v/>
      </c>
      <c r="R95" s="31" t="str">
        <f>IFERROR(VLOOKUP(D95,'Environnement,Contexte'!$B$4:$I$101,3,0),IFERROR(VLOOKUP(D95,'Sous-Traitants,Fournisseurs'!$B$4:$I$101,3,0),IFERROR(VLOOKUP(D95,'Scientifiques,Techniques'!$B$4:$I$101,3,0),IFERROR(VLOOKUP(D95,'Organisationnels,Humains'!$B$4:$I$101,3,0),""))))</f>
        <v/>
      </c>
      <c r="S95" s="31" t="str">
        <f>MENU!$C$8</f>
        <v>WELDEC PSM</v>
      </c>
      <c r="T95" s="31" t="str">
        <f>IF(J95-I95&gt;0,J95-I95,"")</f>
        <v/>
      </c>
      <c r="AA95" s="197">
        <f>IF(F95="",0,F95)</f>
        <v>0</v>
      </c>
    </row>
    <row r="96" spans="1:27" ht="39.950000000000003" customHeight="1">
      <c r="A96" s="2"/>
      <c r="B96" s="2"/>
      <c r="C96" s="92"/>
      <c r="D96" s="93" t="str">
        <f>IFERROR(VLOOKUP(C96,'Environnement,Contexte'!$A$4:$M$101,2,0),IFERROR(VLOOKUP(C96,'Sous-Traitants,Fournisseurs'!$A$4:$M$101,2,0),IFERROR(VLOOKUP(C96,'Scientifiques,Techniques'!$A$4:$M$101,2,0),IFERROR(VLOOKUP(C96,'Organisationnels,Humains'!$A$4:$M$101,2,0),""))))</f>
        <v/>
      </c>
      <c r="E96" s="93" t="str">
        <f>IFERROR(VLOOKUP(D96,'Environnement,Contexte'!$B$4:$M$101,12,0),IFERROR(VLOOKUP(D96,'Sous-Traitants,Fournisseurs'!$B$4:$M$101,12,0),IFERROR(VLOOKUP(D96,'Scientifiques,Techniques'!$B$4:$M$101,12,0),IFERROR(VLOOKUP(D96,'Organisationnels,Humains'!$B$4:$M$101,12,0),""))))</f>
        <v/>
      </c>
      <c r="F96" s="101" t="str">
        <f>IFERROR(VLOOKUP(D96,'Environnement,Contexte'!$B$4:$I$101,8,0),IFERROR(VLOOKUP(D96,'Sous-Traitants,Fournisseurs'!$B$4:$I$101,8,0),IFERROR(VLOOKUP(D96,'Scientifiques,Techniques'!$B$4:$I$101,8,0),IFERROR(VLOOKUP(D96,'Organisationnels,Humains'!$B$4:$I$101,8,0),""))))</f>
        <v/>
      </c>
      <c r="G96" s="114"/>
      <c r="H96" s="93"/>
      <c r="I96" s="93"/>
      <c r="J96" s="93"/>
      <c r="K96" s="93"/>
      <c r="L96" s="103" t="str">
        <f ca="1">IF(I96="","",IF(I96&gt;TODAY(),"",IF(K96=0,IF(TODAY()&lt;=J96,"C","L"),IF(K96&lt;=J96,"J","K"))))</f>
        <v/>
      </c>
      <c r="M96" s="104"/>
      <c r="N96" s="104"/>
      <c r="O96" s="94"/>
      <c r="P96" s="31" t="str">
        <f>IFERROR(VLOOKUP(D96,'Environnement,Contexte'!$B$4:$I$101,2,0),IFERROR(VLOOKUP(D96,'Sous-Traitants,Fournisseurs'!$B$4:$I$101,2,0),IFERROR(VLOOKUP(D96,'Scientifiques,Techniques'!$B$4:$I$101,2,0),IFERROR(VLOOKUP(D96,'Organisationnels,Humains'!$B$4:$I$101,2,0),""))))</f>
        <v/>
      </c>
      <c r="Q96" s="31" t="str">
        <f>IFERROR(VLOOKUP(D96,'Environnement,Contexte'!$B$4:$I$101,4,0),IFERROR(VLOOKUP(D96,'Sous-Traitants,Fournisseurs'!$B$4:$I$101,4,0),IFERROR(VLOOKUP(D96,'Scientifiques,Techniques'!$B$4:$I$101,4,0),IFERROR(VLOOKUP(D96,'Organisationnels,Humains'!$B$4:$I$101,4,0),""))))</f>
        <v/>
      </c>
      <c r="R96" s="31" t="str">
        <f>IFERROR(VLOOKUP(D96,'Environnement,Contexte'!$B$4:$I$101,3,0),IFERROR(VLOOKUP(D96,'Sous-Traitants,Fournisseurs'!$B$4:$I$101,3,0),IFERROR(VLOOKUP(D96,'Scientifiques,Techniques'!$B$4:$I$101,3,0),IFERROR(VLOOKUP(D96,'Organisationnels,Humains'!$B$4:$I$101,3,0),""))))</f>
        <v/>
      </c>
      <c r="S96" s="31" t="str">
        <f>MENU!$C$8</f>
        <v>WELDEC PSM</v>
      </c>
      <c r="T96" s="31" t="str">
        <f>IF(J96-I96&gt;0,J96-I96,"")</f>
        <v/>
      </c>
      <c r="AA96" s="197">
        <f>IF(F96="",0,F96)</f>
        <v>0</v>
      </c>
    </row>
    <row r="97" spans="1:27" ht="39.950000000000003" customHeight="1">
      <c r="A97" s="2"/>
      <c r="B97" s="2"/>
      <c r="C97" s="92"/>
      <c r="D97" s="93" t="str">
        <f>IFERROR(VLOOKUP(C97,'Environnement,Contexte'!$A$4:$M$101,2,0),IFERROR(VLOOKUP(C97,'Sous-Traitants,Fournisseurs'!$A$4:$M$101,2,0),IFERROR(VLOOKUP(C97,'Scientifiques,Techniques'!$A$4:$M$101,2,0),IFERROR(VLOOKUP(C97,'Organisationnels,Humains'!$A$4:$M$101,2,0),""))))</f>
        <v/>
      </c>
      <c r="E97" s="93" t="str">
        <f>IFERROR(VLOOKUP(D97,'Environnement,Contexte'!$B$4:$M$101,12,0),IFERROR(VLOOKUP(D97,'Sous-Traitants,Fournisseurs'!$B$4:$M$101,12,0),IFERROR(VLOOKUP(D97,'Scientifiques,Techniques'!$B$4:$M$101,12,0),IFERROR(VLOOKUP(D97,'Organisationnels,Humains'!$B$4:$M$101,12,0),""))))</f>
        <v/>
      </c>
      <c r="F97" s="101" t="str">
        <f>IFERROR(VLOOKUP(D97,'Environnement,Contexte'!$B$4:$I$101,8,0),IFERROR(VLOOKUP(D97,'Sous-Traitants,Fournisseurs'!$B$4:$I$101,8,0),IFERROR(VLOOKUP(D97,'Scientifiques,Techniques'!$B$4:$I$101,8,0),IFERROR(VLOOKUP(D97,'Organisationnels,Humains'!$B$4:$I$101,8,0),""))))</f>
        <v/>
      </c>
      <c r="G97" s="114"/>
      <c r="H97" s="93"/>
      <c r="I97" s="93"/>
      <c r="J97" s="93"/>
      <c r="K97" s="93"/>
      <c r="L97" s="103" t="str">
        <f ca="1">IF(I97="","",IF(I97&gt;TODAY(),"",IF(K97=0,IF(TODAY()&lt;=J97,"C","L"),IF(K97&lt;=J97,"J","K"))))</f>
        <v/>
      </c>
      <c r="M97" s="93"/>
      <c r="N97" s="104"/>
      <c r="O97" s="94"/>
      <c r="P97" s="31" t="str">
        <f>IFERROR(VLOOKUP(D97,'Environnement,Contexte'!$B$4:$I$101,2,0),IFERROR(VLOOKUP(D97,'Sous-Traitants,Fournisseurs'!$B$4:$I$101,2,0),IFERROR(VLOOKUP(D97,'Scientifiques,Techniques'!$B$4:$I$101,2,0),IFERROR(VLOOKUP(D97,'Organisationnels,Humains'!$B$4:$I$101,2,0),""))))</f>
        <v/>
      </c>
      <c r="Q97" s="31" t="str">
        <f>IFERROR(VLOOKUP(D97,'Environnement,Contexte'!$B$4:$I$101,4,0),IFERROR(VLOOKUP(D97,'Sous-Traitants,Fournisseurs'!$B$4:$I$101,4,0),IFERROR(VLOOKUP(D97,'Scientifiques,Techniques'!$B$4:$I$101,4,0),IFERROR(VLOOKUP(D97,'Organisationnels,Humains'!$B$4:$I$101,4,0),""))))</f>
        <v/>
      </c>
      <c r="R97" s="31" t="str">
        <f>IFERROR(VLOOKUP(D97,'Environnement,Contexte'!$B$4:$I$101,3,0),IFERROR(VLOOKUP(D97,'Sous-Traitants,Fournisseurs'!$B$4:$I$101,3,0),IFERROR(VLOOKUP(D97,'Scientifiques,Techniques'!$B$4:$I$101,3,0),IFERROR(VLOOKUP(D97,'Organisationnels,Humains'!$B$4:$I$101,3,0),""))))</f>
        <v/>
      </c>
      <c r="S97" s="31" t="str">
        <f>MENU!$C$8</f>
        <v>WELDEC PSM</v>
      </c>
      <c r="T97" s="31" t="str">
        <f>IF(J97-I97&gt;0,J97-I97,"")</f>
        <v/>
      </c>
      <c r="AA97" s="197">
        <f>IF(F97="",0,F97)</f>
        <v>0</v>
      </c>
    </row>
    <row r="98" spans="1:27" ht="39.950000000000003" customHeight="1">
      <c r="A98" s="2"/>
      <c r="B98" s="2"/>
      <c r="C98" s="92"/>
      <c r="D98" s="93" t="str">
        <f>IFERROR(VLOOKUP(C98,'Environnement,Contexte'!$A$4:$M$101,2,0),IFERROR(VLOOKUP(C98,'Sous-Traitants,Fournisseurs'!$A$4:$M$101,2,0),IFERROR(VLOOKUP(C98,'Scientifiques,Techniques'!$A$4:$M$101,2,0),IFERROR(VLOOKUP(C98,'Organisationnels,Humains'!$A$4:$M$101,2,0),""))))</f>
        <v/>
      </c>
      <c r="E98" s="93" t="str">
        <f>IFERROR(VLOOKUP(D98,'Environnement,Contexte'!$B$4:$M$101,12,0),IFERROR(VLOOKUP(D98,'Sous-Traitants,Fournisseurs'!$B$4:$M$101,12,0),IFERROR(VLOOKUP(D98,'Scientifiques,Techniques'!$B$4:$M$101,12,0),IFERROR(VLOOKUP(D98,'Organisationnels,Humains'!$B$4:$M$101,12,0),""))))</f>
        <v/>
      </c>
      <c r="F98" s="101" t="str">
        <f>IFERROR(VLOOKUP(D98,'Environnement,Contexte'!$B$4:$I$101,8,0),IFERROR(VLOOKUP(D98,'Sous-Traitants,Fournisseurs'!$B$4:$I$101,8,0),IFERROR(VLOOKUP(D98,'Scientifiques,Techniques'!$B$4:$I$101,8,0),IFERROR(VLOOKUP(D98,'Organisationnels,Humains'!$B$4:$I$101,8,0),""))))</f>
        <v/>
      </c>
      <c r="G98" s="114"/>
      <c r="H98" s="93"/>
      <c r="I98" s="93"/>
      <c r="J98" s="93"/>
      <c r="K98" s="93"/>
      <c r="L98" s="103" t="str">
        <f ca="1">IF(I98="","",IF(I98&gt;TODAY(),"",IF(K98=0,IF(TODAY()&lt;=J98,"C","L"),IF(K98&lt;=J98,"J","K"))))</f>
        <v/>
      </c>
      <c r="M98" s="104"/>
      <c r="N98" s="104"/>
      <c r="O98" s="94"/>
      <c r="P98" s="31" t="str">
        <f>IFERROR(VLOOKUP(D98,'Environnement,Contexte'!$B$4:$I$101,2,0),IFERROR(VLOOKUP(D98,'Sous-Traitants,Fournisseurs'!$B$4:$I$101,2,0),IFERROR(VLOOKUP(D98,'Scientifiques,Techniques'!$B$4:$I$101,2,0),IFERROR(VLOOKUP(D98,'Organisationnels,Humains'!$B$4:$I$101,2,0),""))))</f>
        <v/>
      </c>
      <c r="Q98" s="31" t="str">
        <f>IFERROR(VLOOKUP(D98,'Environnement,Contexte'!$B$4:$I$101,4,0),IFERROR(VLOOKUP(D98,'Sous-Traitants,Fournisseurs'!$B$4:$I$101,4,0),IFERROR(VLOOKUP(D98,'Scientifiques,Techniques'!$B$4:$I$101,4,0),IFERROR(VLOOKUP(D98,'Organisationnels,Humains'!$B$4:$I$101,4,0),""))))</f>
        <v/>
      </c>
      <c r="R98" s="31" t="str">
        <f>IFERROR(VLOOKUP(D98,'Environnement,Contexte'!$B$4:$I$101,3,0),IFERROR(VLOOKUP(D98,'Sous-Traitants,Fournisseurs'!$B$4:$I$101,3,0),IFERROR(VLOOKUP(D98,'Scientifiques,Techniques'!$B$4:$I$101,3,0),IFERROR(VLOOKUP(D98,'Organisationnels,Humains'!$B$4:$I$101,3,0),""))))</f>
        <v/>
      </c>
      <c r="S98" s="31" t="str">
        <f>MENU!$C$8</f>
        <v>WELDEC PSM</v>
      </c>
      <c r="T98" s="31" t="str">
        <f>IF(J98-I98&gt;0,J98-I98,"")</f>
        <v/>
      </c>
      <c r="AA98" s="197">
        <f>IF(F98="",0,F98)</f>
        <v>0</v>
      </c>
    </row>
    <row r="99" spans="1:27" ht="39.950000000000003" customHeight="1">
      <c r="A99" s="2"/>
      <c r="B99" s="2"/>
      <c r="C99" s="92"/>
      <c r="D99" s="93" t="str">
        <f>IFERROR(VLOOKUP(C99,'Environnement,Contexte'!$A$4:$M$101,2,0),IFERROR(VLOOKUP(C99,'Sous-Traitants,Fournisseurs'!$A$4:$M$101,2,0),IFERROR(VLOOKUP(C99,'Scientifiques,Techniques'!$A$4:$M$101,2,0),IFERROR(VLOOKUP(C99,'Organisationnels,Humains'!$A$4:$M$101,2,0),""))))</f>
        <v/>
      </c>
      <c r="E99" s="93" t="str">
        <f>IFERROR(VLOOKUP(D99,'Environnement,Contexte'!$B$4:$M$101,12,0),IFERROR(VLOOKUP(D99,'Sous-Traitants,Fournisseurs'!$B$4:$M$101,12,0),IFERROR(VLOOKUP(D99,'Scientifiques,Techniques'!$B$4:$M$101,12,0),IFERROR(VLOOKUP(D99,'Organisationnels,Humains'!$B$4:$M$101,12,0),""))))</f>
        <v/>
      </c>
      <c r="F99" s="101" t="str">
        <f>IFERROR(VLOOKUP(D99,'Environnement,Contexte'!$B$4:$I$101,8,0),IFERROR(VLOOKUP(D99,'Sous-Traitants,Fournisseurs'!$B$4:$I$101,8,0),IFERROR(VLOOKUP(D99,'Scientifiques,Techniques'!$B$4:$I$101,8,0),IFERROR(VLOOKUP(D99,'Organisationnels,Humains'!$B$4:$I$101,8,0),""))))</f>
        <v/>
      </c>
      <c r="G99" s="114"/>
      <c r="H99" s="93"/>
      <c r="I99" s="93"/>
      <c r="J99" s="93"/>
      <c r="K99" s="93"/>
      <c r="L99" s="103" t="str">
        <f ca="1">IF(I99="","",IF(I99&gt;TODAY(),"",IF(K99=0,IF(TODAY()&lt;=J99,"C","L"),IF(K99&lt;=J99,"J","K"))))</f>
        <v/>
      </c>
      <c r="M99" s="104"/>
      <c r="N99" s="104"/>
      <c r="O99" s="94"/>
      <c r="P99" s="31" t="str">
        <f>IFERROR(VLOOKUP(D99,'Environnement,Contexte'!$B$4:$I$101,2,0),IFERROR(VLOOKUP(D99,'Sous-Traitants,Fournisseurs'!$B$4:$I$101,2,0),IFERROR(VLOOKUP(D99,'Scientifiques,Techniques'!$B$4:$I$101,2,0),IFERROR(VLOOKUP(D99,'Organisationnels,Humains'!$B$4:$I$101,2,0),""))))</f>
        <v/>
      </c>
      <c r="Q99" s="31" t="str">
        <f>IFERROR(VLOOKUP(D99,'Environnement,Contexte'!$B$4:$I$101,4,0),IFERROR(VLOOKUP(D99,'Sous-Traitants,Fournisseurs'!$B$4:$I$101,4,0),IFERROR(VLOOKUP(D99,'Scientifiques,Techniques'!$B$4:$I$101,4,0),IFERROR(VLOOKUP(D99,'Organisationnels,Humains'!$B$4:$I$101,4,0),""))))</f>
        <v/>
      </c>
      <c r="R99" s="31" t="str">
        <f>IFERROR(VLOOKUP(D99,'Environnement,Contexte'!$B$4:$I$101,3,0),IFERROR(VLOOKUP(D99,'Sous-Traitants,Fournisseurs'!$B$4:$I$101,3,0),IFERROR(VLOOKUP(D99,'Scientifiques,Techniques'!$B$4:$I$101,3,0),IFERROR(VLOOKUP(D99,'Organisationnels,Humains'!$B$4:$I$101,3,0),""))))</f>
        <v/>
      </c>
      <c r="S99" s="31" t="str">
        <f>MENU!$C$8</f>
        <v>WELDEC PSM</v>
      </c>
      <c r="T99" s="31" t="str">
        <f>IF(J99-I99&gt;0,J99-I99,"")</f>
        <v/>
      </c>
      <c r="AA99" s="197">
        <f>IF(F99="",0,F99)</f>
        <v>0</v>
      </c>
    </row>
    <row r="100" spans="1:27" ht="39.950000000000003" customHeight="1">
      <c r="A100" s="2"/>
      <c r="B100" s="2"/>
      <c r="C100" s="92"/>
      <c r="D100" s="93" t="str">
        <f>IFERROR(VLOOKUP(C100,'Environnement,Contexte'!$A$4:$M$101,2,0),IFERROR(VLOOKUP(C100,'Sous-Traitants,Fournisseurs'!$A$4:$M$101,2,0),IFERROR(VLOOKUP(C100,'Scientifiques,Techniques'!$A$4:$M$101,2,0),IFERROR(VLOOKUP(C100,'Organisationnels,Humains'!$A$4:$M$101,2,0),""))))</f>
        <v/>
      </c>
      <c r="E100" s="93" t="str">
        <f>IFERROR(VLOOKUP(D100,'Environnement,Contexte'!$B$4:$M$101,12,0),IFERROR(VLOOKUP(D100,'Sous-Traitants,Fournisseurs'!$B$4:$M$101,12,0),IFERROR(VLOOKUP(D100,'Scientifiques,Techniques'!$B$4:$M$101,12,0),IFERROR(VLOOKUP(D100,'Organisationnels,Humains'!$B$4:$M$101,12,0),""))))</f>
        <v/>
      </c>
      <c r="F100" s="101" t="str">
        <f>IFERROR(VLOOKUP(D100,'Environnement,Contexte'!$B$4:$I$101,8,0),IFERROR(VLOOKUP(D100,'Sous-Traitants,Fournisseurs'!$B$4:$I$101,8,0),IFERROR(VLOOKUP(D100,'Scientifiques,Techniques'!$B$4:$I$101,8,0),IFERROR(VLOOKUP(D100,'Organisationnels,Humains'!$B$4:$I$101,8,0),""))))</f>
        <v/>
      </c>
      <c r="G100" s="114"/>
      <c r="H100" s="93"/>
      <c r="I100" s="93"/>
      <c r="J100" s="93"/>
      <c r="K100" s="93"/>
      <c r="L100" s="103" t="str">
        <f ca="1">IF(I100="","",IF(I100&gt;TODAY(),"",IF(K100=0,IF(TODAY()&lt;=J100,"C","L"),IF(K100&lt;=J100,"J","K"))))</f>
        <v/>
      </c>
      <c r="M100" s="93"/>
      <c r="N100" s="104"/>
      <c r="O100" s="94"/>
      <c r="P100" s="31" t="str">
        <f>IFERROR(VLOOKUP(D100,'Environnement,Contexte'!$B$4:$I$101,2,0),IFERROR(VLOOKUP(D100,'Sous-Traitants,Fournisseurs'!$B$4:$I$101,2,0),IFERROR(VLOOKUP(D100,'Scientifiques,Techniques'!$B$4:$I$101,2,0),IFERROR(VLOOKUP(D100,'Organisationnels,Humains'!$B$4:$I$101,2,0),""))))</f>
        <v/>
      </c>
      <c r="Q100" s="31" t="str">
        <f>IFERROR(VLOOKUP(D100,'Environnement,Contexte'!$B$4:$I$101,4,0),IFERROR(VLOOKUP(D100,'Sous-Traitants,Fournisseurs'!$B$4:$I$101,4,0),IFERROR(VLOOKUP(D100,'Scientifiques,Techniques'!$B$4:$I$101,4,0),IFERROR(VLOOKUP(D100,'Organisationnels,Humains'!$B$4:$I$101,4,0),""))))</f>
        <v/>
      </c>
      <c r="R100" s="31" t="str">
        <f>IFERROR(VLOOKUP(D100,'Environnement,Contexte'!$B$4:$I$101,3,0),IFERROR(VLOOKUP(D100,'Sous-Traitants,Fournisseurs'!$B$4:$I$101,3,0),IFERROR(VLOOKUP(D100,'Scientifiques,Techniques'!$B$4:$I$101,3,0),IFERROR(VLOOKUP(D100,'Organisationnels,Humains'!$B$4:$I$101,3,0),""))))</f>
        <v/>
      </c>
      <c r="S100" s="31" t="str">
        <f>MENU!$C$8</f>
        <v>WELDEC PSM</v>
      </c>
      <c r="T100" s="31" t="str">
        <f>IF(J100-I100&gt;0,J100-I100,"")</f>
        <v/>
      </c>
      <c r="AA100" s="197">
        <f>IF(F100="",0,F100)</f>
        <v>0</v>
      </c>
    </row>
    <row r="101" spans="1:27" ht="39.950000000000003" customHeight="1">
      <c r="A101" s="2"/>
      <c r="B101" s="2"/>
      <c r="C101" s="92"/>
      <c r="D101" s="93" t="str">
        <f>IFERROR(VLOOKUP(C101,'Environnement,Contexte'!$A$4:$M$101,2,0),IFERROR(VLOOKUP(C101,'Sous-Traitants,Fournisseurs'!$A$4:$M$101,2,0),IFERROR(VLOOKUP(C101,'Scientifiques,Techniques'!$A$4:$M$101,2,0),IFERROR(VLOOKUP(C101,'Organisationnels,Humains'!$A$4:$M$101,2,0),""))))</f>
        <v/>
      </c>
      <c r="E101" s="93" t="str">
        <f>IFERROR(VLOOKUP(D101,'Environnement,Contexte'!$B$4:$M$101,12,0),IFERROR(VLOOKUP(D101,'Sous-Traitants,Fournisseurs'!$B$4:$M$101,12,0),IFERROR(VLOOKUP(D101,'Scientifiques,Techniques'!$B$4:$M$101,12,0),IFERROR(VLOOKUP(D101,'Organisationnels,Humains'!$B$4:$M$101,12,0),""))))</f>
        <v/>
      </c>
      <c r="F101" s="101" t="str">
        <f>IFERROR(VLOOKUP(D101,'Environnement,Contexte'!$B$4:$I$101,8,0),IFERROR(VLOOKUP(D101,'Sous-Traitants,Fournisseurs'!$B$4:$I$101,8,0),IFERROR(VLOOKUP(D101,'Scientifiques,Techniques'!$B$4:$I$101,8,0),IFERROR(VLOOKUP(D101,'Organisationnels,Humains'!$B$4:$I$101,8,0),""))))</f>
        <v/>
      </c>
      <c r="G101" s="114"/>
      <c r="H101" s="93"/>
      <c r="I101" s="93"/>
      <c r="J101" s="93"/>
      <c r="K101" s="93"/>
      <c r="L101" s="103" t="str">
        <f ca="1">IF(I101="","",IF(I101&gt;TODAY(),"",IF(K101=0,IF(TODAY()&lt;=J101,"C","L"),IF(K101&lt;=J101,"J","K"))))</f>
        <v/>
      </c>
      <c r="M101" s="104"/>
      <c r="N101" s="104"/>
      <c r="O101" s="94"/>
      <c r="P101" s="31" t="str">
        <f>IFERROR(VLOOKUP(D101,'Environnement,Contexte'!$B$4:$I$101,2,0),IFERROR(VLOOKUP(D101,'Sous-Traitants,Fournisseurs'!$B$4:$I$101,2,0),IFERROR(VLOOKUP(D101,'Scientifiques,Techniques'!$B$4:$I$101,2,0),IFERROR(VLOOKUP(D101,'Organisationnels,Humains'!$B$4:$I$101,2,0),""))))</f>
        <v/>
      </c>
      <c r="Q101" s="31" t="str">
        <f>IFERROR(VLOOKUP(D101,'Environnement,Contexte'!$B$4:$I$101,4,0),IFERROR(VLOOKUP(D101,'Sous-Traitants,Fournisseurs'!$B$4:$I$101,4,0),IFERROR(VLOOKUP(D101,'Scientifiques,Techniques'!$B$4:$I$101,4,0),IFERROR(VLOOKUP(D101,'Organisationnels,Humains'!$B$4:$I$101,4,0),""))))</f>
        <v/>
      </c>
      <c r="R101" s="31" t="str">
        <f>IFERROR(VLOOKUP(D101,'Environnement,Contexte'!$B$4:$I$101,3,0),IFERROR(VLOOKUP(D101,'Sous-Traitants,Fournisseurs'!$B$4:$I$101,3,0),IFERROR(VLOOKUP(D101,'Scientifiques,Techniques'!$B$4:$I$101,3,0),IFERROR(VLOOKUP(D101,'Organisationnels,Humains'!$B$4:$I$101,3,0),""))))</f>
        <v/>
      </c>
      <c r="S101" s="31" t="str">
        <f>MENU!$C$8</f>
        <v>WELDEC PSM</v>
      </c>
      <c r="T101" s="31" t="str">
        <f>IF(J101-I101&gt;0,J101-I101,"")</f>
        <v/>
      </c>
      <c r="AA101" s="197">
        <f>IF(F101="",0,F101)</f>
        <v>0</v>
      </c>
    </row>
    <row r="102" spans="1:27" ht="39.950000000000003" customHeight="1">
      <c r="A102" s="2"/>
      <c r="B102" s="2"/>
      <c r="C102" s="92"/>
      <c r="D102" s="93" t="str">
        <f>IFERROR(VLOOKUP(C102,'Environnement,Contexte'!$A$4:$M$101,2,0),IFERROR(VLOOKUP(C102,'Sous-Traitants,Fournisseurs'!$A$4:$M$101,2,0),IFERROR(VLOOKUP(C102,'Scientifiques,Techniques'!$A$4:$M$101,2,0),IFERROR(VLOOKUP(C102,'Organisationnels,Humains'!$A$4:$M$101,2,0),""))))</f>
        <v/>
      </c>
      <c r="E102" s="93" t="str">
        <f>IFERROR(VLOOKUP(D102,'Environnement,Contexte'!$B$4:$M$101,12,0),IFERROR(VLOOKUP(D102,'Sous-Traitants,Fournisseurs'!$B$4:$M$101,12,0),IFERROR(VLOOKUP(D102,'Scientifiques,Techniques'!$B$4:$M$101,12,0),IFERROR(VLOOKUP(D102,'Organisationnels,Humains'!$B$4:$M$101,12,0),""))))</f>
        <v/>
      </c>
      <c r="F102" s="101" t="str">
        <f>IFERROR(VLOOKUP(D102,'Environnement,Contexte'!$B$4:$I$101,8,0),IFERROR(VLOOKUP(D102,'Sous-Traitants,Fournisseurs'!$B$4:$I$101,8,0),IFERROR(VLOOKUP(D102,'Scientifiques,Techniques'!$B$4:$I$101,8,0),IFERROR(VLOOKUP(D102,'Organisationnels,Humains'!$B$4:$I$101,8,0),""))))</f>
        <v/>
      </c>
      <c r="G102" s="114"/>
      <c r="H102" s="93"/>
      <c r="I102" s="93"/>
      <c r="J102" s="93"/>
      <c r="K102" s="93"/>
      <c r="L102" s="103" t="str">
        <f ca="1">IF(I102="","",IF(I102&gt;TODAY(),"",IF(K102=0,IF(TODAY()&lt;=J102,"C","L"),IF(K102&lt;=J102,"J","K"))))</f>
        <v/>
      </c>
      <c r="M102" s="104"/>
      <c r="N102" s="104"/>
      <c r="O102" s="94"/>
      <c r="P102" s="31" t="str">
        <f>IFERROR(VLOOKUP(D102,'Environnement,Contexte'!$B$4:$I$101,2,0),IFERROR(VLOOKUP(D102,'Sous-Traitants,Fournisseurs'!$B$4:$I$101,2,0),IFERROR(VLOOKUP(D102,'Scientifiques,Techniques'!$B$4:$I$101,2,0),IFERROR(VLOOKUP(D102,'Organisationnels,Humains'!$B$4:$I$101,2,0),""))))</f>
        <v/>
      </c>
      <c r="Q102" s="31" t="str">
        <f>IFERROR(VLOOKUP(D102,'Environnement,Contexte'!$B$4:$I$101,4,0),IFERROR(VLOOKUP(D102,'Sous-Traitants,Fournisseurs'!$B$4:$I$101,4,0),IFERROR(VLOOKUP(D102,'Scientifiques,Techniques'!$B$4:$I$101,4,0),IFERROR(VLOOKUP(D102,'Organisationnels,Humains'!$B$4:$I$101,4,0),""))))</f>
        <v/>
      </c>
      <c r="R102" s="31" t="str">
        <f>IFERROR(VLOOKUP(D102,'Environnement,Contexte'!$B$4:$I$101,3,0),IFERROR(VLOOKUP(D102,'Sous-Traitants,Fournisseurs'!$B$4:$I$101,3,0),IFERROR(VLOOKUP(D102,'Scientifiques,Techniques'!$B$4:$I$101,3,0),IFERROR(VLOOKUP(D102,'Organisationnels,Humains'!$B$4:$I$101,3,0),""))))</f>
        <v/>
      </c>
      <c r="S102" s="31" t="str">
        <f>MENU!$C$8</f>
        <v>WELDEC PSM</v>
      </c>
      <c r="T102" s="31" t="str">
        <f>IF(J102-I102&gt;0,J102-I102,"")</f>
        <v/>
      </c>
      <c r="AA102" s="197">
        <f>IF(F102="",0,F102)</f>
        <v>0</v>
      </c>
    </row>
    <row r="103" spans="1:27" ht="39.950000000000003" customHeight="1">
      <c r="A103" s="2"/>
      <c r="B103" s="2"/>
      <c r="C103" s="92"/>
      <c r="D103" s="93" t="str">
        <f>IFERROR(VLOOKUP(C103,'Environnement,Contexte'!$A$4:$M$101,2,0),IFERROR(VLOOKUP(C103,'Sous-Traitants,Fournisseurs'!$A$4:$M$101,2,0),IFERROR(VLOOKUP(C103,'Scientifiques,Techniques'!$A$4:$M$101,2,0),IFERROR(VLOOKUP(C103,'Organisationnels,Humains'!$A$4:$M$101,2,0),""))))</f>
        <v/>
      </c>
      <c r="E103" s="93" t="str">
        <f>IFERROR(VLOOKUP(D103,'Environnement,Contexte'!$B$4:$M$101,12,0),IFERROR(VLOOKUP(D103,'Sous-Traitants,Fournisseurs'!$B$4:$M$101,12,0),IFERROR(VLOOKUP(D103,'Scientifiques,Techniques'!$B$4:$M$101,12,0),IFERROR(VLOOKUP(D103,'Organisationnels,Humains'!$B$4:$M$101,12,0),""))))</f>
        <v/>
      </c>
      <c r="F103" s="101" t="str">
        <f>IFERROR(VLOOKUP(D103,'Environnement,Contexte'!$B$4:$I$101,8,0),IFERROR(VLOOKUP(D103,'Sous-Traitants,Fournisseurs'!$B$4:$I$101,8,0),IFERROR(VLOOKUP(D103,'Scientifiques,Techniques'!$B$4:$I$101,8,0),IFERROR(VLOOKUP(D103,'Organisationnels,Humains'!$B$4:$I$101,8,0),""))))</f>
        <v/>
      </c>
      <c r="G103" s="114"/>
      <c r="H103" s="93"/>
      <c r="I103" s="93"/>
      <c r="J103" s="93"/>
      <c r="K103" s="93"/>
      <c r="L103" s="103" t="str">
        <f ca="1">IF(I103="","",IF(I103&gt;TODAY(),"",IF(K103=0,IF(TODAY()&lt;=J103,"C","L"),IF(K103&lt;=J103,"J","K"))))</f>
        <v/>
      </c>
      <c r="M103" s="104"/>
      <c r="N103" s="104"/>
      <c r="O103" s="94"/>
      <c r="P103" s="31" t="str">
        <f>IFERROR(VLOOKUP(D103,'Environnement,Contexte'!$B$4:$I$101,2,0),IFERROR(VLOOKUP(D103,'Sous-Traitants,Fournisseurs'!$B$4:$I$101,2,0),IFERROR(VLOOKUP(D103,'Scientifiques,Techniques'!$B$4:$I$101,2,0),IFERROR(VLOOKUP(D103,'Organisationnels,Humains'!$B$4:$I$101,2,0),""))))</f>
        <v/>
      </c>
      <c r="Q103" s="31" t="str">
        <f>IFERROR(VLOOKUP(D103,'Environnement,Contexte'!$B$4:$I$101,4,0),IFERROR(VLOOKUP(D103,'Sous-Traitants,Fournisseurs'!$B$4:$I$101,4,0),IFERROR(VLOOKUP(D103,'Scientifiques,Techniques'!$B$4:$I$101,4,0),IFERROR(VLOOKUP(D103,'Organisationnels,Humains'!$B$4:$I$101,4,0),""))))</f>
        <v/>
      </c>
      <c r="R103" s="31" t="str">
        <f>IFERROR(VLOOKUP(D103,'Environnement,Contexte'!$B$4:$I$101,3,0),IFERROR(VLOOKUP(D103,'Sous-Traitants,Fournisseurs'!$B$4:$I$101,3,0),IFERROR(VLOOKUP(D103,'Scientifiques,Techniques'!$B$4:$I$101,3,0),IFERROR(VLOOKUP(D103,'Organisationnels,Humains'!$B$4:$I$101,3,0),""))))</f>
        <v/>
      </c>
      <c r="S103" s="31" t="str">
        <f>MENU!$C$8</f>
        <v>WELDEC PSM</v>
      </c>
      <c r="T103" s="31" t="str">
        <f>IF(J103-I103&gt;0,J103-I103,"")</f>
        <v/>
      </c>
      <c r="AA103" s="197">
        <f>IF(F103="",0,F103)</f>
        <v>0</v>
      </c>
    </row>
    <row r="104" spans="1:27" ht="39.950000000000003" customHeight="1">
      <c r="A104" s="2"/>
      <c r="B104" s="2"/>
      <c r="C104" s="92"/>
      <c r="D104" s="93" t="str">
        <f>IFERROR(VLOOKUP(C104,'Environnement,Contexte'!$A$4:$M$101,2,0),IFERROR(VLOOKUP(C104,'Sous-Traitants,Fournisseurs'!$A$4:$M$101,2,0),IFERROR(VLOOKUP(C104,'Scientifiques,Techniques'!$A$4:$M$101,2,0),IFERROR(VLOOKUP(C104,'Organisationnels,Humains'!$A$4:$M$101,2,0),""))))</f>
        <v/>
      </c>
      <c r="E104" s="93" t="str">
        <f>IFERROR(VLOOKUP(D104,'Environnement,Contexte'!$B$4:$M$101,12,0),IFERROR(VLOOKUP(D104,'Sous-Traitants,Fournisseurs'!$B$4:$M$101,12,0),IFERROR(VLOOKUP(D104,'Scientifiques,Techniques'!$B$4:$M$101,12,0),IFERROR(VLOOKUP(D104,'Organisationnels,Humains'!$B$4:$M$101,12,0),""))))</f>
        <v/>
      </c>
      <c r="F104" s="101" t="str">
        <f>IFERROR(VLOOKUP(D104,'Environnement,Contexte'!$B$4:$I$101,8,0),IFERROR(VLOOKUP(D104,'Sous-Traitants,Fournisseurs'!$B$4:$I$101,8,0),IFERROR(VLOOKUP(D104,'Scientifiques,Techniques'!$B$4:$I$101,8,0),IFERROR(VLOOKUP(D104,'Organisationnels,Humains'!$B$4:$I$101,8,0),""))))</f>
        <v/>
      </c>
      <c r="G104" s="114"/>
      <c r="H104" s="93"/>
      <c r="I104" s="93"/>
      <c r="J104" s="93"/>
      <c r="K104" s="93"/>
      <c r="L104" s="103" t="str">
        <f ca="1">IF(I104="","",IF(I104&gt;TODAY(),"",IF(K104=0,IF(TODAY()&lt;=J104,"C","L"),IF(K104&lt;=J104,"J","K"))))</f>
        <v/>
      </c>
      <c r="M104" s="104"/>
      <c r="N104" s="104"/>
      <c r="O104" s="94"/>
      <c r="P104" s="31" t="str">
        <f>IFERROR(VLOOKUP(D104,'Environnement,Contexte'!$B$4:$I$101,2,0),IFERROR(VLOOKUP(D104,'Sous-Traitants,Fournisseurs'!$B$4:$I$101,2,0),IFERROR(VLOOKUP(D104,'Scientifiques,Techniques'!$B$4:$I$101,2,0),IFERROR(VLOOKUP(D104,'Organisationnels,Humains'!$B$4:$I$101,2,0),""))))</f>
        <v/>
      </c>
      <c r="Q104" s="31" t="str">
        <f>IFERROR(VLOOKUP(D104,'Environnement,Contexte'!$B$4:$I$101,4,0),IFERROR(VLOOKUP(D104,'Sous-Traitants,Fournisseurs'!$B$4:$I$101,4,0),IFERROR(VLOOKUP(D104,'Scientifiques,Techniques'!$B$4:$I$101,4,0),IFERROR(VLOOKUP(D104,'Organisationnels,Humains'!$B$4:$I$101,4,0),""))))</f>
        <v/>
      </c>
      <c r="R104" s="31" t="str">
        <f>IFERROR(VLOOKUP(D104,'Environnement,Contexte'!$B$4:$I$101,3,0),IFERROR(VLOOKUP(D104,'Sous-Traitants,Fournisseurs'!$B$4:$I$101,3,0),IFERROR(VLOOKUP(D104,'Scientifiques,Techniques'!$B$4:$I$101,3,0),IFERROR(VLOOKUP(D104,'Organisationnels,Humains'!$B$4:$I$101,3,0),""))))</f>
        <v/>
      </c>
      <c r="S104" s="31" t="str">
        <f>MENU!$C$8</f>
        <v>WELDEC PSM</v>
      </c>
      <c r="T104" s="31" t="str">
        <f>IF(J104-I104&gt;0,J104-I104,"")</f>
        <v/>
      </c>
      <c r="AA104" s="197">
        <f>IF(F104="",0,F104)</f>
        <v>0</v>
      </c>
    </row>
    <row r="105" spans="1:27" ht="39.950000000000003" customHeight="1">
      <c r="A105" s="2"/>
      <c r="B105" s="2"/>
      <c r="C105" s="92"/>
      <c r="D105" s="93" t="str">
        <f>IFERROR(VLOOKUP(C105,'Environnement,Contexte'!$A$4:$M$101,2,0),IFERROR(VLOOKUP(C105,'Sous-Traitants,Fournisseurs'!$A$4:$M$101,2,0),IFERROR(VLOOKUP(C105,'Scientifiques,Techniques'!$A$4:$M$101,2,0),IFERROR(VLOOKUP(C105,'Organisationnels,Humains'!$A$4:$M$101,2,0),""))))</f>
        <v/>
      </c>
      <c r="E105" s="93" t="str">
        <f>IFERROR(VLOOKUP(D105,'Environnement,Contexte'!$B$4:$M$101,12,0),IFERROR(VLOOKUP(D105,'Sous-Traitants,Fournisseurs'!$B$4:$M$101,12,0),IFERROR(VLOOKUP(D105,'Scientifiques,Techniques'!$B$4:$M$101,12,0),IFERROR(VLOOKUP(D105,'Organisationnels,Humains'!$B$4:$M$101,12,0),""))))</f>
        <v/>
      </c>
      <c r="F105" s="101" t="str">
        <f>IFERROR(VLOOKUP(D105,'Environnement,Contexte'!$B$4:$I$101,8,0),IFERROR(VLOOKUP(D105,'Sous-Traitants,Fournisseurs'!$B$4:$I$101,8,0),IFERROR(VLOOKUP(D105,'Scientifiques,Techniques'!$B$4:$I$101,8,0),IFERROR(VLOOKUP(D105,'Organisationnels,Humains'!$B$4:$I$101,8,0),""))))</f>
        <v/>
      </c>
      <c r="G105" s="114"/>
      <c r="H105" s="93"/>
      <c r="I105" s="93"/>
      <c r="J105" s="93"/>
      <c r="K105" s="93"/>
      <c r="L105" s="103" t="str">
        <f ca="1">IF(I105="","",IF(I105&gt;TODAY(),"",IF(K105=0,IF(TODAY()&lt;=J105,"C","L"),IF(K105&lt;=J105,"J","K"))))</f>
        <v/>
      </c>
      <c r="M105" s="104"/>
      <c r="N105" s="104"/>
      <c r="O105" s="94"/>
      <c r="P105" s="31" t="str">
        <f>IFERROR(VLOOKUP(D105,'Environnement,Contexte'!$B$4:$I$101,2,0),IFERROR(VLOOKUP(D105,'Sous-Traitants,Fournisseurs'!$B$4:$I$101,2,0),IFERROR(VLOOKUP(D105,'Scientifiques,Techniques'!$B$4:$I$101,2,0),IFERROR(VLOOKUP(D105,'Organisationnels,Humains'!$B$4:$I$101,2,0),""))))</f>
        <v/>
      </c>
      <c r="Q105" s="31" t="str">
        <f>IFERROR(VLOOKUP(D105,'Environnement,Contexte'!$B$4:$I$101,4,0),IFERROR(VLOOKUP(D105,'Sous-Traitants,Fournisseurs'!$B$4:$I$101,4,0),IFERROR(VLOOKUP(D105,'Scientifiques,Techniques'!$B$4:$I$101,4,0),IFERROR(VLOOKUP(D105,'Organisationnels,Humains'!$B$4:$I$101,4,0),""))))</f>
        <v/>
      </c>
      <c r="R105" s="31" t="str">
        <f>IFERROR(VLOOKUP(D105,'Environnement,Contexte'!$B$4:$I$101,3,0),IFERROR(VLOOKUP(D105,'Sous-Traitants,Fournisseurs'!$B$4:$I$101,3,0),IFERROR(VLOOKUP(D105,'Scientifiques,Techniques'!$B$4:$I$101,3,0),IFERROR(VLOOKUP(D105,'Organisationnels,Humains'!$B$4:$I$101,3,0),""))))</f>
        <v/>
      </c>
      <c r="S105" s="31" t="str">
        <f>MENU!$C$8</f>
        <v>WELDEC PSM</v>
      </c>
      <c r="T105" s="31" t="str">
        <f>IF(J105-I105&gt;0,J105-I105,"")</f>
        <v/>
      </c>
      <c r="AA105" s="197">
        <f>IF(F105="",0,F105)</f>
        <v>0</v>
      </c>
    </row>
    <row r="106" spans="1:27" ht="39.950000000000003" customHeight="1">
      <c r="A106" s="2"/>
      <c r="B106" s="2"/>
      <c r="C106" s="92"/>
      <c r="D106" s="93" t="str">
        <f>IFERROR(VLOOKUP(C106,'Environnement,Contexte'!$A$4:$M$101,2,0),IFERROR(VLOOKUP(C106,'Sous-Traitants,Fournisseurs'!$A$4:$M$101,2,0),IFERROR(VLOOKUP(C106,'Scientifiques,Techniques'!$A$4:$M$101,2,0),IFERROR(VLOOKUP(C106,'Organisationnels,Humains'!$A$4:$M$101,2,0),""))))</f>
        <v/>
      </c>
      <c r="E106" s="93" t="str">
        <f>IFERROR(VLOOKUP(D106,'Environnement,Contexte'!$B$4:$M$101,12,0),IFERROR(VLOOKUP(D106,'Sous-Traitants,Fournisseurs'!$B$4:$M$101,12,0),IFERROR(VLOOKUP(D106,'Scientifiques,Techniques'!$B$4:$M$101,12,0),IFERROR(VLOOKUP(D106,'Organisationnels,Humains'!$B$4:$M$101,12,0),""))))</f>
        <v/>
      </c>
      <c r="F106" s="101" t="str">
        <f>IFERROR(VLOOKUP(D106,'Environnement,Contexte'!$B$4:$I$101,8,0),IFERROR(VLOOKUP(D106,'Sous-Traitants,Fournisseurs'!$B$4:$I$101,8,0),IFERROR(VLOOKUP(D106,'Scientifiques,Techniques'!$B$4:$I$101,8,0),IFERROR(VLOOKUP(D106,'Organisationnels,Humains'!$B$4:$I$101,8,0),""))))</f>
        <v/>
      </c>
      <c r="G106" s="114"/>
      <c r="H106" s="93"/>
      <c r="I106" s="93"/>
      <c r="J106" s="93"/>
      <c r="K106" s="93"/>
      <c r="L106" s="103" t="str">
        <f ca="1">IF(I106="","",IF(I106&gt;TODAY(),"",IF(K106=0,IF(TODAY()&lt;=J106,"C","L"),IF(K106&lt;=J106,"J","K"))))</f>
        <v/>
      </c>
      <c r="M106" s="104"/>
      <c r="N106" s="104"/>
      <c r="O106" s="94"/>
      <c r="P106" s="31" t="str">
        <f>IFERROR(VLOOKUP(D106,'Environnement,Contexte'!$B$4:$I$101,2,0),IFERROR(VLOOKUP(D106,'Sous-Traitants,Fournisseurs'!$B$4:$I$101,2,0),IFERROR(VLOOKUP(D106,'Scientifiques,Techniques'!$B$4:$I$101,2,0),IFERROR(VLOOKUP(D106,'Organisationnels,Humains'!$B$4:$I$101,2,0),""))))</f>
        <v/>
      </c>
      <c r="Q106" s="31" t="str">
        <f>IFERROR(VLOOKUP(D106,'Environnement,Contexte'!$B$4:$I$101,4,0),IFERROR(VLOOKUP(D106,'Sous-Traitants,Fournisseurs'!$B$4:$I$101,4,0),IFERROR(VLOOKUP(D106,'Scientifiques,Techniques'!$B$4:$I$101,4,0),IFERROR(VLOOKUP(D106,'Organisationnels,Humains'!$B$4:$I$101,4,0),""))))</f>
        <v/>
      </c>
      <c r="R106" s="31" t="str">
        <f>IFERROR(VLOOKUP(D106,'Environnement,Contexte'!$B$4:$I$101,3,0),IFERROR(VLOOKUP(D106,'Sous-Traitants,Fournisseurs'!$B$4:$I$101,3,0),IFERROR(VLOOKUP(D106,'Scientifiques,Techniques'!$B$4:$I$101,3,0),IFERROR(VLOOKUP(D106,'Organisationnels,Humains'!$B$4:$I$101,3,0),""))))</f>
        <v/>
      </c>
      <c r="S106" s="31" t="str">
        <f>MENU!$C$8</f>
        <v>WELDEC PSM</v>
      </c>
      <c r="T106" s="31" t="str">
        <f>IF(J106-I106&gt;0,J106-I106,"")</f>
        <v/>
      </c>
      <c r="AA106" s="197">
        <f>IF(F106="",0,F106)</f>
        <v>0</v>
      </c>
    </row>
    <row r="107" spans="1:27" ht="39.950000000000003" customHeight="1">
      <c r="A107" s="2"/>
      <c r="B107" s="2"/>
      <c r="C107" s="92"/>
      <c r="D107" s="93" t="str">
        <f>IFERROR(VLOOKUP(C107,'Environnement,Contexte'!$A$4:$M$101,2,0),IFERROR(VLOOKUP(C107,'Sous-Traitants,Fournisseurs'!$A$4:$M$101,2,0),IFERROR(VLOOKUP(C107,'Scientifiques,Techniques'!$A$4:$M$101,2,0),IFERROR(VLOOKUP(C107,'Organisationnels,Humains'!$A$4:$M$101,2,0),""))))</f>
        <v/>
      </c>
      <c r="E107" s="93" t="str">
        <f>IFERROR(VLOOKUP(D107,'Environnement,Contexte'!$B$4:$M$101,12,0),IFERROR(VLOOKUP(D107,'Sous-Traitants,Fournisseurs'!$B$4:$M$101,12,0),IFERROR(VLOOKUP(D107,'Scientifiques,Techniques'!$B$4:$M$101,12,0),IFERROR(VLOOKUP(D107,'Organisationnels,Humains'!$B$4:$M$101,12,0),""))))</f>
        <v/>
      </c>
      <c r="F107" s="101" t="str">
        <f>IFERROR(VLOOKUP(D107,'Environnement,Contexte'!$B$4:$I$101,8,0),IFERROR(VLOOKUP(D107,'Sous-Traitants,Fournisseurs'!$B$4:$I$101,8,0),IFERROR(VLOOKUP(D107,'Scientifiques,Techniques'!$B$4:$I$101,8,0),IFERROR(VLOOKUP(D107,'Organisationnels,Humains'!$B$4:$I$101,8,0),""))))</f>
        <v/>
      </c>
      <c r="G107" s="114"/>
      <c r="H107" s="93"/>
      <c r="I107" s="93"/>
      <c r="J107" s="93"/>
      <c r="K107" s="93"/>
      <c r="L107" s="103" t="str">
        <f ca="1">IF(I107="","",IF(I107&gt;TODAY(),"",IF(K107=0,IF(TODAY()&lt;=J107,"C","L"),IF(K107&lt;=J107,"J","K"))))</f>
        <v/>
      </c>
      <c r="M107" s="104"/>
      <c r="N107" s="104"/>
      <c r="O107" s="94"/>
      <c r="P107" s="31" t="str">
        <f>IFERROR(VLOOKUP(D107,'Environnement,Contexte'!$B$4:$I$101,2,0),IFERROR(VLOOKUP(D107,'Sous-Traitants,Fournisseurs'!$B$4:$I$101,2,0),IFERROR(VLOOKUP(D107,'Scientifiques,Techniques'!$B$4:$I$101,2,0),IFERROR(VLOOKUP(D107,'Organisationnels,Humains'!$B$4:$I$101,2,0),""))))</f>
        <v/>
      </c>
      <c r="Q107" s="31" t="str">
        <f>IFERROR(VLOOKUP(D107,'Environnement,Contexte'!$B$4:$I$101,4,0),IFERROR(VLOOKUP(D107,'Sous-Traitants,Fournisseurs'!$B$4:$I$101,4,0),IFERROR(VLOOKUP(D107,'Scientifiques,Techniques'!$B$4:$I$101,4,0),IFERROR(VLOOKUP(D107,'Organisationnels,Humains'!$B$4:$I$101,4,0),""))))</f>
        <v/>
      </c>
      <c r="R107" s="31" t="str">
        <f>IFERROR(VLOOKUP(D107,'Environnement,Contexte'!$B$4:$I$101,3,0),IFERROR(VLOOKUP(D107,'Sous-Traitants,Fournisseurs'!$B$4:$I$101,3,0),IFERROR(VLOOKUP(D107,'Scientifiques,Techniques'!$B$4:$I$101,3,0),IFERROR(VLOOKUP(D107,'Organisationnels,Humains'!$B$4:$I$101,3,0),""))))</f>
        <v/>
      </c>
      <c r="S107" s="31" t="str">
        <f>MENU!$C$8</f>
        <v>WELDEC PSM</v>
      </c>
      <c r="T107" s="31" t="str">
        <f>IF(J107-I107&gt;0,J107-I107,"")</f>
        <v/>
      </c>
      <c r="AA107" s="197">
        <f>IF(F107="",0,F107)</f>
        <v>0</v>
      </c>
    </row>
    <row r="108" spans="1:27" ht="39.950000000000003" customHeight="1">
      <c r="A108" s="2"/>
      <c r="B108" s="2"/>
      <c r="C108" s="92"/>
      <c r="D108" s="93" t="str">
        <f>IFERROR(VLOOKUP(C108,'Environnement,Contexte'!$A$4:$M$101,2,0),IFERROR(VLOOKUP(C108,'Sous-Traitants,Fournisseurs'!$A$4:$M$101,2,0),IFERROR(VLOOKUP(C108,'Scientifiques,Techniques'!$A$4:$M$101,2,0),IFERROR(VLOOKUP(C108,'Organisationnels,Humains'!$A$4:$M$101,2,0),""))))</f>
        <v/>
      </c>
      <c r="E108" s="93" t="str">
        <f>IFERROR(VLOOKUP(D108,'Environnement,Contexte'!$B$4:$M$101,12,0),IFERROR(VLOOKUP(D108,'Sous-Traitants,Fournisseurs'!$B$4:$M$101,12,0),IFERROR(VLOOKUP(D108,'Scientifiques,Techniques'!$B$4:$M$101,12,0),IFERROR(VLOOKUP(D108,'Organisationnels,Humains'!$B$4:$M$101,12,0),""))))</f>
        <v/>
      </c>
      <c r="F108" s="101" t="str">
        <f>IFERROR(VLOOKUP(D108,'Environnement,Contexte'!$B$4:$I$101,8,0),IFERROR(VLOOKUP(D108,'Sous-Traitants,Fournisseurs'!$B$4:$I$101,8,0),IFERROR(VLOOKUP(D108,'Scientifiques,Techniques'!$B$4:$I$101,8,0),IFERROR(VLOOKUP(D108,'Organisationnels,Humains'!$B$4:$I$101,8,0),""))))</f>
        <v/>
      </c>
      <c r="G108" s="114"/>
      <c r="H108" s="93"/>
      <c r="I108" s="93"/>
      <c r="J108" s="93"/>
      <c r="K108" s="93"/>
      <c r="L108" s="103" t="str">
        <f ca="1">IF(I108="","",IF(I108&gt;TODAY(),"",IF(K108=0,IF(TODAY()&lt;=J108,"C","L"),IF(K108&lt;=J108,"J","K"))))</f>
        <v/>
      </c>
      <c r="M108" s="104"/>
      <c r="N108" s="104"/>
      <c r="O108" s="94"/>
      <c r="P108" s="31" t="str">
        <f>IFERROR(VLOOKUP(D108,'Environnement,Contexte'!$B$4:$I$101,2,0),IFERROR(VLOOKUP(D108,'Sous-Traitants,Fournisseurs'!$B$4:$I$101,2,0),IFERROR(VLOOKUP(D108,'Scientifiques,Techniques'!$B$4:$I$101,2,0),IFERROR(VLOOKUP(D108,'Organisationnels,Humains'!$B$4:$I$101,2,0),""))))</f>
        <v/>
      </c>
      <c r="Q108" s="31" t="str">
        <f>IFERROR(VLOOKUP(D108,'Environnement,Contexte'!$B$4:$I$101,4,0),IFERROR(VLOOKUP(D108,'Sous-Traitants,Fournisseurs'!$B$4:$I$101,4,0),IFERROR(VLOOKUP(D108,'Scientifiques,Techniques'!$B$4:$I$101,4,0),IFERROR(VLOOKUP(D108,'Organisationnels,Humains'!$B$4:$I$101,4,0),""))))</f>
        <v/>
      </c>
      <c r="R108" s="31" t="str">
        <f>IFERROR(VLOOKUP(D108,'Environnement,Contexte'!$B$4:$I$101,3,0),IFERROR(VLOOKUP(D108,'Sous-Traitants,Fournisseurs'!$B$4:$I$101,3,0),IFERROR(VLOOKUP(D108,'Scientifiques,Techniques'!$B$4:$I$101,3,0),IFERROR(VLOOKUP(D108,'Organisationnels,Humains'!$B$4:$I$101,3,0),""))))</f>
        <v/>
      </c>
      <c r="S108" s="31" t="str">
        <f>MENU!$C$8</f>
        <v>WELDEC PSM</v>
      </c>
      <c r="T108" s="31" t="str">
        <f>IF(J108-I108&gt;0,J108-I108,"")</f>
        <v/>
      </c>
      <c r="AA108" s="197">
        <f>IF(F108="",0,F108)</f>
        <v>0</v>
      </c>
    </row>
    <row r="109" spans="1:27" ht="39.950000000000003" customHeight="1">
      <c r="A109" s="2"/>
      <c r="B109" s="2"/>
      <c r="C109" s="92"/>
      <c r="D109" s="93" t="str">
        <f>IFERROR(VLOOKUP(C109,'Environnement,Contexte'!$A$4:$M$101,2,0),IFERROR(VLOOKUP(C109,'Sous-Traitants,Fournisseurs'!$A$4:$M$101,2,0),IFERROR(VLOOKUP(C109,'Scientifiques,Techniques'!$A$4:$M$101,2,0),IFERROR(VLOOKUP(C109,'Organisationnels,Humains'!$A$4:$M$101,2,0),""))))</f>
        <v/>
      </c>
      <c r="E109" s="93" t="str">
        <f>IFERROR(VLOOKUP(D109,'Environnement,Contexte'!$B$4:$M$101,12,0),IFERROR(VLOOKUP(D109,'Sous-Traitants,Fournisseurs'!$B$4:$M$101,12,0),IFERROR(VLOOKUP(D109,'Scientifiques,Techniques'!$B$4:$M$101,12,0),IFERROR(VLOOKUP(D109,'Organisationnels,Humains'!$B$4:$M$101,12,0),""))))</f>
        <v/>
      </c>
      <c r="F109" s="101" t="str">
        <f>IFERROR(VLOOKUP(D109,'Environnement,Contexte'!$B$4:$I$101,8,0),IFERROR(VLOOKUP(D109,'Sous-Traitants,Fournisseurs'!$B$4:$I$101,8,0),IFERROR(VLOOKUP(D109,'Scientifiques,Techniques'!$B$4:$I$101,8,0),IFERROR(VLOOKUP(D109,'Organisationnels,Humains'!$B$4:$I$101,8,0),""))))</f>
        <v/>
      </c>
      <c r="G109" s="114"/>
      <c r="H109" s="93"/>
      <c r="I109" s="93"/>
      <c r="J109" s="93"/>
      <c r="K109" s="93"/>
      <c r="L109" s="103" t="str">
        <f ca="1">IF(I109="","",IF(I109&gt;TODAY(),"",IF(K109=0,IF(TODAY()&lt;=J109,"C","L"),IF(K109&lt;=J109,"J","K"))))</f>
        <v/>
      </c>
      <c r="M109" s="104"/>
      <c r="N109" s="104"/>
      <c r="O109" s="94"/>
      <c r="P109" s="31" t="str">
        <f>IFERROR(VLOOKUP(D109,'Environnement,Contexte'!$B$4:$I$101,2,0),IFERROR(VLOOKUP(D109,'Sous-Traitants,Fournisseurs'!$B$4:$I$101,2,0),IFERROR(VLOOKUP(D109,'Scientifiques,Techniques'!$B$4:$I$101,2,0),IFERROR(VLOOKUP(D109,'Organisationnels,Humains'!$B$4:$I$101,2,0),""))))</f>
        <v/>
      </c>
      <c r="Q109" s="31" t="str">
        <f>IFERROR(VLOOKUP(D109,'Environnement,Contexte'!$B$4:$I$101,4,0),IFERROR(VLOOKUP(D109,'Sous-Traitants,Fournisseurs'!$B$4:$I$101,4,0),IFERROR(VLOOKUP(D109,'Scientifiques,Techniques'!$B$4:$I$101,4,0),IFERROR(VLOOKUP(D109,'Organisationnels,Humains'!$B$4:$I$101,4,0),""))))</f>
        <v/>
      </c>
      <c r="R109" s="31" t="str">
        <f>IFERROR(VLOOKUP(D109,'Environnement,Contexte'!$B$4:$I$101,3,0),IFERROR(VLOOKUP(D109,'Sous-Traitants,Fournisseurs'!$B$4:$I$101,3,0),IFERROR(VLOOKUP(D109,'Scientifiques,Techniques'!$B$4:$I$101,3,0),IFERROR(VLOOKUP(D109,'Organisationnels,Humains'!$B$4:$I$101,3,0),""))))</f>
        <v/>
      </c>
      <c r="S109" s="31" t="str">
        <f>MENU!$C$8</f>
        <v>WELDEC PSM</v>
      </c>
      <c r="T109" s="31" t="str">
        <f>IF(J109-I109&gt;0,J109-I109,"")</f>
        <v/>
      </c>
      <c r="AA109" s="197">
        <f>IF(F109="",0,F109)</f>
        <v>0</v>
      </c>
    </row>
    <row r="110" spans="1:27" ht="39.950000000000003" customHeight="1">
      <c r="A110" s="2"/>
      <c r="B110" s="2"/>
      <c r="C110" s="92"/>
      <c r="D110" s="93" t="str">
        <f>IFERROR(VLOOKUP(C110,'Environnement,Contexte'!$A$4:$M$101,2,0),IFERROR(VLOOKUP(C110,'Sous-Traitants,Fournisseurs'!$A$4:$M$101,2,0),IFERROR(VLOOKUP(C110,'Scientifiques,Techniques'!$A$4:$M$101,2,0),IFERROR(VLOOKUP(C110,'Organisationnels,Humains'!$A$4:$M$101,2,0),""))))</f>
        <v/>
      </c>
      <c r="E110" s="93" t="str">
        <f>IFERROR(VLOOKUP(D110,'Environnement,Contexte'!$B$4:$M$101,12,0),IFERROR(VLOOKUP(D110,'Sous-Traitants,Fournisseurs'!$B$4:$M$101,12,0),IFERROR(VLOOKUP(D110,'Scientifiques,Techniques'!$B$4:$M$101,12,0),IFERROR(VLOOKUP(D110,'Organisationnels,Humains'!$B$4:$M$101,12,0),""))))</f>
        <v/>
      </c>
      <c r="F110" s="101" t="str">
        <f>IFERROR(VLOOKUP(D110,'Environnement,Contexte'!$B$4:$I$101,8,0),IFERROR(VLOOKUP(D110,'Sous-Traitants,Fournisseurs'!$B$4:$I$101,8,0),IFERROR(VLOOKUP(D110,'Scientifiques,Techniques'!$B$4:$I$101,8,0),IFERROR(VLOOKUP(D110,'Organisationnels,Humains'!$B$4:$I$101,8,0),""))))</f>
        <v/>
      </c>
      <c r="G110" s="114"/>
      <c r="H110" s="93"/>
      <c r="I110" s="93"/>
      <c r="J110" s="93"/>
      <c r="K110" s="93"/>
      <c r="L110" s="103" t="str">
        <f ca="1">IF(I110="","",IF(I110&gt;TODAY(),"",IF(K110=0,IF(TODAY()&lt;=J110,"C","L"),IF(K110&lt;=J110,"J","K"))))</f>
        <v/>
      </c>
      <c r="M110" s="104"/>
      <c r="N110" s="104"/>
      <c r="O110" s="94"/>
      <c r="P110" s="31" t="str">
        <f>IFERROR(VLOOKUP(D110,'Environnement,Contexte'!$B$4:$I$101,2,0),IFERROR(VLOOKUP(D110,'Sous-Traitants,Fournisseurs'!$B$4:$I$101,2,0),IFERROR(VLOOKUP(D110,'Scientifiques,Techniques'!$B$4:$I$101,2,0),IFERROR(VLOOKUP(D110,'Organisationnels,Humains'!$B$4:$I$101,2,0),""))))</f>
        <v/>
      </c>
      <c r="Q110" s="31" t="str">
        <f>IFERROR(VLOOKUP(D110,'Environnement,Contexte'!$B$4:$I$101,4,0),IFERROR(VLOOKUP(D110,'Sous-Traitants,Fournisseurs'!$B$4:$I$101,4,0),IFERROR(VLOOKUP(D110,'Scientifiques,Techniques'!$B$4:$I$101,4,0),IFERROR(VLOOKUP(D110,'Organisationnels,Humains'!$B$4:$I$101,4,0),""))))</f>
        <v/>
      </c>
      <c r="R110" s="31" t="str">
        <f>IFERROR(VLOOKUP(D110,'Environnement,Contexte'!$B$4:$I$101,3,0),IFERROR(VLOOKUP(D110,'Sous-Traitants,Fournisseurs'!$B$4:$I$101,3,0),IFERROR(VLOOKUP(D110,'Scientifiques,Techniques'!$B$4:$I$101,3,0),IFERROR(VLOOKUP(D110,'Organisationnels,Humains'!$B$4:$I$101,3,0),""))))</f>
        <v/>
      </c>
      <c r="S110" s="31" t="str">
        <f>MENU!$C$8</f>
        <v>WELDEC PSM</v>
      </c>
      <c r="T110" s="31" t="str">
        <f>IF(J110-I110&gt;0,J110-I110,"")</f>
        <v/>
      </c>
      <c r="AA110" s="197">
        <f>IF(F110="",0,F110)</f>
        <v>0</v>
      </c>
    </row>
    <row r="111" spans="1:27" ht="39.950000000000003" customHeight="1">
      <c r="A111" s="2"/>
      <c r="B111" s="2"/>
      <c r="C111" s="92"/>
      <c r="D111" s="93" t="str">
        <f>IFERROR(VLOOKUP(C111,'Environnement,Contexte'!$A$4:$M$101,2,0),IFERROR(VLOOKUP(C111,'Sous-Traitants,Fournisseurs'!$A$4:$M$101,2,0),IFERROR(VLOOKUP(C111,'Scientifiques,Techniques'!$A$4:$M$101,2,0),IFERROR(VLOOKUP(C111,'Organisationnels,Humains'!$A$4:$M$101,2,0),""))))</f>
        <v/>
      </c>
      <c r="E111" s="93" t="str">
        <f>IFERROR(VLOOKUP(D111,'Environnement,Contexte'!$B$4:$M$101,12,0),IFERROR(VLOOKUP(D111,'Sous-Traitants,Fournisseurs'!$B$4:$M$101,12,0),IFERROR(VLOOKUP(D111,'Scientifiques,Techniques'!$B$4:$M$101,12,0),IFERROR(VLOOKUP(D111,'Organisationnels,Humains'!$B$4:$M$101,12,0),""))))</f>
        <v/>
      </c>
      <c r="F111" s="101" t="str">
        <f>IFERROR(VLOOKUP(D111,'Environnement,Contexte'!$B$4:$I$101,8,0),IFERROR(VLOOKUP(D111,'Sous-Traitants,Fournisseurs'!$B$4:$I$101,8,0),IFERROR(VLOOKUP(D111,'Scientifiques,Techniques'!$B$4:$I$101,8,0),IFERROR(VLOOKUP(D111,'Organisationnels,Humains'!$B$4:$I$101,8,0),""))))</f>
        <v/>
      </c>
      <c r="G111" s="114"/>
      <c r="H111" s="93"/>
      <c r="I111" s="93"/>
      <c r="J111" s="93"/>
      <c r="K111" s="93"/>
      <c r="L111" s="103" t="str">
        <f ca="1">IF(I111="","",IF(I111&gt;TODAY(),"",IF(K111=0,IF(TODAY()&lt;=J111,"C","L"),IF(K111&lt;=J111,"J","K"))))</f>
        <v/>
      </c>
      <c r="M111" s="104"/>
      <c r="N111" s="104"/>
      <c r="O111" s="94"/>
      <c r="P111" s="31" t="str">
        <f>IFERROR(VLOOKUP(D111,'Environnement,Contexte'!$B$4:$I$101,2,0),IFERROR(VLOOKUP(D111,'Sous-Traitants,Fournisseurs'!$B$4:$I$101,2,0),IFERROR(VLOOKUP(D111,'Scientifiques,Techniques'!$B$4:$I$101,2,0),IFERROR(VLOOKUP(D111,'Organisationnels,Humains'!$B$4:$I$101,2,0),""))))</f>
        <v/>
      </c>
      <c r="Q111" s="31" t="str">
        <f>IFERROR(VLOOKUP(D111,'Environnement,Contexte'!$B$4:$I$101,4,0),IFERROR(VLOOKUP(D111,'Sous-Traitants,Fournisseurs'!$B$4:$I$101,4,0),IFERROR(VLOOKUP(D111,'Scientifiques,Techniques'!$B$4:$I$101,4,0),IFERROR(VLOOKUP(D111,'Organisationnels,Humains'!$B$4:$I$101,4,0),""))))</f>
        <v/>
      </c>
      <c r="R111" s="31" t="str">
        <f>IFERROR(VLOOKUP(D111,'Environnement,Contexte'!$B$4:$I$101,3,0),IFERROR(VLOOKUP(D111,'Sous-Traitants,Fournisseurs'!$B$4:$I$101,3,0),IFERROR(VLOOKUP(D111,'Scientifiques,Techniques'!$B$4:$I$101,3,0),IFERROR(VLOOKUP(D111,'Organisationnels,Humains'!$B$4:$I$101,3,0),""))))</f>
        <v/>
      </c>
      <c r="S111" s="31" t="str">
        <f>MENU!$C$8</f>
        <v>WELDEC PSM</v>
      </c>
      <c r="T111" s="31" t="str">
        <f>IF(J111-I111&gt;0,J111-I111,"")</f>
        <v/>
      </c>
      <c r="AA111" s="197">
        <f>IF(F111="",0,F111)</f>
        <v>0</v>
      </c>
    </row>
    <row r="112" spans="1:27" ht="39.950000000000003" customHeight="1">
      <c r="A112" s="2"/>
      <c r="B112" s="2"/>
      <c r="C112" s="92"/>
      <c r="D112" s="93" t="str">
        <f>IFERROR(VLOOKUP(C112,'Environnement,Contexte'!$A$4:$M$101,2,0),IFERROR(VLOOKUP(C112,'Sous-Traitants,Fournisseurs'!$A$4:$M$101,2,0),IFERROR(VLOOKUP(C112,'Scientifiques,Techniques'!$A$4:$M$101,2,0),IFERROR(VLOOKUP(C112,'Organisationnels,Humains'!$A$4:$M$101,2,0),""))))</f>
        <v/>
      </c>
      <c r="E112" s="93" t="str">
        <f>IFERROR(VLOOKUP(D112,'Environnement,Contexte'!$B$4:$M$101,12,0),IFERROR(VLOOKUP(D112,'Sous-Traitants,Fournisseurs'!$B$4:$M$101,12,0),IFERROR(VLOOKUP(D112,'Scientifiques,Techniques'!$B$4:$M$101,12,0),IFERROR(VLOOKUP(D112,'Organisationnels,Humains'!$B$4:$M$101,12,0),""))))</f>
        <v/>
      </c>
      <c r="F112" s="101" t="str">
        <f>IFERROR(VLOOKUP(D112,'Environnement,Contexte'!$B$4:$I$101,8,0),IFERROR(VLOOKUP(D112,'Sous-Traitants,Fournisseurs'!$B$4:$I$101,8,0),IFERROR(VLOOKUP(D112,'Scientifiques,Techniques'!$B$4:$I$101,8,0),IFERROR(VLOOKUP(D112,'Organisationnels,Humains'!$B$4:$I$101,8,0),""))))</f>
        <v/>
      </c>
      <c r="G112" s="114"/>
      <c r="H112" s="93"/>
      <c r="I112" s="93"/>
      <c r="J112" s="93"/>
      <c r="K112" s="93"/>
      <c r="L112" s="103" t="str">
        <f ca="1">IF(I112="","",IF(I112&gt;TODAY(),"",IF(K112=0,IF(TODAY()&lt;=J112,"C","L"),IF(K112&lt;=J112,"J","K"))))</f>
        <v/>
      </c>
      <c r="M112" s="104"/>
      <c r="N112" s="104"/>
      <c r="O112" s="94"/>
      <c r="P112" s="31" t="str">
        <f>IFERROR(VLOOKUP(D112,'Environnement,Contexte'!$B$4:$I$101,2,0),IFERROR(VLOOKUP(D112,'Sous-Traitants,Fournisseurs'!$B$4:$I$101,2,0),IFERROR(VLOOKUP(D112,'Scientifiques,Techniques'!$B$4:$I$101,2,0),IFERROR(VLOOKUP(D112,'Organisationnels,Humains'!$B$4:$I$101,2,0),""))))</f>
        <v/>
      </c>
      <c r="Q112" s="31" t="str">
        <f>IFERROR(VLOOKUP(D112,'Environnement,Contexte'!$B$4:$I$101,4,0),IFERROR(VLOOKUP(D112,'Sous-Traitants,Fournisseurs'!$B$4:$I$101,4,0),IFERROR(VLOOKUP(D112,'Scientifiques,Techniques'!$B$4:$I$101,4,0),IFERROR(VLOOKUP(D112,'Organisationnels,Humains'!$B$4:$I$101,4,0),""))))</f>
        <v/>
      </c>
      <c r="R112" s="31" t="str">
        <f>IFERROR(VLOOKUP(D112,'Environnement,Contexte'!$B$4:$I$101,3,0),IFERROR(VLOOKUP(D112,'Sous-Traitants,Fournisseurs'!$B$4:$I$101,3,0),IFERROR(VLOOKUP(D112,'Scientifiques,Techniques'!$B$4:$I$101,3,0),IFERROR(VLOOKUP(D112,'Organisationnels,Humains'!$B$4:$I$101,3,0),""))))</f>
        <v/>
      </c>
      <c r="S112" s="31" t="str">
        <f>MENU!$C$8</f>
        <v>WELDEC PSM</v>
      </c>
      <c r="T112" s="31" t="str">
        <f>IF(J112-I112&gt;0,J112-I112,"")</f>
        <v/>
      </c>
      <c r="AA112" s="197">
        <f>IF(F112="",0,F112)</f>
        <v>0</v>
      </c>
    </row>
    <row r="113" spans="1:27" ht="39.950000000000003" customHeight="1">
      <c r="A113" s="2"/>
      <c r="B113" s="2"/>
      <c r="C113" s="92"/>
      <c r="D113" s="93" t="str">
        <f>IFERROR(VLOOKUP(C113,'Environnement,Contexte'!$A$4:$M$101,2,0),IFERROR(VLOOKUP(C113,'Sous-Traitants,Fournisseurs'!$A$4:$M$101,2,0),IFERROR(VLOOKUP(C113,'Scientifiques,Techniques'!$A$4:$M$101,2,0),IFERROR(VLOOKUP(C113,'Organisationnels,Humains'!$A$4:$M$101,2,0),""))))</f>
        <v/>
      </c>
      <c r="E113" s="93" t="str">
        <f>IFERROR(VLOOKUP(D113,'Environnement,Contexte'!$B$4:$M$101,12,0),IFERROR(VLOOKUP(D113,'Sous-Traitants,Fournisseurs'!$B$4:$M$101,12,0),IFERROR(VLOOKUP(D113,'Scientifiques,Techniques'!$B$4:$M$101,12,0),IFERROR(VLOOKUP(D113,'Organisationnels,Humains'!$B$4:$M$101,12,0),""))))</f>
        <v/>
      </c>
      <c r="F113" s="101" t="str">
        <f>IFERROR(VLOOKUP(D113,'Environnement,Contexte'!$B$4:$I$101,8,0),IFERROR(VLOOKUP(D113,'Sous-Traitants,Fournisseurs'!$B$4:$I$101,8,0),IFERROR(VLOOKUP(D113,'Scientifiques,Techniques'!$B$4:$I$101,8,0),IFERROR(VLOOKUP(D113,'Organisationnels,Humains'!$B$4:$I$101,8,0),""))))</f>
        <v/>
      </c>
      <c r="G113" s="114"/>
      <c r="H113" s="93"/>
      <c r="I113" s="93"/>
      <c r="J113" s="93"/>
      <c r="K113" s="93"/>
      <c r="L113" s="103" t="str">
        <f ca="1">IF(I113="","",IF(I113&gt;TODAY(),"",IF(K113=0,IF(TODAY()&lt;=J113,"C","L"),IF(K113&lt;=J113,"J","K"))))</f>
        <v/>
      </c>
      <c r="M113" s="104"/>
      <c r="N113" s="104"/>
      <c r="O113" s="94"/>
      <c r="P113" s="31" t="str">
        <f>IFERROR(VLOOKUP(D113,'Environnement,Contexte'!$B$4:$I$101,2,0),IFERROR(VLOOKUP(D113,'Sous-Traitants,Fournisseurs'!$B$4:$I$101,2,0),IFERROR(VLOOKUP(D113,'Scientifiques,Techniques'!$B$4:$I$101,2,0),IFERROR(VLOOKUP(D113,'Organisationnels,Humains'!$B$4:$I$101,2,0),""))))</f>
        <v/>
      </c>
      <c r="Q113" s="31" t="str">
        <f>IFERROR(VLOOKUP(D113,'Environnement,Contexte'!$B$4:$I$101,4,0),IFERROR(VLOOKUP(D113,'Sous-Traitants,Fournisseurs'!$B$4:$I$101,4,0),IFERROR(VLOOKUP(D113,'Scientifiques,Techniques'!$B$4:$I$101,4,0),IFERROR(VLOOKUP(D113,'Organisationnels,Humains'!$B$4:$I$101,4,0),""))))</f>
        <v/>
      </c>
      <c r="R113" s="31" t="str">
        <f>IFERROR(VLOOKUP(D113,'Environnement,Contexte'!$B$4:$I$101,3,0),IFERROR(VLOOKUP(D113,'Sous-Traitants,Fournisseurs'!$B$4:$I$101,3,0),IFERROR(VLOOKUP(D113,'Scientifiques,Techniques'!$B$4:$I$101,3,0),IFERROR(VLOOKUP(D113,'Organisationnels,Humains'!$B$4:$I$101,3,0),""))))</f>
        <v/>
      </c>
      <c r="S113" s="31" t="str">
        <f>MENU!$C$8</f>
        <v>WELDEC PSM</v>
      </c>
      <c r="T113" s="31" t="str">
        <f>IF(J113-I113&gt;0,J113-I113,"")</f>
        <v/>
      </c>
      <c r="AA113" s="197">
        <f>IF(F113="",0,F113)</f>
        <v>0</v>
      </c>
    </row>
    <row r="114" spans="1:27" ht="39.950000000000003" customHeight="1">
      <c r="A114" s="2"/>
      <c r="B114" s="2"/>
      <c r="C114" s="92"/>
      <c r="D114" s="93" t="str">
        <f>IFERROR(VLOOKUP(C114,'Environnement,Contexte'!$A$4:$M$101,2,0),IFERROR(VLOOKUP(C114,'Sous-Traitants,Fournisseurs'!$A$4:$M$101,2,0),IFERROR(VLOOKUP(C114,'Scientifiques,Techniques'!$A$4:$M$101,2,0),IFERROR(VLOOKUP(C114,'Organisationnels,Humains'!$A$4:$M$101,2,0),""))))</f>
        <v/>
      </c>
      <c r="E114" s="93" t="str">
        <f>IFERROR(VLOOKUP(D114,'Environnement,Contexte'!$B$4:$M$101,12,0),IFERROR(VLOOKUP(D114,'Sous-Traitants,Fournisseurs'!$B$4:$M$101,12,0),IFERROR(VLOOKUP(D114,'Scientifiques,Techniques'!$B$4:$M$101,12,0),IFERROR(VLOOKUP(D114,'Organisationnels,Humains'!$B$4:$M$101,12,0),""))))</f>
        <v/>
      </c>
      <c r="F114" s="101" t="str">
        <f>IFERROR(VLOOKUP(D114,'Environnement,Contexte'!$B$4:$I$101,8,0),IFERROR(VLOOKUP(D114,'Sous-Traitants,Fournisseurs'!$B$4:$I$101,8,0),IFERROR(VLOOKUP(D114,'Scientifiques,Techniques'!$B$4:$I$101,8,0),IFERROR(VLOOKUP(D114,'Organisationnels,Humains'!$B$4:$I$101,8,0),""))))</f>
        <v/>
      </c>
      <c r="G114" s="114"/>
      <c r="H114" s="93"/>
      <c r="I114" s="93"/>
      <c r="J114" s="93"/>
      <c r="K114" s="93"/>
      <c r="L114" s="103" t="str">
        <f ca="1">IF(I114="","",IF(I114&gt;TODAY(),"",IF(K114=0,IF(TODAY()&lt;=J114,"C","L"),IF(K114&lt;=J114,"J","K"))))</f>
        <v/>
      </c>
      <c r="M114" s="104"/>
      <c r="N114" s="104"/>
      <c r="O114" s="94"/>
      <c r="P114" s="31" t="str">
        <f>IFERROR(VLOOKUP(D114,'Environnement,Contexte'!$B$4:$I$101,2,0),IFERROR(VLOOKUP(D114,'Sous-Traitants,Fournisseurs'!$B$4:$I$101,2,0),IFERROR(VLOOKUP(D114,'Scientifiques,Techniques'!$B$4:$I$101,2,0),IFERROR(VLOOKUP(D114,'Organisationnels,Humains'!$B$4:$I$101,2,0),""))))</f>
        <v/>
      </c>
      <c r="Q114" s="31" t="str">
        <f>IFERROR(VLOOKUP(D114,'Environnement,Contexte'!$B$4:$I$101,4,0),IFERROR(VLOOKUP(D114,'Sous-Traitants,Fournisseurs'!$B$4:$I$101,4,0),IFERROR(VLOOKUP(D114,'Scientifiques,Techniques'!$B$4:$I$101,4,0),IFERROR(VLOOKUP(D114,'Organisationnels,Humains'!$B$4:$I$101,4,0),""))))</f>
        <v/>
      </c>
      <c r="R114" s="31" t="str">
        <f>IFERROR(VLOOKUP(D114,'Environnement,Contexte'!$B$4:$I$101,3,0),IFERROR(VLOOKUP(D114,'Sous-Traitants,Fournisseurs'!$B$4:$I$101,3,0),IFERROR(VLOOKUP(D114,'Scientifiques,Techniques'!$B$4:$I$101,3,0),IFERROR(VLOOKUP(D114,'Organisationnels,Humains'!$B$4:$I$101,3,0),""))))</f>
        <v/>
      </c>
      <c r="S114" s="31" t="str">
        <f>MENU!$C$8</f>
        <v>WELDEC PSM</v>
      </c>
      <c r="T114" s="31" t="str">
        <f>IF(J114-I114&gt;0,J114-I114,"")</f>
        <v/>
      </c>
      <c r="AA114" s="197">
        <f>IF(F114="",0,F114)</f>
        <v>0</v>
      </c>
    </row>
    <row r="115" spans="1:27" ht="39.950000000000003" customHeight="1">
      <c r="A115" s="2"/>
      <c r="B115" s="2"/>
      <c r="C115" s="92"/>
      <c r="D115" s="93" t="str">
        <f>IFERROR(VLOOKUP(C115,'Environnement,Contexte'!$A$4:$M$101,2,0),IFERROR(VLOOKUP(C115,'Sous-Traitants,Fournisseurs'!$A$4:$M$101,2,0),IFERROR(VLOOKUP(C115,'Scientifiques,Techniques'!$A$4:$M$101,2,0),IFERROR(VLOOKUP(C115,'Organisationnels,Humains'!$A$4:$M$101,2,0),""))))</f>
        <v/>
      </c>
      <c r="E115" s="93" t="str">
        <f>IFERROR(VLOOKUP(D115,'Environnement,Contexte'!$B$4:$M$101,12,0),IFERROR(VLOOKUP(D115,'Sous-Traitants,Fournisseurs'!$B$4:$M$101,12,0),IFERROR(VLOOKUP(D115,'Scientifiques,Techniques'!$B$4:$M$101,12,0),IFERROR(VLOOKUP(D115,'Organisationnels,Humains'!$B$4:$M$101,12,0),""))))</f>
        <v/>
      </c>
      <c r="F115" s="101" t="str">
        <f>IFERROR(VLOOKUP(D115,'Environnement,Contexte'!$B$4:$I$101,8,0),IFERROR(VLOOKUP(D115,'Sous-Traitants,Fournisseurs'!$B$4:$I$101,8,0),IFERROR(VLOOKUP(D115,'Scientifiques,Techniques'!$B$4:$I$101,8,0),IFERROR(VLOOKUP(D115,'Organisationnels,Humains'!$B$4:$I$101,8,0),""))))</f>
        <v/>
      </c>
      <c r="G115" s="114"/>
      <c r="H115" s="93"/>
      <c r="I115" s="93"/>
      <c r="J115" s="93"/>
      <c r="K115" s="93"/>
      <c r="L115" s="103" t="str">
        <f ca="1">IF(I115="","",IF(I115&gt;TODAY(),"",IF(K115=0,IF(TODAY()&lt;=J115,"C","L"),IF(K115&lt;=J115,"J","K"))))</f>
        <v/>
      </c>
      <c r="M115" s="104"/>
      <c r="N115" s="104"/>
      <c r="O115" s="94"/>
      <c r="P115" s="31" t="str">
        <f>IFERROR(VLOOKUP(D115,'Environnement,Contexte'!$B$4:$I$101,2,0),IFERROR(VLOOKUP(D115,'Sous-Traitants,Fournisseurs'!$B$4:$I$101,2,0),IFERROR(VLOOKUP(D115,'Scientifiques,Techniques'!$B$4:$I$101,2,0),IFERROR(VLOOKUP(D115,'Organisationnels,Humains'!$B$4:$I$101,2,0),""))))</f>
        <v/>
      </c>
      <c r="Q115" s="31" t="str">
        <f>IFERROR(VLOOKUP(D115,'Environnement,Contexte'!$B$4:$I$101,4,0),IFERROR(VLOOKUP(D115,'Sous-Traitants,Fournisseurs'!$B$4:$I$101,4,0),IFERROR(VLOOKUP(D115,'Scientifiques,Techniques'!$B$4:$I$101,4,0),IFERROR(VLOOKUP(D115,'Organisationnels,Humains'!$B$4:$I$101,4,0),""))))</f>
        <v/>
      </c>
      <c r="R115" s="31" t="str">
        <f>IFERROR(VLOOKUP(D115,'Environnement,Contexte'!$B$4:$I$101,3,0),IFERROR(VLOOKUP(D115,'Sous-Traitants,Fournisseurs'!$B$4:$I$101,3,0),IFERROR(VLOOKUP(D115,'Scientifiques,Techniques'!$B$4:$I$101,3,0),IFERROR(VLOOKUP(D115,'Organisationnels,Humains'!$B$4:$I$101,3,0),""))))</f>
        <v/>
      </c>
      <c r="S115" s="31" t="str">
        <f>MENU!$C$8</f>
        <v>WELDEC PSM</v>
      </c>
      <c r="T115" s="31" t="str">
        <f>IF(J115-I115&gt;0,J115-I115,"")</f>
        <v/>
      </c>
      <c r="AA115" s="197">
        <f>IF(F115="",0,F115)</f>
        <v>0</v>
      </c>
    </row>
    <row r="116" spans="1:27" ht="39.950000000000003" customHeight="1">
      <c r="A116" s="2"/>
      <c r="B116" s="2"/>
      <c r="C116" s="92"/>
      <c r="D116" s="93" t="str">
        <f>IFERROR(VLOOKUP(C116,'Environnement,Contexte'!$A$4:$M$101,2,0),IFERROR(VLOOKUP(C116,'Sous-Traitants,Fournisseurs'!$A$4:$M$101,2,0),IFERROR(VLOOKUP(C116,'Scientifiques,Techniques'!$A$4:$M$101,2,0),IFERROR(VLOOKUP(C116,'Organisationnels,Humains'!$A$4:$M$101,2,0),""))))</f>
        <v/>
      </c>
      <c r="E116" s="93" t="str">
        <f>IFERROR(VLOOKUP(D116,'Environnement,Contexte'!$B$4:$M$101,12,0),IFERROR(VLOOKUP(D116,'Sous-Traitants,Fournisseurs'!$B$4:$M$101,12,0),IFERROR(VLOOKUP(D116,'Scientifiques,Techniques'!$B$4:$M$101,12,0),IFERROR(VLOOKUP(D116,'Organisationnels,Humains'!$B$4:$M$101,12,0),""))))</f>
        <v/>
      </c>
      <c r="F116" s="101" t="str">
        <f>IFERROR(VLOOKUP(D116,'Environnement,Contexte'!$B$4:$I$101,8,0),IFERROR(VLOOKUP(D116,'Sous-Traitants,Fournisseurs'!$B$4:$I$101,8,0),IFERROR(VLOOKUP(D116,'Scientifiques,Techniques'!$B$4:$I$101,8,0),IFERROR(VLOOKUP(D116,'Organisationnels,Humains'!$B$4:$I$101,8,0),""))))</f>
        <v/>
      </c>
      <c r="G116" s="114"/>
      <c r="H116" s="93"/>
      <c r="I116" s="102"/>
      <c r="J116" s="102"/>
      <c r="K116" s="93"/>
      <c r="L116" s="103" t="str">
        <f ca="1">IF(I116="","",IF(I116&gt;TODAY(),"",IF(K116=0,IF(TODAY()&lt;=J116,"C","L"),IF(K116&lt;=J116,"J","K"))))</f>
        <v/>
      </c>
      <c r="M116" s="104"/>
      <c r="N116" s="104"/>
      <c r="O116" s="94"/>
      <c r="P116" s="31" t="str">
        <f>IFERROR(VLOOKUP(D116,'Environnement,Contexte'!$B$4:$I$101,2,0),IFERROR(VLOOKUP(D116,'Sous-Traitants,Fournisseurs'!$B$4:$I$101,2,0),IFERROR(VLOOKUP(D116,'Scientifiques,Techniques'!$B$4:$I$101,2,0),IFERROR(VLOOKUP(D116,'Organisationnels,Humains'!$B$4:$I$101,2,0),""))))</f>
        <v/>
      </c>
      <c r="Q116" s="31" t="str">
        <f>IFERROR(VLOOKUP(D116,'Environnement,Contexte'!$B$4:$I$101,4,0),IFERROR(VLOOKUP(D116,'Sous-Traitants,Fournisseurs'!$B$4:$I$101,4,0),IFERROR(VLOOKUP(D116,'Scientifiques,Techniques'!$B$4:$I$101,4,0),IFERROR(VLOOKUP(D116,'Organisationnels,Humains'!$B$4:$I$101,4,0),""))))</f>
        <v/>
      </c>
      <c r="R116" s="31" t="str">
        <f>IFERROR(VLOOKUP(D116,'Environnement,Contexte'!$B$4:$I$101,3,0),IFERROR(VLOOKUP(D116,'Sous-Traitants,Fournisseurs'!$B$4:$I$101,3,0),IFERROR(VLOOKUP(D116,'Scientifiques,Techniques'!$B$4:$I$101,3,0),IFERROR(VLOOKUP(D116,'Organisationnels,Humains'!$B$4:$I$101,3,0),""))))</f>
        <v/>
      </c>
      <c r="S116" s="31" t="str">
        <f>MENU!$C$8</f>
        <v>WELDEC PSM</v>
      </c>
      <c r="T116" s="31" t="str">
        <f>IF(J116-I116&gt;0,J116-I116,"")</f>
        <v/>
      </c>
      <c r="AA116" s="197">
        <f>IF(F116="",0,F116)</f>
        <v>0</v>
      </c>
    </row>
    <row r="117" spans="1:27" ht="39.950000000000003" customHeight="1">
      <c r="A117" s="2"/>
      <c r="B117" s="2"/>
      <c r="C117" s="92"/>
      <c r="D117" s="93" t="str">
        <f>IFERROR(VLOOKUP(C117,'Environnement,Contexte'!$A$4:$M$101,2,0),IFERROR(VLOOKUP(C117,'Sous-Traitants,Fournisseurs'!$A$4:$M$101,2,0),IFERROR(VLOOKUP(C117,'Scientifiques,Techniques'!$A$4:$M$101,2,0),IFERROR(VLOOKUP(C117,'Organisationnels,Humains'!$A$4:$M$101,2,0),""))))</f>
        <v/>
      </c>
      <c r="E117" s="93" t="str">
        <f>IFERROR(VLOOKUP(D117,'Environnement,Contexte'!$B$4:$M$101,12,0),IFERROR(VLOOKUP(D117,'Sous-Traitants,Fournisseurs'!$B$4:$M$101,12,0),IFERROR(VLOOKUP(D117,'Scientifiques,Techniques'!$B$4:$M$101,12,0),IFERROR(VLOOKUP(D117,'Organisationnels,Humains'!$B$4:$M$101,12,0),""))))</f>
        <v/>
      </c>
      <c r="F117" s="101" t="str">
        <f>IFERROR(VLOOKUP(D117,'Environnement,Contexte'!$B$4:$I$101,8,0),IFERROR(VLOOKUP(D117,'Sous-Traitants,Fournisseurs'!$B$4:$I$101,8,0),IFERROR(VLOOKUP(D117,'Scientifiques,Techniques'!$B$4:$I$101,8,0),IFERROR(VLOOKUP(D117,'Organisationnels,Humains'!$B$4:$I$101,8,0),""))))</f>
        <v/>
      </c>
      <c r="G117" s="114"/>
      <c r="H117" s="93"/>
      <c r="I117" s="93"/>
      <c r="J117" s="93"/>
      <c r="K117" s="93"/>
      <c r="L117" s="103" t="str">
        <f ca="1">IF(I117="","",IF(I117&gt;TODAY(),"",IF(K117=0,IF(TODAY()&lt;=J117,"C","L"),IF(K117&lt;=J117,"J","K"))))</f>
        <v/>
      </c>
      <c r="M117" s="104"/>
      <c r="N117" s="104"/>
      <c r="O117" s="94"/>
      <c r="P117" s="31" t="str">
        <f>IFERROR(VLOOKUP(D117,'Environnement,Contexte'!$B$4:$I$101,2,0),IFERROR(VLOOKUP(D117,'Sous-Traitants,Fournisseurs'!$B$4:$I$101,2,0),IFERROR(VLOOKUP(D117,'Scientifiques,Techniques'!$B$4:$I$101,2,0),IFERROR(VLOOKUP(D117,'Organisationnels,Humains'!$B$4:$I$101,2,0),""))))</f>
        <v/>
      </c>
      <c r="Q117" s="31" t="str">
        <f>IFERROR(VLOOKUP(D117,'Environnement,Contexte'!$B$4:$I$101,4,0),IFERROR(VLOOKUP(D117,'Sous-Traitants,Fournisseurs'!$B$4:$I$101,4,0),IFERROR(VLOOKUP(D117,'Scientifiques,Techniques'!$B$4:$I$101,4,0),IFERROR(VLOOKUP(D117,'Organisationnels,Humains'!$B$4:$I$101,4,0),""))))</f>
        <v/>
      </c>
      <c r="R117" s="31" t="str">
        <f>IFERROR(VLOOKUP(D117,'Environnement,Contexte'!$B$4:$I$101,3,0),IFERROR(VLOOKUP(D117,'Sous-Traitants,Fournisseurs'!$B$4:$I$101,3,0),IFERROR(VLOOKUP(D117,'Scientifiques,Techniques'!$B$4:$I$101,3,0),IFERROR(VLOOKUP(D117,'Organisationnels,Humains'!$B$4:$I$101,3,0),""))))</f>
        <v/>
      </c>
      <c r="S117" s="31" t="str">
        <f>MENU!$C$8</f>
        <v>WELDEC PSM</v>
      </c>
      <c r="T117" s="31" t="str">
        <f>IF(J117-I117&gt;0,J117-I117,"")</f>
        <v/>
      </c>
      <c r="AA117" s="197">
        <f>IF(F117="",0,F117)</f>
        <v>0</v>
      </c>
    </row>
    <row r="118" spans="1:27" ht="39.950000000000003" customHeight="1">
      <c r="A118" s="2"/>
      <c r="B118" s="2"/>
      <c r="C118" s="92"/>
      <c r="D118" s="93" t="str">
        <f>IFERROR(VLOOKUP(C118,'Environnement,Contexte'!$A$4:$M$101,2,0),IFERROR(VLOOKUP(C118,'Sous-Traitants,Fournisseurs'!$A$4:$M$101,2,0),IFERROR(VLOOKUP(C118,'Scientifiques,Techniques'!$A$4:$M$101,2,0),IFERROR(VLOOKUP(C118,'Organisationnels,Humains'!$A$4:$M$101,2,0),""))))</f>
        <v/>
      </c>
      <c r="E118" s="93" t="str">
        <f>IFERROR(VLOOKUP(D118,'Environnement,Contexte'!$B$4:$M$101,12,0),IFERROR(VLOOKUP(D118,'Sous-Traitants,Fournisseurs'!$B$4:$M$101,12,0),IFERROR(VLOOKUP(D118,'Scientifiques,Techniques'!$B$4:$M$101,12,0),IFERROR(VLOOKUP(D118,'Organisationnels,Humains'!$B$4:$M$101,12,0),""))))</f>
        <v/>
      </c>
      <c r="F118" s="101" t="str">
        <f>IFERROR(VLOOKUP(D118,'Environnement,Contexte'!$B$4:$I$101,8,0),IFERROR(VLOOKUP(D118,'Sous-Traitants,Fournisseurs'!$B$4:$I$101,8,0),IFERROR(VLOOKUP(D118,'Scientifiques,Techniques'!$B$4:$I$101,8,0),IFERROR(VLOOKUP(D118,'Organisationnels,Humains'!$B$4:$I$101,8,0),""))))</f>
        <v/>
      </c>
      <c r="G118" s="114"/>
      <c r="H118" s="93"/>
      <c r="I118" s="93"/>
      <c r="J118" s="93"/>
      <c r="K118" s="93"/>
      <c r="L118" s="103" t="str">
        <f ca="1">IF(I118="","",IF(I118&gt;TODAY(),"",IF(K118=0,IF(TODAY()&lt;=J118,"C","L"),IF(K118&lt;=J118,"J","K"))))</f>
        <v/>
      </c>
      <c r="M118" s="104"/>
      <c r="N118" s="104"/>
      <c r="O118" s="94"/>
      <c r="P118" s="31" t="str">
        <f>IFERROR(VLOOKUP(D118,'Environnement,Contexte'!$B$4:$I$101,2,0),IFERROR(VLOOKUP(D118,'Sous-Traitants,Fournisseurs'!$B$4:$I$101,2,0),IFERROR(VLOOKUP(D118,'Scientifiques,Techniques'!$B$4:$I$101,2,0),IFERROR(VLOOKUP(D118,'Organisationnels,Humains'!$B$4:$I$101,2,0),""))))</f>
        <v/>
      </c>
      <c r="Q118" s="31" t="str">
        <f>IFERROR(VLOOKUP(D118,'Environnement,Contexte'!$B$4:$I$101,4,0),IFERROR(VLOOKUP(D118,'Sous-Traitants,Fournisseurs'!$B$4:$I$101,4,0),IFERROR(VLOOKUP(D118,'Scientifiques,Techniques'!$B$4:$I$101,4,0),IFERROR(VLOOKUP(D118,'Organisationnels,Humains'!$B$4:$I$101,4,0),""))))</f>
        <v/>
      </c>
      <c r="R118" s="31" t="str">
        <f>IFERROR(VLOOKUP(D118,'Environnement,Contexte'!$B$4:$I$101,3,0),IFERROR(VLOOKUP(D118,'Sous-Traitants,Fournisseurs'!$B$4:$I$101,3,0),IFERROR(VLOOKUP(D118,'Scientifiques,Techniques'!$B$4:$I$101,3,0),IFERROR(VLOOKUP(D118,'Organisationnels,Humains'!$B$4:$I$101,3,0),""))))</f>
        <v/>
      </c>
      <c r="S118" s="31" t="str">
        <f>MENU!$C$8</f>
        <v>WELDEC PSM</v>
      </c>
      <c r="T118" s="31" t="str">
        <f>IF(J118-I118&gt;0,J118-I118,"")</f>
        <v/>
      </c>
      <c r="AA118" s="197">
        <f>IF(F118="",0,F118)</f>
        <v>0</v>
      </c>
    </row>
    <row r="119" spans="1:27" ht="39.950000000000003" customHeight="1">
      <c r="A119" s="2"/>
      <c r="B119" s="2"/>
      <c r="C119" s="92"/>
      <c r="D119" s="93" t="str">
        <f>IFERROR(VLOOKUP(C119,'Environnement,Contexte'!$A$4:$M$101,2,0),IFERROR(VLOOKUP(C119,'Sous-Traitants,Fournisseurs'!$A$4:$M$101,2,0),IFERROR(VLOOKUP(C119,'Scientifiques,Techniques'!$A$4:$M$101,2,0),IFERROR(VLOOKUP(C119,'Organisationnels,Humains'!$A$4:$M$101,2,0),""))))</f>
        <v/>
      </c>
      <c r="E119" s="93" t="str">
        <f>IFERROR(VLOOKUP(D119,'Environnement,Contexte'!$B$4:$M$101,12,0),IFERROR(VLOOKUP(D119,'Sous-Traitants,Fournisseurs'!$B$4:$M$101,12,0),IFERROR(VLOOKUP(D119,'Scientifiques,Techniques'!$B$4:$M$101,12,0),IFERROR(VLOOKUP(D119,'Organisationnels,Humains'!$B$4:$M$101,12,0),""))))</f>
        <v/>
      </c>
      <c r="F119" s="101" t="str">
        <f>IFERROR(VLOOKUP(D119,'Environnement,Contexte'!$B$4:$I$101,8,0),IFERROR(VLOOKUP(D119,'Sous-Traitants,Fournisseurs'!$B$4:$I$101,8,0),IFERROR(VLOOKUP(D119,'Scientifiques,Techniques'!$B$4:$I$101,8,0),IFERROR(VLOOKUP(D119,'Organisationnels,Humains'!$B$4:$I$101,8,0),""))))</f>
        <v/>
      </c>
      <c r="G119" s="114"/>
      <c r="H119" s="93"/>
      <c r="I119" s="93"/>
      <c r="J119" s="93"/>
      <c r="K119" s="93"/>
      <c r="L119" s="103" t="str">
        <f ca="1">IF(I119="","",IF(I119&gt;TODAY(),"",IF(K119=0,IF(TODAY()&lt;=J119,"C","L"),IF(K119&lt;=J119,"J","K"))))</f>
        <v/>
      </c>
      <c r="M119" s="104"/>
      <c r="N119" s="104"/>
      <c r="O119" s="94"/>
      <c r="P119" s="31" t="str">
        <f>IFERROR(VLOOKUP(D119,'Environnement,Contexte'!$B$4:$I$101,2,0),IFERROR(VLOOKUP(D119,'Sous-Traitants,Fournisseurs'!$B$4:$I$101,2,0),IFERROR(VLOOKUP(D119,'Scientifiques,Techniques'!$B$4:$I$101,2,0),IFERROR(VLOOKUP(D119,'Organisationnels,Humains'!$B$4:$I$101,2,0),""))))</f>
        <v/>
      </c>
      <c r="Q119" s="31" t="str">
        <f>IFERROR(VLOOKUP(D119,'Environnement,Contexte'!$B$4:$I$101,4,0),IFERROR(VLOOKUP(D119,'Sous-Traitants,Fournisseurs'!$B$4:$I$101,4,0),IFERROR(VLOOKUP(D119,'Scientifiques,Techniques'!$B$4:$I$101,4,0),IFERROR(VLOOKUP(D119,'Organisationnels,Humains'!$B$4:$I$101,4,0),""))))</f>
        <v/>
      </c>
      <c r="R119" s="31" t="str">
        <f>IFERROR(VLOOKUP(D119,'Environnement,Contexte'!$B$4:$I$101,3,0),IFERROR(VLOOKUP(D119,'Sous-Traitants,Fournisseurs'!$B$4:$I$101,3,0),IFERROR(VLOOKUP(D119,'Scientifiques,Techniques'!$B$4:$I$101,3,0),IFERROR(VLOOKUP(D119,'Organisationnels,Humains'!$B$4:$I$101,3,0),""))))</f>
        <v/>
      </c>
      <c r="S119" s="31" t="str">
        <f>MENU!$C$8</f>
        <v>WELDEC PSM</v>
      </c>
      <c r="T119" s="31" t="str">
        <f>IF(J119-I119&gt;0,J119-I119,"")</f>
        <v/>
      </c>
      <c r="AA119" s="197">
        <f>IF(F119="",0,F119)</f>
        <v>0</v>
      </c>
    </row>
    <row r="120" spans="1:27" ht="39.950000000000003" customHeight="1">
      <c r="A120" s="2"/>
      <c r="B120" s="2"/>
      <c r="C120" s="92"/>
      <c r="D120" s="93" t="str">
        <f>IFERROR(VLOOKUP(C120,'Environnement,Contexte'!$A$4:$M$101,2,0),IFERROR(VLOOKUP(C120,'Sous-Traitants,Fournisseurs'!$A$4:$M$101,2,0),IFERROR(VLOOKUP(C120,'Scientifiques,Techniques'!$A$4:$M$101,2,0),IFERROR(VLOOKUP(C120,'Organisationnels,Humains'!$A$4:$M$101,2,0),""))))</f>
        <v/>
      </c>
      <c r="E120" s="93" t="str">
        <f>IFERROR(VLOOKUP(D120,'Environnement,Contexte'!$B$4:$M$101,12,0),IFERROR(VLOOKUP(D120,'Sous-Traitants,Fournisseurs'!$B$4:$M$101,12,0),IFERROR(VLOOKUP(D120,'Scientifiques,Techniques'!$B$4:$M$101,12,0),IFERROR(VLOOKUP(D120,'Organisationnels,Humains'!$B$4:$M$101,12,0),""))))</f>
        <v/>
      </c>
      <c r="F120" s="101" t="str">
        <f>IFERROR(VLOOKUP(D120,'Environnement,Contexte'!$B$4:$I$101,8,0),IFERROR(VLOOKUP(D120,'Sous-Traitants,Fournisseurs'!$B$4:$I$101,8,0),IFERROR(VLOOKUP(D120,'Scientifiques,Techniques'!$B$4:$I$101,8,0),IFERROR(VLOOKUP(D120,'Organisationnels,Humains'!$B$4:$I$101,8,0),""))))</f>
        <v/>
      </c>
      <c r="G120" s="114"/>
      <c r="H120" s="93"/>
      <c r="I120" s="93"/>
      <c r="J120" s="93"/>
      <c r="K120" s="93"/>
      <c r="L120" s="103" t="str">
        <f ca="1">IF(I120="","",IF(I120&gt;TODAY(),"",IF(K120=0,IF(TODAY()&lt;=J120,"C","L"),IF(K120&lt;=J120,"J","K"))))</f>
        <v/>
      </c>
      <c r="M120" s="104"/>
      <c r="N120" s="104"/>
      <c r="O120" s="94"/>
      <c r="P120" s="31" t="str">
        <f>IFERROR(VLOOKUP(D120,'Environnement,Contexte'!$B$4:$I$101,2,0),IFERROR(VLOOKUP(D120,'Sous-Traitants,Fournisseurs'!$B$4:$I$101,2,0),IFERROR(VLOOKUP(D120,'Scientifiques,Techniques'!$B$4:$I$101,2,0),IFERROR(VLOOKUP(D120,'Organisationnels,Humains'!$B$4:$I$101,2,0),""))))</f>
        <v/>
      </c>
      <c r="Q120" s="31" t="str">
        <f>IFERROR(VLOOKUP(D120,'Environnement,Contexte'!$B$4:$I$101,4,0),IFERROR(VLOOKUP(D120,'Sous-Traitants,Fournisseurs'!$B$4:$I$101,4,0),IFERROR(VLOOKUP(D120,'Scientifiques,Techniques'!$B$4:$I$101,4,0),IFERROR(VLOOKUP(D120,'Organisationnels,Humains'!$B$4:$I$101,4,0),""))))</f>
        <v/>
      </c>
      <c r="R120" s="31" t="str">
        <f>IFERROR(VLOOKUP(D120,'Environnement,Contexte'!$B$4:$I$101,3,0),IFERROR(VLOOKUP(D120,'Sous-Traitants,Fournisseurs'!$B$4:$I$101,3,0),IFERROR(VLOOKUP(D120,'Scientifiques,Techniques'!$B$4:$I$101,3,0),IFERROR(VLOOKUP(D120,'Organisationnels,Humains'!$B$4:$I$101,3,0),""))))</f>
        <v/>
      </c>
      <c r="S120" s="31" t="str">
        <f>MENU!$C$8</f>
        <v>WELDEC PSM</v>
      </c>
      <c r="T120" s="31" t="str">
        <f>IF(J120-I120&gt;0,J120-I120,"")</f>
        <v/>
      </c>
      <c r="AA120" s="197">
        <f>IF(F120="",0,F120)</f>
        <v>0</v>
      </c>
    </row>
    <row r="121" spans="1:27" ht="39.950000000000003" customHeight="1">
      <c r="A121" s="2"/>
      <c r="B121" s="2"/>
      <c r="C121" s="92"/>
      <c r="D121" s="93" t="str">
        <f>IFERROR(VLOOKUP(C121,'Environnement,Contexte'!$A$4:$M$101,2,0),IFERROR(VLOOKUP(C121,'Sous-Traitants,Fournisseurs'!$A$4:$M$101,2,0),IFERROR(VLOOKUP(C121,'Scientifiques,Techniques'!$A$4:$M$101,2,0),IFERROR(VLOOKUP(C121,'Organisationnels,Humains'!$A$4:$M$101,2,0),""))))</f>
        <v/>
      </c>
      <c r="E121" s="93" t="str">
        <f>IFERROR(VLOOKUP(D121,'Environnement,Contexte'!$B$4:$M$101,12,0),IFERROR(VLOOKUP(D121,'Sous-Traitants,Fournisseurs'!$B$4:$M$101,12,0),IFERROR(VLOOKUP(D121,'Scientifiques,Techniques'!$B$4:$M$101,12,0),IFERROR(VLOOKUP(D121,'Organisationnels,Humains'!$B$4:$M$101,12,0),""))))</f>
        <v/>
      </c>
      <c r="F121" s="101" t="str">
        <f>IFERROR(VLOOKUP(D121,'Environnement,Contexte'!$B$4:$I$101,8,0),IFERROR(VLOOKUP(D121,'Sous-Traitants,Fournisseurs'!$B$4:$I$101,8,0),IFERROR(VLOOKUP(D121,'Scientifiques,Techniques'!$B$4:$I$101,8,0),IFERROR(VLOOKUP(D121,'Organisationnels,Humains'!$B$4:$I$101,8,0),""))))</f>
        <v/>
      </c>
      <c r="G121" s="114"/>
      <c r="H121" s="93"/>
      <c r="I121" s="93"/>
      <c r="J121" s="93"/>
      <c r="K121" s="93"/>
      <c r="L121" s="103" t="str">
        <f ca="1">IF(I121="","",IF(I121&gt;TODAY(),"",IF(K121=0,IF(TODAY()&lt;=J121,"C","L"),IF(K121&lt;=J121,"J","K"))))</f>
        <v/>
      </c>
      <c r="M121" s="104"/>
      <c r="N121" s="104"/>
      <c r="O121" s="94"/>
      <c r="P121" s="31" t="str">
        <f>IFERROR(VLOOKUP(D121,'Environnement,Contexte'!$B$4:$I$101,2,0),IFERROR(VLOOKUP(D121,'Sous-Traitants,Fournisseurs'!$B$4:$I$101,2,0),IFERROR(VLOOKUP(D121,'Scientifiques,Techniques'!$B$4:$I$101,2,0),IFERROR(VLOOKUP(D121,'Organisationnels,Humains'!$B$4:$I$101,2,0),""))))</f>
        <v/>
      </c>
      <c r="Q121" s="31" t="str">
        <f>IFERROR(VLOOKUP(D121,'Environnement,Contexte'!$B$4:$I$101,4,0),IFERROR(VLOOKUP(D121,'Sous-Traitants,Fournisseurs'!$B$4:$I$101,4,0),IFERROR(VLOOKUP(D121,'Scientifiques,Techniques'!$B$4:$I$101,4,0),IFERROR(VLOOKUP(D121,'Organisationnels,Humains'!$B$4:$I$101,4,0),""))))</f>
        <v/>
      </c>
      <c r="R121" s="31" t="str">
        <f>IFERROR(VLOOKUP(D121,'Environnement,Contexte'!$B$4:$I$101,3,0),IFERROR(VLOOKUP(D121,'Sous-Traitants,Fournisseurs'!$B$4:$I$101,3,0),IFERROR(VLOOKUP(D121,'Scientifiques,Techniques'!$B$4:$I$101,3,0),IFERROR(VLOOKUP(D121,'Organisationnels,Humains'!$B$4:$I$101,3,0),""))))</f>
        <v/>
      </c>
      <c r="S121" s="31" t="str">
        <f>MENU!$C$8</f>
        <v>WELDEC PSM</v>
      </c>
      <c r="T121" s="31" t="str">
        <f>IF(J121-I121&gt;0,J121-I121,"")</f>
        <v/>
      </c>
      <c r="AA121" s="197">
        <f>IF(F121="",0,F121)</f>
        <v>0</v>
      </c>
    </row>
    <row r="122" spans="1:27" ht="39.950000000000003" customHeight="1">
      <c r="A122" s="2"/>
      <c r="B122" s="2"/>
      <c r="C122" s="92"/>
      <c r="D122" s="93" t="str">
        <f>IFERROR(VLOOKUP(C122,'Environnement,Contexte'!$A$4:$M$101,2,0),IFERROR(VLOOKUP(C122,'Sous-Traitants,Fournisseurs'!$A$4:$M$101,2,0),IFERROR(VLOOKUP(C122,'Scientifiques,Techniques'!$A$4:$M$101,2,0),IFERROR(VLOOKUP(C122,'Organisationnels,Humains'!$A$4:$M$101,2,0),""))))</f>
        <v/>
      </c>
      <c r="E122" s="93" t="str">
        <f>IFERROR(VLOOKUP(D122,'Environnement,Contexte'!$B$4:$M$101,12,0),IFERROR(VLOOKUP(D122,'Sous-Traitants,Fournisseurs'!$B$4:$M$101,12,0),IFERROR(VLOOKUP(D122,'Scientifiques,Techniques'!$B$4:$M$101,12,0),IFERROR(VLOOKUP(D122,'Organisationnels,Humains'!$B$4:$M$101,12,0),""))))</f>
        <v/>
      </c>
      <c r="F122" s="101" t="str">
        <f>IFERROR(VLOOKUP(D122,'Environnement,Contexte'!$B$4:$I$101,8,0),IFERROR(VLOOKUP(D122,'Sous-Traitants,Fournisseurs'!$B$4:$I$101,8,0),IFERROR(VLOOKUP(D122,'Scientifiques,Techniques'!$B$4:$I$101,8,0),IFERROR(VLOOKUP(D122,'Organisationnels,Humains'!$B$4:$I$101,8,0),""))))</f>
        <v/>
      </c>
      <c r="G122" s="114"/>
      <c r="H122" s="93"/>
      <c r="I122" s="93"/>
      <c r="J122" s="93"/>
      <c r="K122" s="93"/>
      <c r="L122" s="103" t="str">
        <f ca="1">IF(I122="","",IF(I122&gt;TODAY(),"",IF(K122=0,IF(TODAY()&lt;=J122,"C","L"),IF(K122&lt;=J122,"J","K"))))</f>
        <v/>
      </c>
      <c r="M122" s="104"/>
      <c r="N122" s="104"/>
      <c r="O122" s="94"/>
      <c r="P122" s="31" t="str">
        <f>IFERROR(VLOOKUP(D122,'Environnement,Contexte'!$B$4:$I$101,2,0),IFERROR(VLOOKUP(D122,'Sous-Traitants,Fournisseurs'!$B$4:$I$101,2,0),IFERROR(VLOOKUP(D122,'Scientifiques,Techniques'!$B$4:$I$101,2,0),IFERROR(VLOOKUP(D122,'Organisationnels,Humains'!$B$4:$I$101,2,0),""))))</f>
        <v/>
      </c>
      <c r="Q122" s="31" t="str">
        <f>IFERROR(VLOOKUP(D122,'Environnement,Contexte'!$B$4:$I$101,4,0),IFERROR(VLOOKUP(D122,'Sous-Traitants,Fournisseurs'!$B$4:$I$101,4,0),IFERROR(VLOOKUP(D122,'Scientifiques,Techniques'!$B$4:$I$101,4,0),IFERROR(VLOOKUP(D122,'Organisationnels,Humains'!$B$4:$I$101,4,0),""))))</f>
        <v/>
      </c>
      <c r="R122" s="31" t="str">
        <f>IFERROR(VLOOKUP(D122,'Environnement,Contexte'!$B$4:$I$101,3,0),IFERROR(VLOOKUP(D122,'Sous-Traitants,Fournisseurs'!$B$4:$I$101,3,0),IFERROR(VLOOKUP(D122,'Scientifiques,Techniques'!$B$4:$I$101,3,0),IFERROR(VLOOKUP(D122,'Organisationnels,Humains'!$B$4:$I$101,3,0),""))))</f>
        <v/>
      </c>
      <c r="S122" s="31" t="str">
        <f>MENU!$C$8</f>
        <v>WELDEC PSM</v>
      </c>
      <c r="T122" s="31" t="str">
        <f>IF(J122-I122&gt;0,J122-I122,"")</f>
        <v/>
      </c>
      <c r="AA122" s="197">
        <f>IF(F122="",0,F122)</f>
        <v>0</v>
      </c>
    </row>
    <row r="123" spans="1:27" ht="39.950000000000003" customHeight="1">
      <c r="A123" s="2"/>
      <c r="B123" s="2"/>
      <c r="C123" s="92"/>
      <c r="D123" s="93" t="str">
        <f>IFERROR(VLOOKUP(C123,'Environnement,Contexte'!$A$4:$M$101,2,0),IFERROR(VLOOKUP(C123,'Sous-Traitants,Fournisseurs'!$A$4:$M$101,2,0),IFERROR(VLOOKUP(C123,'Scientifiques,Techniques'!$A$4:$M$101,2,0),IFERROR(VLOOKUP(C123,'Organisationnels,Humains'!$A$4:$M$101,2,0),""))))</f>
        <v/>
      </c>
      <c r="E123" s="93" t="str">
        <f>IFERROR(VLOOKUP(D123,'Environnement,Contexte'!$B$4:$M$101,12,0),IFERROR(VLOOKUP(D123,'Sous-Traitants,Fournisseurs'!$B$4:$M$101,12,0),IFERROR(VLOOKUP(D123,'Scientifiques,Techniques'!$B$4:$M$101,12,0),IFERROR(VLOOKUP(D123,'Organisationnels,Humains'!$B$4:$M$101,12,0),""))))</f>
        <v/>
      </c>
      <c r="F123" s="101" t="str">
        <f>IFERROR(VLOOKUP(D123,'Environnement,Contexte'!$B$4:$I$101,8,0),IFERROR(VLOOKUP(D123,'Sous-Traitants,Fournisseurs'!$B$4:$I$101,8,0),IFERROR(VLOOKUP(D123,'Scientifiques,Techniques'!$B$4:$I$101,8,0),IFERROR(VLOOKUP(D123,'Organisationnels,Humains'!$B$4:$I$101,8,0),""))))</f>
        <v/>
      </c>
      <c r="G123" s="114"/>
      <c r="H123" s="93"/>
      <c r="I123" s="93"/>
      <c r="J123" s="93"/>
      <c r="K123" s="93"/>
      <c r="L123" s="103" t="str">
        <f ca="1">IF(I123="","",IF(I123&gt;TODAY(),"",IF(K123=0,IF(TODAY()&lt;=J123,"C","L"),IF(K123&lt;=J123,"J","K"))))</f>
        <v/>
      </c>
      <c r="M123" s="104"/>
      <c r="N123" s="104"/>
      <c r="O123" s="94"/>
      <c r="P123" s="31" t="str">
        <f>IFERROR(VLOOKUP(D123,'Environnement,Contexte'!$B$4:$I$101,2,0),IFERROR(VLOOKUP(D123,'Sous-Traitants,Fournisseurs'!$B$4:$I$101,2,0),IFERROR(VLOOKUP(D123,'Scientifiques,Techniques'!$B$4:$I$101,2,0),IFERROR(VLOOKUP(D123,'Organisationnels,Humains'!$B$4:$I$101,2,0),""))))</f>
        <v/>
      </c>
      <c r="Q123" s="31" t="str">
        <f>IFERROR(VLOOKUP(D123,'Environnement,Contexte'!$B$4:$I$101,4,0),IFERROR(VLOOKUP(D123,'Sous-Traitants,Fournisseurs'!$B$4:$I$101,4,0),IFERROR(VLOOKUP(D123,'Scientifiques,Techniques'!$B$4:$I$101,4,0),IFERROR(VLOOKUP(D123,'Organisationnels,Humains'!$B$4:$I$101,4,0),""))))</f>
        <v/>
      </c>
      <c r="R123" s="31" t="str">
        <f>IFERROR(VLOOKUP(D123,'Environnement,Contexte'!$B$4:$I$101,3,0),IFERROR(VLOOKUP(D123,'Sous-Traitants,Fournisseurs'!$B$4:$I$101,3,0),IFERROR(VLOOKUP(D123,'Scientifiques,Techniques'!$B$4:$I$101,3,0),IFERROR(VLOOKUP(D123,'Organisationnels,Humains'!$B$4:$I$101,3,0),""))))</f>
        <v/>
      </c>
      <c r="S123" s="31" t="str">
        <f>MENU!$C$8</f>
        <v>WELDEC PSM</v>
      </c>
      <c r="T123" s="31" t="str">
        <f>IF(J123-I123&gt;0,J123-I123,"")</f>
        <v/>
      </c>
      <c r="AA123" s="197">
        <f>IF(F123="",0,F123)</f>
        <v>0</v>
      </c>
    </row>
    <row r="124" spans="1:27" ht="39.950000000000003" customHeight="1">
      <c r="A124" s="2"/>
      <c r="B124" s="2"/>
      <c r="C124" s="92"/>
      <c r="D124" s="93" t="str">
        <f>IFERROR(VLOOKUP(C124,'Environnement,Contexte'!$A$4:$M$101,2,0),IFERROR(VLOOKUP(C124,'Sous-Traitants,Fournisseurs'!$A$4:$M$101,2,0),IFERROR(VLOOKUP(C124,'Scientifiques,Techniques'!$A$4:$M$101,2,0),IFERROR(VLOOKUP(C124,'Organisationnels,Humains'!$A$4:$M$101,2,0),""))))</f>
        <v/>
      </c>
      <c r="E124" s="93" t="str">
        <f>IFERROR(VLOOKUP(D124,'Environnement,Contexte'!$B$4:$M$101,12,0),IFERROR(VLOOKUP(D124,'Sous-Traitants,Fournisseurs'!$B$4:$M$101,12,0),IFERROR(VLOOKUP(D124,'Scientifiques,Techniques'!$B$4:$M$101,12,0),IFERROR(VLOOKUP(D124,'Organisationnels,Humains'!$B$4:$M$101,12,0),""))))</f>
        <v/>
      </c>
      <c r="F124" s="101" t="str">
        <f>IFERROR(VLOOKUP(D124,'Environnement,Contexte'!$B$4:$I$101,8,0),IFERROR(VLOOKUP(D124,'Sous-Traitants,Fournisseurs'!$B$4:$I$101,8,0),IFERROR(VLOOKUP(D124,'Scientifiques,Techniques'!$B$4:$I$101,8,0),IFERROR(VLOOKUP(D124,'Organisationnels,Humains'!$B$4:$I$101,8,0),""))))</f>
        <v/>
      </c>
      <c r="G124" s="114"/>
      <c r="H124" s="93"/>
      <c r="I124" s="93"/>
      <c r="J124" s="93"/>
      <c r="K124" s="93"/>
      <c r="L124" s="103" t="str">
        <f ca="1">IF(I124="","",IF(I124&gt;TODAY(),"",IF(K124=0,IF(TODAY()&lt;=J124,"C","L"),IF(K124&lt;=J124,"J","K"))))</f>
        <v/>
      </c>
      <c r="M124" s="104"/>
      <c r="N124" s="104"/>
      <c r="O124" s="94"/>
      <c r="P124" s="31" t="str">
        <f>IFERROR(VLOOKUP(D124,'Environnement,Contexte'!$B$4:$I$101,2,0),IFERROR(VLOOKUP(D124,'Sous-Traitants,Fournisseurs'!$B$4:$I$101,2,0),IFERROR(VLOOKUP(D124,'Scientifiques,Techniques'!$B$4:$I$101,2,0),IFERROR(VLOOKUP(D124,'Organisationnels,Humains'!$B$4:$I$101,2,0),""))))</f>
        <v/>
      </c>
      <c r="Q124" s="31" t="str">
        <f>IFERROR(VLOOKUP(D124,'Environnement,Contexte'!$B$4:$I$101,4,0),IFERROR(VLOOKUP(D124,'Sous-Traitants,Fournisseurs'!$B$4:$I$101,4,0),IFERROR(VLOOKUP(D124,'Scientifiques,Techniques'!$B$4:$I$101,4,0),IFERROR(VLOOKUP(D124,'Organisationnels,Humains'!$B$4:$I$101,4,0),""))))</f>
        <v/>
      </c>
      <c r="R124" s="31" t="str">
        <f>IFERROR(VLOOKUP(D124,'Environnement,Contexte'!$B$4:$I$101,3,0),IFERROR(VLOOKUP(D124,'Sous-Traitants,Fournisseurs'!$B$4:$I$101,3,0),IFERROR(VLOOKUP(D124,'Scientifiques,Techniques'!$B$4:$I$101,3,0),IFERROR(VLOOKUP(D124,'Organisationnels,Humains'!$B$4:$I$101,3,0),""))))</f>
        <v/>
      </c>
      <c r="S124" s="31" t="str">
        <f>MENU!$C$8</f>
        <v>WELDEC PSM</v>
      </c>
      <c r="T124" s="31" t="str">
        <f>IF(J124-I124&gt;0,J124-I124,"")</f>
        <v/>
      </c>
      <c r="AA124" s="197">
        <f>IF(F124="",0,F124)</f>
        <v>0</v>
      </c>
    </row>
    <row r="125" spans="1:27" ht="39.950000000000003" customHeight="1">
      <c r="A125" s="2"/>
      <c r="B125" s="2"/>
      <c r="C125" s="92"/>
      <c r="D125" s="93" t="str">
        <f>IFERROR(VLOOKUP(C125,'Environnement,Contexte'!$A$4:$M$101,2,0),IFERROR(VLOOKUP(C125,'Sous-Traitants,Fournisseurs'!$A$4:$M$101,2,0),IFERROR(VLOOKUP(C125,'Scientifiques,Techniques'!$A$4:$M$101,2,0),IFERROR(VLOOKUP(C125,'Organisationnels,Humains'!$A$4:$M$101,2,0),""))))</f>
        <v/>
      </c>
      <c r="E125" s="93" t="str">
        <f>IFERROR(VLOOKUP(D125,'Environnement,Contexte'!$B$4:$M$101,12,0),IFERROR(VLOOKUP(D125,'Sous-Traitants,Fournisseurs'!$B$4:$M$101,12,0),IFERROR(VLOOKUP(D125,'Scientifiques,Techniques'!$B$4:$M$101,12,0),IFERROR(VLOOKUP(D125,'Organisationnels,Humains'!$B$4:$M$101,12,0),""))))</f>
        <v/>
      </c>
      <c r="F125" s="101" t="str">
        <f>IFERROR(VLOOKUP(D125,'Environnement,Contexte'!$B$4:$I$101,8,0),IFERROR(VLOOKUP(D125,'Sous-Traitants,Fournisseurs'!$B$4:$I$101,8,0),IFERROR(VLOOKUP(D125,'Scientifiques,Techniques'!$B$4:$I$101,8,0),IFERROR(VLOOKUP(D125,'Organisationnels,Humains'!$B$4:$I$101,8,0),""))))</f>
        <v/>
      </c>
      <c r="G125" s="114"/>
      <c r="H125" s="93"/>
      <c r="I125" s="93"/>
      <c r="J125" s="93"/>
      <c r="K125" s="93"/>
      <c r="L125" s="103" t="str">
        <f ca="1">IF(I125="","",IF(I125&gt;TODAY(),"",IF(K125=0,IF(TODAY()&lt;=J125,"C","L"),IF(K125&lt;=J125,"J","K"))))</f>
        <v/>
      </c>
      <c r="M125" s="104"/>
      <c r="N125" s="104"/>
      <c r="O125" s="94"/>
      <c r="P125" s="31" t="str">
        <f>IFERROR(VLOOKUP(D125,'Environnement,Contexte'!$B$4:$I$101,2,0),IFERROR(VLOOKUP(D125,'Sous-Traitants,Fournisseurs'!$B$4:$I$101,2,0),IFERROR(VLOOKUP(D125,'Scientifiques,Techniques'!$B$4:$I$101,2,0),IFERROR(VLOOKUP(D125,'Organisationnels,Humains'!$B$4:$I$101,2,0),""))))</f>
        <v/>
      </c>
      <c r="Q125" s="31" t="str">
        <f>IFERROR(VLOOKUP(D125,'Environnement,Contexte'!$B$4:$I$101,4,0),IFERROR(VLOOKUP(D125,'Sous-Traitants,Fournisseurs'!$B$4:$I$101,4,0),IFERROR(VLOOKUP(D125,'Scientifiques,Techniques'!$B$4:$I$101,4,0),IFERROR(VLOOKUP(D125,'Organisationnels,Humains'!$B$4:$I$101,4,0),""))))</f>
        <v/>
      </c>
      <c r="R125" s="31" t="str">
        <f>IFERROR(VLOOKUP(D125,'Environnement,Contexte'!$B$4:$I$101,3,0),IFERROR(VLOOKUP(D125,'Sous-Traitants,Fournisseurs'!$B$4:$I$101,3,0),IFERROR(VLOOKUP(D125,'Scientifiques,Techniques'!$B$4:$I$101,3,0),IFERROR(VLOOKUP(D125,'Organisationnels,Humains'!$B$4:$I$101,3,0),""))))</f>
        <v/>
      </c>
      <c r="S125" s="31" t="str">
        <f>MENU!$C$8</f>
        <v>WELDEC PSM</v>
      </c>
      <c r="T125" s="31" t="str">
        <f>IF(J125-I125&gt;0,J125-I125,"")</f>
        <v/>
      </c>
      <c r="AA125" s="197">
        <f>IF(F125="",0,F125)</f>
        <v>0</v>
      </c>
    </row>
    <row r="126" spans="1:27" ht="39.950000000000003" customHeight="1">
      <c r="A126" s="2"/>
      <c r="B126" s="2"/>
      <c r="C126" s="92"/>
      <c r="D126" s="93" t="str">
        <f>IFERROR(VLOOKUP(C126,'Environnement,Contexte'!$A$4:$M$101,2,0),IFERROR(VLOOKUP(C126,'Sous-Traitants,Fournisseurs'!$A$4:$M$101,2,0),IFERROR(VLOOKUP(C126,'Scientifiques,Techniques'!$A$4:$M$101,2,0),IFERROR(VLOOKUP(C126,'Organisationnels,Humains'!$A$4:$M$101,2,0),""))))</f>
        <v/>
      </c>
      <c r="E126" s="93" t="str">
        <f>IFERROR(VLOOKUP(D126,'Environnement,Contexte'!$B$4:$M$101,12,0),IFERROR(VLOOKUP(D126,'Sous-Traitants,Fournisseurs'!$B$4:$M$101,12,0),IFERROR(VLOOKUP(D126,'Scientifiques,Techniques'!$B$4:$M$101,12,0),IFERROR(VLOOKUP(D126,'Organisationnels,Humains'!$B$4:$M$101,12,0),""))))</f>
        <v/>
      </c>
      <c r="F126" s="101" t="str">
        <f>IFERROR(VLOOKUP(D126,'Environnement,Contexte'!$B$4:$I$101,8,0),IFERROR(VLOOKUP(D126,'Sous-Traitants,Fournisseurs'!$B$4:$I$101,8,0),IFERROR(VLOOKUP(D126,'Scientifiques,Techniques'!$B$4:$I$101,8,0),IFERROR(VLOOKUP(D126,'Organisationnels,Humains'!$B$4:$I$101,8,0),""))))</f>
        <v/>
      </c>
      <c r="G126" s="114"/>
      <c r="H126" s="93"/>
      <c r="I126" s="93"/>
      <c r="J126" s="93"/>
      <c r="K126" s="93"/>
      <c r="L126" s="103" t="str">
        <f ca="1">IF(I126="","",IF(I126&gt;TODAY(),"",IF(K126=0,IF(TODAY()&lt;=J126,"C","L"),IF(K126&lt;=J126,"J","K"))))</f>
        <v/>
      </c>
      <c r="M126" s="104"/>
      <c r="N126" s="104"/>
      <c r="O126" s="94"/>
      <c r="P126" s="31" t="str">
        <f>IFERROR(VLOOKUP(D126,'Environnement,Contexte'!$B$4:$I$101,2,0),IFERROR(VLOOKUP(D126,'Sous-Traitants,Fournisseurs'!$B$4:$I$101,2,0),IFERROR(VLOOKUP(D126,'Scientifiques,Techniques'!$B$4:$I$101,2,0),IFERROR(VLOOKUP(D126,'Organisationnels,Humains'!$B$4:$I$101,2,0),""))))</f>
        <v/>
      </c>
      <c r="Q126" s="31" t="str">
        <f>IFERROR(VLOOKUP(D126,'Environnement,Contexte'!$B$4:$I$101,4,0),IFERROR(VLOOKUP(D126,'Sous-Traitants,Fournisseurs'!$B$4:$I$101,4,0),IFERROR(VLOOKUP(D126,'Scientifiques,Techniques'!$B$4:$I$101,4,0),IFERROR(VLOOKUP(D126,'Organisationnels,Humains'!$B$4:$I$101,4,0),""))))</f>
        <v/>
      </c>
      <c r="R126" s="31" t="str">
        <f>IFERROR(VLOOKUP(D126,'Environnement,Contexte'!$B$4:$I$101,3,0),IFERROR(VLOOKUP(D126,'Sous-Traitants,Fournisseurs'!$B$4:$I$101,3,0),IFERROR(VLOOKUP(D126,'Scientifiques,Techniques'!$B$4:$I$101,3,0),IFERROR(VLOOKUP(D126,'Organisationnels,Humains'!$B$4:$I$101,3,0),""))))</f>
        <v/>
      </c>
      <c r="S126" s="31" t="str">
        <f>MENU!$C$8</f>
        <v>WELDEC PSM</v>
      </c>
      <c r="T126" s="31" t="str">
        <f>IF(J126-I126&gt;0,J126-I126,"")</f>
        <v/>
      </c>
      <c r="AA126" s="197">
        <f>IF(F126="",0,F126)</f>
        <v>0</v>
      </c>
    </row>
    <row r="127" spans="1:27" ht="39.950000000000003" customHeight="1">
      <c r="A127" s="2"/>
      <c r="B127" s="2"/>
      <c r="C127" s="92"/>
      <c r="D127" s="93" t="str">
        <f>IFERROR(VLOOKUP(C127,'Environnement,Contexte'!$A$4:$M$101,2,0),IFERROR(VLOOKUP(C127,'Sous-Traitants,Fournisseurs'!$A$4:$M$101,2,0),IFERROR(VLOOKUP(C127,'Scientifiques,Techniques'!$A$4:$M$101,2,0),IFERROR(VLOOKUP(C127,'Organisationnels,Humains'!$A$4:$M$101,2,0),""))))</f>
        <v/>
      </c>
      <c r="E127" s="93" t="str">
        <f>IFERROR(VLOOKUP(D127,'Environnement,Contexte'!$B$4:$M$101,12,0),IFERROR(VLOOKUP(D127,'Sous-Traitants,Fournisseurs'!$B$4:$M$101,12,0),IFERROR(VLOOKUP(D127,'Scientifiques,Techniques'!$B$4:$M$101,12,0),IFERROR(VLOOKUP(D127,'Organisationnels,Humains'!$B$4:$M$101,12,0),""))))</f>
        <v/>
      </c>
      <c r="F127" s="101" t="str">
        <f>IFERROR(VLOOKUP(D127,'Environnement,Contexte'!$B$4:$I$101,8,0),IFERROR(VLOOKUP(D127,'Sous-Traitants,Fournisseurs'!$B$4:$I$101,8,0),IFERROR(VLOOKUP(D127,'Scientifiques,Techniques'!$B$4:$I$101,8,0),IFERROR(VLOOKUP(D127,'Organisationnels,Humains'!$B$4:$I$101,8,0),""))))</f>
        <v/>
      </c>
      <c r="G127" s="114"/>
      <c r="H127" s="93"/>
      <c r="I127" s="93"/>
      <c r="J127" s="93"/>
      <c r="K127" s="93"/>
      <c r="L127" s="103" t="str">
        <f ca="1">IF(I127="","",IF(I127&gt;TODAY(),"",IF(K127=0,IF(TODAY()&lt;=J127,"C","L"),IF(K127&lt;=J127,"J","K"))))</f>
        <v/>
      </c>
      <c r="M127" s="104"/>
      <c r="N127" s="104"/>
      <c r="O127" s="94"/>
      <c r="P127" s="31" t="str">
        <f>IFERROR(VLOOKUP(D127,'Environnement,Contexte'!$B$4:$I$101,2,0),IFERROR(VLOOKUP(D127,'Sous-Traitants,Fournisseurs'!$B$4:$I$101,2,0),IFERROR(VLOOKUP(D127,'Scientifiques,Techniques'!$B$4:$I$101,2,0),IFERROR(VLOOKUP(D127,'Organisationnels,Humains'!$B$4:$I$101,2,0),""))))</f>
        <v/>
      </c>
      <c r="Q127" s="31" t="str">
        <f>IFERROR(VLOOKUP(D127,'Environnement,Contexte'!$B$4:$I$101,4,0),IFERROR(VLOOKUP(D127,'Sous-Traitants,Fournisseurs'!$B$4:$I$101,4,0),IFERROR(VLOOKUP(D127,'Scientifiques,Techniques'!$B$4:$I$101,4,0),IFERROR(VLOOKUP(D127,'Organisationnels,Humains'!$B$4:$I$101,4,0),""))))</f>
        <v/>
      </c>
      <c r="R127" s="31" t="str">
        <f>IFERROR(VLOOKUP(D127,'Environnement,Contexte'!$B$4:$I$101,3,0),IFERROR(VLOOKUP(D127,'Sous-Traitants,Fournisseurs'!$B$4:$I$101,3,0),IFERROR(VLOOKUP(D127,'Scientifiques,Techniques'!$B$4:$I$101,3,0),IFERROR(VLOOKUP(D127,'Organisationnels,Humains'!$B$4:$I$101,3,0),""))))</f>
        <v/>
      </c>
      <c r="S127" s="31" t="str">
        <f>MENU!$C$8</f>
        <v>WELDEC PSM</v>
      </c>
      <c r="T127" s="31" t="str">
        <f>IF(J127-I127&gt;0,J127-I127,"")</f>
        <v/>
      </c>
      <c r="AA127" s="197">
        <f>IF(F127="",0,F127)</f>
        <v>0</v>
      </c>
    </row>
    <row r="128" spans="1:27" ht="39.950000000000003" customHeight="1">
      <c r="A128" s="2"/>
      <c r="B128" s="2"/>
      <c r="C128" s="92"/>
      <c r="D128" s="93" t="str">
        <f>IFERROR(VLOOKUP(C128,'Environnement,Contexte'!$A$4:$M$101,2,0),IFERROR(VLOOKUP(C128,'Sous-Traitants,Fournisseurs'!$A$4:$M$101,2,0),IFERROR(VLOOKUP(C128,'Scientifiques,Techniques'!$A$4:$M$101,2,0),IFERROR(VLOOKUP(C128,'Organisationnels,Humains'!$A$4:$M$101,2,0),""))))</f>
        <v/>
      </c>
      <c r="E128" s="93" t="str">
        <f>IFERROR(VLOOKUP(D128,'Environnement,Contexte'!$B$4:$M$101,12,0),IFERROR(VLOOKUP(D128,'Sous-Traitants,Fournisseurs'!$B$4:$M$101,12,0),IFERROR(VLOOKUP(D128,'Scientifiques,Techniques'!$B$4:$M$101,12,0),IFERROR(VLOOKUP(D128,'Organisationnels,Humains'!$B$4:$M$101,12,0),""))))</f>
        <v/>
      </c>
      <c r="F128" s="101" t="str">
        <f>IFERROR(VLOOKUP(D128,'Environnement,Contexte'!$B$4:$I$101,8,0),IFERROR(VLOOKUP(D128,'Sous-Traitants,Fournisseurs'!$B$4:$I$101,8,0),IFERROR(VLOOKUP(D128,'Scientifiques,Techniques'!$B$4:$I$101,8,0),IFERROR(VLOOKUP(D128,'Organisationnels,Humains'!$B$4:$I$101,8,0),""))))</f>
        <v/>
      </c>
      <c r="G128" s="114"/>
      <c r="H128" s="93"/>
      <c r="I128" s="93"/>
      <c r="J128" s="93"/>
      <c r="K128" s="93"/>
      <c r="L128" s="103" t="str">
        <f ca="1">IF(I128="","",IF(I128&gt;TODAY(),"",IF(K128=0,IF(TODAY()&lt;=J128,"C","L"),IF(K128&lt;=J128,"J","K"))))</f>
        <v/>
      </c>
      <c r="M128" s="104"/>
      <c r="N128" s="104"/>
      <c r="O128" s="94"/>
      <c r="P128" s="31" t="str">
        <f>IFERROR(VLOOKUP(D128,'Environnement,Contexte'!$B$4:$I$101,2,0),IFERROR(VLOOKUP(D128,'Sous-Traitants,Fournisseurs'!$B$4:$I$101,2,0),IFERROR(VLOOKUP(D128,'Scientifiques,Techniques'!$B$4:$I$101,2,0),IFERROR(VLOOKUP(D128,'Organisationnels,Humains'!$B$4:$I$101,2,0),""))))</f>
        <v/>
      </c>
      <c r="Q128" s="31" t="str">
        <f>IFERROR(VLOOKUP(D128,'Environnement,Contexte'!$B$4:$I$101,4,0),IFERROR(VLOOKUP(D128,'Sous-Traitants,Fournisseurs'!$B$4:$I$101,4,0),IFERROR(VLOOKUP(D128,'Scientifiques,Techniques'!$B$4:$I$101,4,0),IFERROR(VLOOKUP(D128,'Organisationnels,Humains'!$B$4:$I$101,4,0),""))))</f>
        <v/>
      </c>
      <c r="R128" s="31" t="str">
        <f>IFERROR(VLOOKUP(D128,'Environnement,Contexte'!$B$4:$I$101,3,0),IFERROR(VLOOKUP(D128,'Sous-Traitants,Fournisseurs'!$B$4:$I$101,3,0),IFERROR(VLOOKUP(D128,'Scientifiques,Techniques'!$B$4:$I$101,3,0),IFERROR(VLOOKUP(D128,'Organisationnels,Humains'!$B$4:$I$101,3,0),""))))</f>
        <v/>
      </c>
      <c r="S128" s="31" t="str">
        <f>MENU!$C$8</f>
        <v>WELDEC PSM</v>
      </c>
      <c r="T128" s="31" t="str">
        <f>IF(J128-I128&gt;0,J128-I128,"")</f>
        <v/>
      </c>
      <c r="AA128" s="197">
        <f>IF(F128="",0,F128)</f>
        <v>0</v>
      </c>
    </row>
    <row r="129" spans="1:27" ht="39.950000000000003" customHeight="1">
      <c r="A129" s="2"/>
      <c r="B129" s="2"/>
      <c r="C129" s="92"/>
      <c r="D129" s="93" t="str">
        <f>IFERROR(VLOOKUP(C129,'Environnement,Contexte'!$A$4:$M$101,2,0),IFERROR(VLOOKUP(C129,'Sous-Traitants,Fournisseurs'!$A$4:$M$101,2,0),IFERROR(VLOOKUP(C129,'Scientifiques,Techniques'!$A$4:$M$101,2,0),IFERROR(VLOOKUP(C129,'Organisationnels,Humains'!$A$4:$M$101,2,0),""))))</f>
        <v/>
      </c>
      <c r="E129" s="93" t="str">
        <f>IFERROR(VLOOKUP(D129,'Environnement,Contexte'!$B$4:$M$101,12,0),IFERROR(VLOOKUP(D129,'Sous-Traitants,Fournisseurs'!$B$4:$M$101,12,0),IFERROR(VLOOKUP(D129,'Scientifiques,Techniques'!$B$4:$M$101,12,0),IFERROR(VLOOKUP(D129,'Organisationnels,Humains'!$B$4:$M$101,12,0),""))))</f>
        <v/>
      </c>
      <c r="F129" s="101" t="str">
        <f>IFERROR(VLOOKUP(D129,'Environnement,Contexte'!$B$4:$I$101,8,0),IFERROR(VLOOKUP(D129,'Sous-Traitants,Fournisseurs'!$B$4:$I$101,8,0),IFERROR(VLOOKUP(D129,'Scientifiques,Techniques'!$B$4:$I$101,8,0),IFERROR(VLOOKUP(D129,'Organisationnels,Humains'!$B$4:$I$101,8,0),""))))</f>
        <v/>
      </c>
      <c r="G129" s="114"/>
      <c r="H129" s="93"/>
      <c r="I129" s="93"/>
      <c r="J129" s="93"/>
      <c r="K129" s="93"/>
      <c r="L129" s="103" t="str">
        <f ca="1">IF(I129="","",IF(I129&gt;TODAY(),"",IF(K129=0,IF(TODAY()&lt;=J129,"C","L"),IF(K129&lt;=J129,"J","K"))))</f>
        <v/>
      </c>
      <c r="M129" s="104"/>
      <c r="N129" s="104"/>
      <c r="O129" s="94"/>
      <c r="P129" s="31" t="str">
        <f>IFERROR(VLOOKUP(D129,'Environnement,Contexte'!$B$4:$I$101,2,0),IFERROR(VLOOKUP(D129,'Sous-Traitants,Fournisseurs'!$B$4:$I$101,2,0),IFERROR(VLOOKUP(D129,'Scientifiques,Techniques'!$B$4:$I$101,2,0),IFERROR(VLOOKUP(D129,'Organisationnels,Humains'!$B$4:$I$101,2,0),""))))</f>
        <v/>
      </c>
      <c r="Q129" s="31" t="str">
        <f>IFERROR(VLOOKUP(D129,'Environnement,Contexte'!$B$4:$I$101,4,0),IFERROR(VLOOKUP(D129,'Sous-Traitants,Fournisseurs'!$B$4:$I$101,4,0),IFERROR(VLOOKUP(D129,'Scientifiques,Techniques'!$B$4:$I$101,4,0),IFERROR(VLOOKUP(D129,'Organisationnels,Humains'!$B$4:$I$101,4,0),""))))</f>
        <v/>
      </c>
      <c r="R129" s="31" t="str">
        <f>IFERROR(VLOOKUP(D129,'Environnement,Contexte'!$B$4:$I$101,3,0),IFERROR(VLOOKUP(D129,'Sous-Traitants,Fournisseurs'!$B$4:$I$101,3,0),IFERROR(VLOOKUP(D129,'Scientifiques,Techniques'!$B$4:$I$101,3,0),IFERROR(VLOOKUP(D129,'Organisationnels,Humains'!$B$4:$I$101,3,0),""))))</f>
        <v/>
      </c>
      <c r="S129" s="31" t="str">
        <f>MENU!$C$8</f>
        <v>WELDEC PSM</v>
      </c>
      <c r="T129" s="31" t="str">
        <f>IF(J129-I129&gt;0,J129-I129,"")</f>
        <v/>
      </c>
      <c r="AA129" s="197">
        <f>IF(F129="",0,F129)</f>
        <v>0</v>
      </c>
    </row>
    <row r="130" spans="1:27" ht="39.950000000000003" customHeight="1">
      <c r="A130" s="2"/>
      <c r="B130" s="2"/>
      <c r="C130" s="92"/>
      <c r="D130" s="93" t="str">
        <f>IFERROR(VLOOKUP(C130,'Environnement,Contexte'!$A$4:$M$101,2,0),IFERROR(VLOOKUP(C130,'Sous-Traitants,Fournisseurs'!$A$4:$M$101,2,0),IFERROR(VLOOKUP(C130,'Scientifiques,Techniques'!$A$4:$M$101,2,0),IFERROR(VLOOKUP(C130,'Organisationnels,Humains'!$A$4:$M$101,2,0),""))))</f>
        <v/>
      </c>
      <c r="E130" s="93" t="str">
        <f>IFERROR(VLOOKUP(D130,'Environnement,Contexte'!$B$4:$M$101,12,0),IFERROR(VLOOKUP(D130,'Sous-Traitants,Fournisseurs'!$B$4:$M$101,12,0),IFERROR(VLOOKUP(D130,'Scientifiques,Techniques'!$B$4:$M$101,12,0),IFERROR(VLOOKUP(D130,'Organisationnels,Humains'!$B$4:$M$101,12,0),""))))</f>
        <v/>
      </c>
      <c r="F130" s="101" t="str">
        <f>IFERROR(VLOOKUP(D130,'Environnement,Contexte'!$B$4:$I$101,8,0),IFERROR(VLOOKUP(D130,'Sous-Traitants,Fournisseurs'!$B$4:$I$101,8,0),IFERROR(VLOOKUP(D130,'Scientifiques,Techniques'!$B$4:$I$101,8,0),IFERROR(VLOOKUP(D130,'Organisationnels,Humains'!$B$4:$I$101,8,0),""))))</f>
        <v/>
      </c>
      <c r="G130" s="114"/>
      <c r="H130" s="93"/>
      <c r="I130" s="93"/>
      <c r="J130" s="93"/>
      <c r="K130" s="93"/>
      <c r="L130" s="103" t="str">
        <f ca="1">IF(I130="","",IF(I130&gt;TODAY(),"",IF(K130=0,IF(TODAY()&lt;=J130,"C","L"),IF(K130&lt;=J130,"J","K"))))</f>
        <v/>
      </c>
      <c r="M130" s="104"/>
      <c r="N130" s="104"/>
      <c r="O130" s="94"/>
      <c r="P130" s="31" t="str">
        <f>IFERROR(VLOOKUP(D130,'Environnement,Contexte'!$B$4:$I$101,2,0),IFERROR(VLOOKUP(D130,'Sous-Traitants,Fournisseurs'!$B$4:$I$101,2,0),IFERROR(VLOOKUP(D130,'Scientifiques,Techniques'!$B$4:$I$101,2,0),IFERROR(VLOOKUP(D130,'Organisationnels,Humains'!$B$4:$I$101,2,0),""))))</f>
        <v/>
      </c>
      <c r="Q130" s="31" t="str">
        <f>IFERROR(VLOOKUP(D130,'Environnement,Contexte'!$B$4:$I$101,4,0),IFERROR(VLOOKUP(D130,'Sous-Traitants,Fournisseurs'!$B$4:$I$101,4,0),IFERROR(VLOOKUP(D130,'Scientifiques,Techniques'!$B$4:$I$101,4,0),IFERROR(VLOOKUP(D130,'Organisationnels,Humains'!$B$4:$I$101,4,0),""))))</f>
        <v/>
      </c>
      <c r="R130" s="31" t="str">
        <f>IFERROR(VLOOKUP(D130,'Environnement,Contexte'!$B$4:$I$101,3,0),IFERROR(VLOOKUP(D130,'Sous-Traitants,Fournisseurs'!$B$4:$I$101,3,0),IFERROR(VLOOKUP(D130,'Scientifiques,Techniques'!$B$4:$I$101,3,0),IFERROR(VLOOKUP(D130,'Organisationnels,Humains'!$B$4:$I$101,3,0),""))))</f>
        <v/>
      </c>
      <c r="S130" s="31" t="str">
        <f>MENU!$C$8</f>
        <v>WELDEC PSM</v>
      </c>
      <c r="T130" s="31" t="str">
        <f>IF(J130-I130&gt;0,J130-I130,"")</f>
        <v/>
      </c>
      <c r="AA130" s="197">
        <f>IF(F130="",0,F130)</f>
        <v>0</v>
      </c>
    </row>
    <row r="131" spans="1:27" ht="39.950000000000003" customHeight="1">
      <c r="A131" s="2"/>
      <c r="B131" s="2"/>
      <c r="C131" s="92"/>
      <c r="D131" s="93" t="str">
        <f>IFERROR(VLOOKUP(C131,'Environnement,Contexte'!$A$4:$M$101,2,0),IFERROR(VLOOKUP(C131,'Sous-Traitants,Fournisseurs'!$A$4:$M$101,2,0),IFERROR(VLOOKUP(C131,'Scientifiques,Techniques'!$A$4:$M$101,2,0),IFERROR(VLOOKUP(C131,'Organisationnels,Humains'!$A$4:$M$101,2,0),""))))</f>
        <v/>
      </c>
      <c r="E131" s="93" t="str">
        <f>IFERROR(VLOOKUP(D131,'Environnement,Contexte'!$B$4:$M$101,12,0),IFERROR(VLOOKUP(D131,'Sous-Traitants,Fournisseurs'!$B$4:$M$101,12,0),IFERROR(VLOOKUP(D131,'Scientifiques,Techniques'!$B$4:$M$101,12,0),IFERROR(VLOOKUP(D131,'Organisationnels,Humains'!$B$4:$M$101,12,0),""))))</f>
        <v/>
      </c>
      <c r="F131" s="101" t="str">
        <f>IFERROR(VLOOKUP(D131,'Environnement,Contexte'!$B$4:$I$101,8,0),IFERROR(VLOOKUP(D131,'Sous-Traitants,Fournisseurs'!$B$4:$I$101,8,0),IFERROR(VLOOKUP(D131,'Scientifiques,Techniques'!$B$4:$I$101,8,0),IFERROR(VLOOKUP(D131,'Organisationnels,Humains'!$B$4:$I$101,8,0),""))))</f>
        <v/>
      </c>
      <c r="G131" s="114"/>
      <c r="H131" s="93"/>
      <c r="I131" s="93"/>
      <c r="J131" s="93"/>
      <c r="K131" s="93"/>
      <c r="L131" s="103" t="str">
        <f ca="1">IF(I131="","",IF(I131&gt;TODAY(),"",IF(K131=0,IF(TODAY()&lt;=J131,"C","L"),IF(K131&lt;=J131,"J","K"))))</f>
        <v/>
      </c>
      <c r="M131" s="104"/>
      <c r="N131" s="104"/>
      <c r="O131" s="94"/>
      <c r="P131" s="31" t="str">
        <f>IFERROR(VLOOKUP(D131,'Environnement,Contexte'!$B$4:$I$101,2,0),IFERROR(VLOOKUP(D131,'Sous-Traitants,Fournisseurs'!$B$4:$I$101,2,0),IFERROR(VLOOKUP(D131,'Scientifiques,Techniques'!$B$4:$I$101,2,0),IFERROR(VLOOKUP(D131,'Organisationnels,Humains'!$B$4:$I$101,2,0),""))))</f>
        <v/>
      </c>
      <c r="Q131" s="31" t="str">
        <f>IFERROR(VLOOKUP(D131,'Environnement,Contexte'!$B$4:$I$101,4,0),IFERROR(VLOOKUP(D131,'Sous-Traitants,Fournisseurs'!$B$4:$I$101,4,0),IFERROR(VLOOKUP(D131,'Scientifiques,Techniques'!$B$4:$I$101,4,0),IFERROR(VLOOKUP(D131,'Organisationnels,Humains'!$B$4:$I$101,4,0),""))))</f>
        <v/>
      </c>
      <c r="R131" s="31" t="str">
        <f>IFERROR(VLOOKUP(D131,'Environnement,Contexte'!$B$4:$I$101,3,0),IFERROR(VLOOKUP(D131,'Sous-Traitants,Fournisseurs'!$B$4:$I$101,3,0),IFERROR(VLOOKUP(D131,'Scientifiques,Techniques'!$B$4:$I$101,3,0),IFERROR(VLOOKUP(D131,'Organisationnels,Humains'!$B$4:$I$101,3,0),""))))</f>
        <v/>
      </c>
      <c r="S131" s="31" t="str">
        <f>MENU!$C$8</f>
        <v>WELDEC PSM</v>
      </c>
      <c r="T131" s="31" t="str">
        <f>IF(J131-I131&gt;0,J131-I131,"")</f>
        <v/>
      </c>
      <c r="AA131" s="197">
        <f>IF(F131="",0,F131)</f>
        <v>0</v>
      </c>
    </row>
    <row r="132" spans="1:27" ht="39.950000000000003" customHeight="1">
      <c r="A132" s="2"/>
      <c r="B132" s="2"/>
      <c r="C132" s="92"/>
      <c r="D132" s="93" t="str">
        <f>IFERROR(VLOOKUP(C132,'Environnement,Contexte'!$A$4:$M$101,2,0),IFERROR(VLOOKUP(C132,'Sous-Traitants,Fournisseurs'!$A$4:$M$101,2,0),IFERROR(VLOOKUP(C132,'Scientifiques,Techniques'!$A$4:$M$101,2,0),IFERROR(VLOOKUP(C132,'Organisationnels,Humains'!$A$4:$M$101,2,0),""))))</f>
        <v/>
      </c>
      <c r="E132" s="93" t="str">
        <f>IFERROR(VLOOKUP(D132,'Environnement,Contexte'!$B$4:$M$101,12,0),IFERROR(VLOOKUP(D132,'Sous-Traitants,Fournisseurs'!$B$4:$M$101,12,0),IFERROR(VLOOKUP(D132,'Scientifiques,Techniques'!$B$4:$M$101,12,0),IFERROR(VLOOKUP(D132,'Organisationnels,Humains'!$B$4:$M$101,12,0),""))))</f>
        <v/>
      </c>
      <c r="F132" s="101" t="str">
        <f>IFERROR(VLOOKUP(D132,'Environnement,Contexte'!$B$4:$I$101,8,0),IFERROR(VLOOKUP(D132,'Sous-Traitants,Fournisseurs'!$B$4:$I$101,8,0),IFERROR(VLOOKUP(D132,'Scientifiques,Techniques'!$B$4:$I$101,8,0),IFERROR(VLOOKUP(D132,'Organisationnels,Humains'!$B$4:$I$101,8,0),""))))</f>
        <v/>
      </c>
      <c r="G132" s="114"/>
      <c r="H132" s="93"/>
      <c r="I132" s="93"/>
      <c r="J132" s="93"/>
      <c r="K132" s="93"/>
      <c r="L132" s="103" t="str">
        <f ca="1">IF(I132="","",IF(I132&gt;TODAY(),"",IF(K132=0,IF(TODAY()&lt;=J132,"C","L"),IF(K132&lt;=J132,"J","K"))))</f>
        <v/>
      </c>
      <c r="M132" s="104"/>
      <c r="N132" s="104"/>
      <c r="O132" s="94"/>
      <c r="P132" s="31" t="str">
        <f>IFERROR(VLOOKUP(D132,'Environnement,Contexte'!$B$4:$I$101,2,0),IFERROR(VLOOKUP(D132,'Sous-Traitants,Fournisseurs'!$B$4:$I$101,2,0),IFERROR(VLOOKUP(D132,'Scientifiques,Techniques'!$B$4:$I$101,2,0),IFERROR(VLOOKUP(D132,'Organisationnels,Humains'!$B$4:$I$101,2,0),""))))</f>
        <v/>
      </c>
      <c r="Q132" s="31" t="str">
        <f>IFERROR(VLOOKUP(D132,'Environnement,Contexte'!$B$4:$I$101,4,0),IFERROR(VLOOKUP(D132,'Sous-Traitants,Fournisseurs'!$B$4:$I$101,4,0),IFERROR(VLOOKUP(D132,'Scientifiques,Techniques'!$B$4:$I$101,4,0),IFERROR(VLOOKUP(D132,'Organisationnels,Humains'!$B$4:$I$101,4,0),""))))</f>
        <v/>
      </c>
      <c r="R132" s="31" t="str">
        <f>IFERROR(VLOOKUP(D132,'Environnement,Contexte'!$B$4:$I$101,3,0),IFERROR(VLOOKUP(D132,'Sous-Traitants,Fournisseurs'!$B$4:$I$101,3,0),IFERROR(VLOOKUP(D132,'Scientifiques,Techniques'!$B$4:$I$101,3,0),IFERROR(VLOOKUP(D132,'Organisationnels,Humains'!$B$4:$I$101,3,0),""))))</f>
        <v/>
      </c>
      <c r="S132" s="31" t="str">
        <f>MENU!$C$8</f>
        <v>WELDEC PSM</v>
      </c>
      <c r="T132" s="31" t="str">
        <f>IF(J132-I132&gt;0,J132-I132,"")</f>
        <v/>
      </c>
      <c r="AA132" s="197">
        <f>IF(F132="",0,F132)</f>
        <v>0</v>
      </c>
    </row>
    <row r="133" spans="1:27" ht="39.950000000000003" customHeight="1">
      <c r="A133" s="2"/>
      <c r="B133" s="2"/>
      <c r="C133" s="92"/>
      <c r="D133" s="93" t="str">
        <f>IFERROR(VLOOKUP(C133,'Environnement,Contexte'!$A$4:$M$101,2,0),IFERROR(VLOOKUP(C133,'Sous-Traitants,Fournisseurs'!$A$4:$M$101,2,0),IFERROR(VLOOKUP(C133,'Scientifiques,Techniques'!$A$4:$M$101,2,0),IFERROR(VLOOKUP(C133,'Organisationnels,Humains'!$A$4:$M$101,2,0),""))))</f>
        <v/>
      </c>
      <c r="E133" s="93" t="str">
        <f>IFERROR(VLOOKUP(D133,'Environnement,Contexte'!$B$4:$M$101,12,0),IFERROR(VLOOKUP(D133,'Sous-Traitants,Fournisseurs'!$B$4:$M$101,12,0),IFERROR(VLOOKUP(D133,'Scientifiques,Techniques'!$B$4:$M$101,12,0),IFERROR(VLOOKUP(D133,'Organisationnels,Humains'!$B$4:$M$101,12,0),""))))</f>
        <v/>
      </c>
      <c r="F133" s="101" t="str">
        <f>IFERROR(VLOOKUP(D133,'Environnement,Contexte'!$B$4:$I$101,8,0),IFERROR(VLOOKUP(D133,'Sous-Traitants,Fournisseurs'!$B$4:$I$101,8,0),IFERROR(VLOOKUP(D133,'Scientifiques,Techniques'!$B$4:$I$101,8,0),IFERROR(VLOOKUP(D133,'Organisationnels,Humains'!$B$4:$I$101,8,0),""))))</f>
        <v/>
      </c>
      <c r="G133" s="114"/>
      <c r="H133" s="93"/>
      <c r="I133" s="93"/>
      <c r="J133" s="93"/>
      <c r="K133" s="93"/>
      <c r="L133" s="103" t="str">
        <f ca="1">IF(I133="","",IF(I133&gt;TODAY(),"",IF(K133=0,IF(TODAY()&lt;=J133,"C","L"),IF(K133&lt;=J133,"J","K"))))</f>
        <v/>
      </c>
      <c r="M133" s="104"/>
      <c r="N133" s="104"/>
      <c r="O133" s="94"/>
      <c r="P133" s="31" t="str">
        <f>IFERROR(VLOOKUP(D133,'Environnement,Contexte'!$B$4:$I$101,2,0),IFERROR(VLOOKUP(D133,'Sous-Traitants,Fournisseurs'!$B$4:$I$101,2,0),IFERROR(VLOOKUP(D133,'Scientifiques,Techniques'!$B$4:$I$101,2,0),IFERROR(VLOOKUP(D133,'Organisationnels,Humains'!$B$4:$I$101,2,0),""))))</f>
        <v/>
      </c>
      <c r="Q133" s="31" t="str">
        <f>IFERROR(VLOOKUP(D133,'Environnement,Contexte'!$B$4:$I$101,4,0),IFERROR(VLOOKUP(D133,'Sous-Traitants,Fournisseurs'!$B$4:$I$101,4,0),IFERROR(VLOOKUP(D133,'Scientifiques,Techniques'!$B$4:$I$101,4,0),IFERROR(VLOOKUP(D133,'Organisationnels,Humains'!$B$4:$I$101,4,0),""))))</f>
        <v/>
      </c>
      <c r="R133" s="31" t="str">
        <f>IFERROR(VLOOKUP(D133,'Environnement,Contexte'!$B$4:$I$101,3,0),IFERROR(VLOOKUP(D133,'Sous-Traitants,Fournisseurs'!$B$4:$I$101,3,0),IFERROR(VLOOKUP(D133,'Scientifiques,Techniques'!$B$4:$I$101,3,0),IFERROR(VLOOKUP(D133,'Organisationnels,Humains'!$B$4:$I$101,3,0),""))))</f>
        <v/>
      </c>
      <c r="S133" s="31" t="str">
        <f>MENU!$C$8</f>
        <v>WELDEC PSM</v>
      </c>
      <c r="T133" s="31" t="str">
        <f>IF(J133-I133&gt;0,J133-I133,"")</f>
        <v/>
      </c>
      <c r="AA133" s="197">
        <f>IF(F133="",0,F133)</f>
        <v>0</v>
      </c>
    </row>
    <row r="134" spans="1:27" ht="39.950000000000003" customHeight="1">
      <c r="A134" s="2"/>
      <c r="B134" s="2"/>
      <c r="C134" s="92"/>
      <c r="D134" s="93" t="str">
        <f>IFERROR(VLOOKUP(C134,'Environnement,Contexte'!$A$4:$M$101,2,0),IFERROR(VLOOKUP(C134,'Sous-Traitants,Fournisseurs'!$A$4:$M$101,2,0),IFERROR(VLOOKUP(C134,'Scientifiques,Techniques'!$A$4:$M$101,2,0),IFERROR(VLOOKUP(C134,'Organisationnels,Humains'!$A$4:$M$101,2,0),""))))</f>
        <v/>
      </c>
      <c r="E134" s="93" t="str">
        <f>IFERROR(VLOOKUP(D134,'Environnement,Contexte'!$B$4:$M$101,12,0),IFERROR(VLOOKUP(D134,'Sous-Traitants,Fournisseurs'!$B$4:$M$101,12,0),IFERROR(VLOOKUP(D134,'Scientifiques,Techniques'!$B$4:$M$101,12,0),IFERROR(VLOOKUP(D134,'Organisationnels,Humains'!$B$4:$M$101,12,0),""))))</f>
        <v/>
      </c>
      <c r="F134" s="101" t="str">
        <f>IFERROR(VLOOKUP(D134,'Environnement,Contexte'!$B$4:$I$101,8,0),IFERROR(VLOOKUP(D134,'Sous-Traitants,Fournisseurs'!$B$4:$I$101,8,0),IFERROR(VLOOKUP(D134,'Scientifiques,Techniques'!$B$4:$I$101,8,0),IFERROR(VLOOKUP(D134,'Organisationnels,Humains'!$B$4:$I$101,8,0),""))))</f>
        <v/>
      </c>
      <c r="G134" s="114"/>
      <c r="H134" s="93"/>
      <c r="I134" s="93"/>
      <c r="J134" s="93"/>
      <c r="K134" s="93"/>
      <c r="L134" s="103" t="str">
        <f ca="1">IF(I134="","",IF(I134&gt;TODAY(),"",IF(K134=0,IF(TODAY()&lt;=J134,"C","L"),IF(K134&lt;=J134,"J","K"))))</f>
        <v/>
      </c>
      <c r="M134" s="104"/>
      <c r="N134" s="104"/>
      <c r="O134" s="94"/>
      <c r="P134" s="31" t="str">
        <f>IFERROR(VLOOKUP(D134,'Environnement,Contexte'!$B$4:$I$101,2,0),IFERROR(VLOOKUP(D134,'Sous-Traitants,Fournisseurs'!$B$4:$I$101,2,0),IFERROR(VLOOKUP(D134,'Scientifiques,Techniques'!$B$4:$I$101,2,0),IFERROR(VLOOKUP(D134,'Organisationnels,Humains'!$B$4:$I$101,2,0),""))))</f>
        <v/>
      </c>
      <c r="Q134" s="31" t="str">
        <f>IFERROR(VLOOKUP(D134,'Environnement,Contexte'!$B$4:$I$101,4,0),IFERROR(VLOOKUP(D134,'Sous-Traitants,Fournisseurs'!$B$4:$I$101,4,0),IFERROR(VLOOKUP(D134,'Scientifiques,Techniques'!$B$4:$I$101,4,0),IFERROR(VLOOKUP(D134,'Organisationnels,Humains'!$B$4:$I$101,4,0),""))))</f>
        <v/>
      </c>
      <c r="R134" s="31" t="str">
        <f>IFERROR(VLOOKUP(D134,'Environnement,Contexte'!$B$4:$I$101,3,0),IFERROR(VLOOKUP(D134,'Sous-Traitants,Fournisseurs'!$B$4:$I$101,3,0),IFERROR(VLOOKUP(D134,'Scientifiques,Techniques'!$B$4:$I$101,3,0),IFERROR(VLOOKUP(D134,'Organisationnels,Humains'!$B$4:$I$101,3,0),""))))</f>
        <v/>
      </c>
      <c r="S134" s="31" t="str">
        <f>MENU!$C$8</f>
        <v>WELDEC PSM</v>
      </c>
      <c r="T134" s="31" t="str">
        <f>IF(J134-I134&gt;0,J134-I134,"")</f>
        <v/>
      </c>
      <c r="AA134" s="197">
        <f>IF(F134="",0,F134)</f>
        <v>0</v>
      </c>
    </row>
    <row r="135" spans="1:27" ht="39.950000000000003" customHeight="1">
      <c r="A135" s="2"/>
      <c r="B135" s="2"/>
      <c r="C135" s="92"/>
      <c r="D135" s="93" t="str">
        <f>IFERROR(VLOOKUP(C135,'Environnement,Contexte'!$A$4:$M$101,2,0),IFERROR(VLOOKUP(C135,'Sous-Traitants,Fournisseurs'!$A$4:$M$101,2,0),IFERROR(VLOOKUP(C135,'Scientifiques,Techniques'!$A$4:$M$101,2,0),IFERROR(VLOOKUP(C135,'Organisationnels,Humains'!$A$4:$M$101,2,0),""))))</f>
        <v/>
      </c>
      <c r="E135" s="93" t="str">
        <f>IFERROR(VLOOKUP(D135,'Environnement,Contexte'!$B$4:$M$101,12,0),IFERROR(VLOOKUP(D135,'Sous-Traitants,Fournisseurs'!$B$4:$M$101,12,0),IFERROR(VLOOKUP(D135,'Scientifiques,Techniques'!$B$4:$M$101,12,0),IFERROR(VLOOKUP(D135,'Organisationnels,Humains'!$B$4:$M$101,12,0),""))))</f>
        <v/>
      </c>
      <c r="F135" s="101" t="str">
        <f>IFERROR(VLOOKUP(D135,'Environnement,Contexte'!$B$4:$I$101,8,0),IFERROR(VLOOKUP(D135,'Sous-Traitants,Fournisseurs'!$B$4:$I$101,8,0),IFERROR(VLOOKUP(D135,'Scientifiques,Techniques'!$B$4:$I$101,8,0),IFERROR(VLOOKUP(D135,'Organisationnels,Humains'!$B$4:$I$101,8,0),""))))</f>
        <v/>
      </c>
      <c r="G135" s="114"/>
      <c r="H135" s="93"/>
      <c r="I135" s="93"/>
      <c r="J135" s="93"/>
      <c r="K135" s="93"/>
      <c r="L135" s="103" t="str">
        <f ca="1">IF(I135="","",IF(I135&gt;TODAY(),"",IF(K135=0,IF(TODAY()&lt;=J135,"C","L"),IF(K135&lt;=J135,"J","K"))))</f>
        <v/>
      </c>
      <c r="M135" s="104"/>
      <c r="N135" s="104"/>
      <c r="O135" s="94"/>
      <c r="P135" s="31" t="str">
        <f>IFERROR(VLOOKUP(D135,'Environnement,Contexte'!$B$4:$I$101,2,0),IFERROR(VLOOKUP(D135,'Sous-Traitants,Fournisseurs'!$B$4:$I$101,2,0),IFERROR(VLOOKUP(D135,'Scientifiques,Techniques'!$B$4:$I$101,2,0),IFERROR(VLOOKUP(D135,'Organisationnels,Humains'!$B$4:$I$101,2,0),""))))</f>
        <v/>
      </c>
      <c r="Q135" s="31" t="str">
        <f>IFERROR(VLOOKUP(D135,'Environnement,Contexte'!$B$4:$I$101,4,0),IFERROR(VLOOKUP(D135,'Sous-Traitants,Fournisseurs'!$B$4:$I$101,4,0),IFERROR(VLOOKUP(D135,'Scientifiques,Techniques'!$B$4:$I$101,4,0),IFERROR(VLOOKUP(D135,'Organisationnels,Humains'!$B$4:$I$101,4,0),""))))</f>
        <v/>
      </c>
      <c r="R135" s="31" t="str">
        <f>IFERROR(VLOOKUP(D135,'Environnement,Contexte'!$B$4:$I$101,3,0),IFERROR(VLOOKUP(D135,'Sous-Traitants,Fournisseurs'!$B$4:$I$101,3,0),IFERROR(VLOOKUP(D135,'Scientifiques,Techniques'!$B$4:$I$101,3,0),IFERROR(VLOOKUP(D135,'Organisationnels,Humains'!$B$4:$I$101,3,0),""))))</f>
        <v/>
      </c>
      <c r="S135" s="31" t="str">
        <f>MENU!$C$8</f>
        <v>WELDEC PSM</v>
      </c>
      <c r="T135" s="31" t="str">
        <f>IF(J135-I135&gt;0,J135-I135,"")</f>
        <v/>
      </c>
      <c r="AA135" s="197">
        <f>IF(F135="",0,F135)</f>
        <v>0</v>
      </c>
    </row>
    <row r="136" spans="1:27" ht="39.950000000000003" customHeight="1">
      <c r="A136" s="2"/>
      <c r="B136" s="2"/>
      <c r="C136" s="92"/>
      <c r="D136" s="93" t="str">
        <f>IFERROR(VLOOKUP(C136,'Environnement,Contexte'!$A$4:$M$101,2,0),IFERROR(VLOOKUP(C136,'Sous-Traitants,Fournisseurs'!$A$4:$M$101,2,0),IFERROR(VLOOKUP(C136,'Scientifiques,Techniques'!$A$4:$M$101,2,0),IFERROR(VLOOKUP(C136,'Organisationnels,Humains'!$A$4:$M$101,2,0),""))))</f>
        <v/>
      </c>
      <c r="E136" s="93" t="str">
        <f>IFERROR(VLOOKUP(D136,'Environnement,Contexte'!$B$4:$M$101,12,0),IFERROR(VLOOKUP(D136,'Sous-Traitants,Fournisseurs'!$B$4:$M$101,12,0),IFERROR(VLOOKUP(D136,'Scientifiques,Techniques'!$B$4:$M$101,12,0),IFERROR(VLOOKUP(D136,'Organisationnels,Humains'!$B$4:$M$101,12,0),""))))</f>
        <v/>
      </c>
      <c r="F136" s="101" t="str">
        <f>IFERROR(VLOOKUP(D136,'Environnement,Contexte'!$B$4:$I$101,8,0),IFERROR(VLOOKUP(D136,'Sous-Traitants,Fournisseurs'!$B$4:$I$101,8,0),IFERROR(VLOOKUP(D136,'Scientifiques,Techniques'!$B$4:$I$101,8,0),IFERROR(VLOOKUP(D136,'Organisationnels,Humains'!$B$4:$I$101,8,0),""))))</f>
        <v/>
      </c>
      <c r="G136" s="114"/>
      <c r="H136" s="93"/>
      <c r="I136" s="93"/>
      <c r="J136" s="93"/>
      <c r="K136" s="93"/>
      <c r="L136" s="103" t="str">
        <f ca="1">IF(I136="","",IF(I136&gt;TODAY(),"",IF(K136=0,IF(TODAY()&lt;=J136,"C","L"),IF(K136&lt;=J136,"J","K"))))</f>
        <v/>
      </c>
      <c r="M136" s="104"/>
      <c r="N136" s="104"/>
      <c r="O136" s="94"/>
      <c r="P136" s="31" t="str">
        <f>IFERROR(VLOOKUP(D136,'Environnement,Contexte'!$B$4:$I$101,2,0),IFERROR(VLOOKUP(D136,'Sous-Traitants,Fournisseurs'!$B$4:$I$101,2,0),IFERROR(VLOOKUP(D136,'Scientifiques,Techniques'!$B$4:$I$101,2,0),IFERROR(VLOOKUP(D136,'Organisationnels,Humains'!$B$4:$I$101,2,0),""))))</f>
        <v/>
      </c>
      <c r="Q136" s="31" t="str">
        <f>IFERROR(VLOOKUP(D136,'Environnement,Contexte'!$B$4:$I$101,4,0),IFERROR(VLOOKUP(D136,'Sous-Traitants,Fournisseurs'!$B$4:$I$101,4,0),IFERROR(VLOOKUP(D136,'Scientifiques,Techniques'!$B$4:$I$101,4,0),IFERROR(VLOOKUP(D136,'Organisationnels,Humains'!$B$4:$I$101,4,0),""))))</f>
        <v/>
      </c>
      <c r="R136" s="31" t="str">
        <f>IFERROR(VLOOKUP(D136,'Environnement,Contexte'!$B$4:$I$101,3,0),IFERROR(VLOOKUP(D136,'Sous-Traitants,Fournisseurs'!$B$4:$I$101,3,0),IFERROR(VLOOKUP(D136,'Scientifiques,Techniques'!$B$4:$I$101,3,0),IFERROR(VLOOKUP(D136,'Organisationnels,Humains'!$B$4:$I$101,3,0),""))))</f>
        <v/>
      </c>
      <c r="S136" s="31" t="str">
        <f>MENU!$C$8</f>
        <v>WELDEC PSM</v>
      </c>
      <c r="T136" s="31" t="str">
        <f>IF(J136-I136&gt;0,J136-I136,"")</f>
        <v/>
      </c>
      <c r="AA136" s="197">
        <f>IF(F136="",0,F136)</f>
        <v>0</v>
      </c>
    </row>
    <row r="137" spans="1:27" ht="39.950000000000003" customHeight="1">
      <c r="A137" s="2"/>
      <c r="B137" s="2"/>
      <c r="C137" s="92"/>
      <c r="D137" s="93" t="str">
        <f>IFERROR(VLOOKUP(C137,'Environnement,Contexte'!$A$4:$M$101,2,0),IFERROR(VLOOKUP(C137,'Sous-Traitants,Fournisseurs'!$A$4:$M$101,2,0),IFERROR(VLOOKUP(C137,'Scientifiques,Techniques'!$A$4:$M$101,2,0),IFERROR(VLOOKUP(C137,'Organisationnels,Humains'!$A$4:$M$101,2,0),""))))</f>
        <v/>
      </c>
      <c r="E137" s="93" t="str">
        <f>IFERROR(VLOOKUP(D137,'Environnement,Contexte'!$B$4:$M$101,12,0),IFERROR(VLOOKUP(D137,'Sous-Traitants,Fournisseurs'!$B$4:$M$101,12,0),IFERROR(VLOOKUP(D137,'Scientifiques,Techniques'!$B$4:$M$101,12,0),IFERROR(VLOOKUP(D137,'Organisationnels,Humains'!$B$4:$M$101,12,0),""))))</f>
        <v/>
      </c>
      <c r="F137" s="101" t="str">
        <f>IFERROR(VLOOKUP(D137,'Environnement,Contexte'!$B$4:$I$101,8,0),IFERROR(VLOOKUP(D137,'Sous-Traitants,Fournisseurs'!$B$4:$I$101,8,0),IFERROR(VLOOKUP(D137,'Scientifiques,Techniques'!$B$4:$I$101,8,0),IFERROR(VLOOKUP(D137,'Organisationnels,Humains'!$B$4:$I$101,8,0),""))))</f>
        <v/>
      </c>
      <c r="G137" s="114"/>
      <c r="H137" s="93"/>
      <c r="I137" s="93"/>
      <c r="J137" s="93"/>
      <c r="K137" s="93"/>
      <c r="L137" s="103" t="str">
        <f ca="1">IF(I137="","",IF(I137&gt;TODAY(),"",IF(K137=0,IF(TODAY()&lt;=J137,"C","L"),IF(K137&lt;=J137,"J","K"))))</f>
        <v/>
      </c>
      <c r="M137" s="104"/>
      <c r="N137" s="104"/>
      <c r="O137" s="94"/>
      <c r="P137" s="31" t="str">
        <f>IFERROR(VLOOKUP(D137,'Environnement,Contexte'!$B$4:$I$101,2,0),IFERROR(VLOOKUP(D137,'Sous-Traitants,Fournisseurs'!$B$4:$I$101,2,0),IFERROR(VLOOKUP(D137,'Scientifiques,Techniques'!$B$4:$I$101,2,0),IFERROR(VLOOKUP(D137,'Organisationnels,Humains'!$B$4:$I$101,2,0),""))))</f>
        <v/>
      </c>
      <c r="Q137" s="31" t="str">
        <f>IFERROR(VLOOKUP(D137,'Environnement,Contexte'!$B$4:$I$101,4,0),IFERROR(VLOOKUP(D137,'Sous-Traitants,Fournisseurs'!$B$4:$I$101,4,0),IFERROR(VLOOKUP(D137,'Scientifiques,Techniques'!$B$4:$I$101,4,0),IFERROR(VLOOKUP(D137,'Organisationnels,Humains'!$B$4:$I$101,4,0),""))))</f>
        <v/>
      </c>
      <c r="R137" s="31" t="str">
        <f>IFERROR(VLOOKUP(D137,'Environnement,Contexte'!$B$4:$I$101,3,0),IFERROR(VLOOKUP(D137,'Sous-Traitants,Fournisseurs'!$B$4:$I$101,3,0),IFERROR(VLOOKUP(D137,'Scientifiques,Techniques'!$B$4:$I$101,3,0),IFERROR(VLOOKUP(D137,'Organisationnels,Humains'!$B$4:$I$101,3,0),""))))</f>
        <v/>
      </c>
      <c r="S137" s="31" t="str">
        <f>MENU!$C$8</f>
        <v>WELDEC PSM</v>
      </c>
      <c r="T137" s="31" t="str">
        <f>IF(J137-I137&gt;0,J137-I137,"")</f>
        <v/>
      </c>
      <c r="AA137" s="197">
        <f>IF(F137="",0,F137)</f>
        <v>0</v>
      </c>
    </row>
    <row r="138" spans="1:27" ht="39.950000000000003" customHeight="1">
      <c r="A138" s="2"/>
      <c r="B138" s="2"/>
      <c r="C138" s="92"/>
      <c r="D138" s="93" t="str">
        <f>IFERROR(VLOOKUP(C138,'Environnement,Contexte'!$A$4:$M$101,2,0),IFERROR(VLOOKUP(C138,'Sous-Traitants,Fournisseurs'!$A$4:$M$101,2,0),IFERROR(VLOOKUP(C138,'Scientifiques,Techniques'!$A$4:$M$101,2,0),IFERROR(VLOOKUP(C138,'Organisationnels,Humains'!$A$4:$M$101,2,0),""))))</f>
        <v/>
      </c>
      <c r="E138" s="93" t="str">
        <f>IFERROR(VLOOKUP(D138,'Environnement,Contexte'!$B$4:$M$101,12,0),IFERROR(VLOOKUP(D138,'Sous-Traitants,Fournisseurs'!$B$4:$M$101,12,0),IFERROR(VLOOKUP(D138,'Scientifiques,Techniques'!$B$4:$M$101,12,0),IFERROR(VLOOKUP(D138,'Organisationnels,Humains'!$B$4:$M$101,12,0),""))))</f>
        <v/>
      </c>
      <c r="F138" s="101" t="str">
        <f>IFERROR(VLOOKUP(D138,'Environnement,Contexte'!$B$4:$I$101,8,0),IFERROR(VLOOKUP(D138,'Sous-Traitants,Fournisseurs'!$B$4:$I$101,8,0),IFERROR(VLOOKUP(D138,'Scientifiques,Techniques'!$B$4:$I$101,8,0),IFERROR(VLOOKUP(D138,'Organisationnels,Humains'!$B$4:$I$101,8,0),""))))</f>
        <v/>
      </c>
      <c r="G138" s="114"/>
      <c r="H138" s="93"/>
      <c r="I138" s="93"/>
      <c r="J138" s="93"/>
      <c r="K138" s="93"/>
      <c r="L138" s="103" t="str">
        <f ca="1">IF(I138="","",IF(I138&gt;TODAY(),"",IF(K138=0,IF(TODAY()&lt;=J138,"C","L"),IF(K138&lt;=J138,"J","K"))))</f>
        <v/>
      </c>
      <c r="M138" s="104"/>
      <c r="N138" s="104"/>
      <c r="O138" s="94"/>
      <c r="P138" s="31" t="str">
        <f>IFERROR(VLOOKUP(D138,'Environnement,Contexte'!$B$4:$I$101,2,0),IFERROR(VLOOKUP(D138,'Sous-Traitants,Fournisseurs'!$B$4:$I$101,2,0),IFERROR(VLOOKUP(D138,'Scientifiques,Techniques'!$B$4:$I$101,2,0),IFERROR(VLOOKUP(D138,'Organisationnels,Humains'!$B$4:$I$101,2,0),""))))</f>
        <v/>
      </c>
      <c r="Q138" s="31" t="str">
        <f>IFERROR(VLOOKUP(D138,'Environnement,Contexte'!$B$4:$I$101,4,0),IFERROR(VLOOKUP(D138,'Sous-Traitants,Fournisseurs'!$B$4:$I$101,4,0),IFERROR(VLOOKUP(D138,'Scientifiques,Techniques'!$B$4:$I$101,4,0),IFERROR(VLOOKUP(D138,'Organisationnels,Humains'!$B$4:$I$101,4,0),""))))</f>
        <v/>
      </c>
      <c r="R138" s="31" t="str">
        <f>IFERROR(VLOOKUP(D138,'Environnement,Contexte'!$B$4:$I$101,3,0),IFERROR(VLOOKUP(D138,'Sous-Traitants,Fournisseurs'!$B$4:$I$101,3,0),IFERROR(VLOOKUP(D138,'Scientifiques,Techniques'!$B$4:$I$101,3,0),IFERROR(VLOOKUP(D138,'Organisationnels,Humains'!$B$4:$I$101,3,0),""))))</f>
        <v/>
      </c>
      <c r="S138" s="31" t="str">
        <f>MENU!$C$8</f>
        <v>WELDEC PSM</v>
      </c>
      <c r="T138" s="31" t="str">
        <f>IF(J138-I138&gt;0,J138-I138,"")</f>
        <v/>
      </c>
      <c r="AA138" s="197">
        <f>IF(F138="",0,F138)</f>
        <v>0</v>
      </c>
    </row>
    <row r="139" spans="1:27" ht="39.950000000000003" customHeight="1">
      <c r="A139" s="2"/>
      <c r="B139" s="2"/>
      <c r="C139" s="92"/>
      <c r="D139" s="93" t="str">
        <f>IFERROR(VLOOKUP(C139,'Environnement,Contexte'!$A$4:$M$101,2,0),IFERROR(VLOOKUP(C139,'Sous-Traitants,Fournisseurs'!$A$4:$M$101,2,0),IFERROR(VLOOKUP(C139,'Scientifiques,Techniques'!$A$4:$M$101,2,0),IFERROR(VLOOKUP(C139,'Organisationnels,Humains'!$A$4:$M$101,2,0),""))))</f>
        <v/>
      </c>
      <c r="E139" s="93" t="str">
        <f>IFERROR(VLOOKUP(D139,'Environnement,Contexte'!$B$4:$M$101,12,0),IFERROR(VLOOKUP(D139,'Sous-Traitants,Fournisseurs'!$B$4:$M$101,12,0),IFERROR(VLOOKUP(D139,'Scientifiques,Techniques'!$B$4:$M$101,12,0),IFERROR(VLOOKUP(D139,'Organisationnels,Humains'!$B$4:$M$101,12,0),""))))</f>
        <v/>
      </c>
      <c r="F139" s="101" t="str">
        <f>IFERROR(VLOOKUP(D139,'Environnement,Contexte'!$B$4:$I$101,8,0),IFERROR(VLOOKUP(D139,'Sous-Traitants,Fournisseurs'!$B$4:$I$101,8,0),IFERROR(VLOOKUP(D139,'Scientifiques,Techniques'!$B$4:$I$101,8,0),IFERROR(VLOOKUP(D139,'Organisationnels,Humains'!$B$4:$I$101,8,0),""))))</f>
        <v/>
      </c>
      <c r="G139" s="114"/>
      <c r="H139" s="93"/>
      <c r="I139" s="93"/>
      <c r="J139" s="93"/>
      <c r="K139" s="93"/>
      <c r="L139" s="103" t="str">
        <f ca="1">IF(I139="","",IF(I139&gt;TODAY(),"",IF(K139=0,IF(TODAY()&lt;=J139,"C","L"),IF(K139&lt;=J139,"J","K"))))</f>
        <v/>
      </c>
      <c r="M139" s="104"/>
      <c r="N139" s="104"/>
      <c r="O139" s="94"/>
      <c r="P139" s="31" t="str">
        <f>IFERROR(VLOOKUP(D139,'Environnement,Contexte'!$B$4:$I$101,2,0),IFERROR(VLOOKUP(D139,'Sous-Traitants,Fournisseurs'!$B$4:$I$101,2,0),IFERROR(VLOOKUP(D139,'Scientifiques,Techniques'!$B$4:$I$101,2,0),IFERROR(VLOOKUP(D139,'Organisationnels,Humains'!$B$4:$I$101,2,0),""))))</f>
        <v/>
      </c>
      <c r="Q139" s="31" t="str">
        <f>IFERROR(VLOOKUP(D139,'Environnement,Contexte'!$B$4:$I$101,4,0),IFERROR(VLOOKUP(D139,'Sous-Traitants,Fournisseurs'!$B$4:$I$101,4,0),IFERROR(VLOOKUP(D139,'Scientifiques,Techniques'!$B$4:$I$101,4,0),IFERROR(VLOOKUP(D139,'Organisationnels,Humains'!$B$4:$I$101,4,0),""))))</f>
        <v/>
      </c>
      <c r="R139" s="31" t="str">
        <f>IFERROR(VLOOKUP(D139,'Environnement,Contexte'!$B$4:$I$101,3,0),IFERROR(VLOOKUP(D139,'Sous-Traitants,Fournisseurs'!$B$4:$I$101,3,0),IFERROR(VLOOKUP(D139,'Scientifiques,Techniques'!$B$4:$I$101,3,0),IFERROR(VLOOKUP(D139,'Organisationnels,Humains'!$B$4:$I$101,3,0),""))))</f>
        <v/>
      </c>
      <c r="S139" s="31" t="str">
        <f>MENU!$C$8</f>
        <v>WELDEC PSM</v>
      </c>
      <c r="T139" s="31" t="str">
        <f>IF(J139-I139&gt;0,J139-I139,"")</f>
        <v/>
      </c>
      <c r="AA139" s="197">
        <f>IF(F139="",0,F139)</f>
        <v>0</v>
      </c>
    </row>
    <row r="140" spans="1:27" ht="39.950000000000003" customHeight="1">
      <c r="A140" s="2"/>
      <c r="B140" s="2"/>
      <c r="C140" s="92"/>
      <c r="D140" s="93" t="str">
        <f>IFERROR(VLOOKUP(C140,'Environnement,Contexte'!$A$4:$M$101,2,0),IFERROR(VLOOKUP(C140,'Sous-Traitants,Fournisseurs'!$A$4:$M$101,2,0),IFERROR(VLOOKUP(C140,'Scientifiques,Techniques'!$A$4:$M$101,2,0),IFERROR(VLOOKUP(C140,'Organisationnels,Humains'!$A$4:$M$101,2,0),""))))</f>
        <v/>
      </c>
      <c r="E140" s="93" t="str">
        <f>IFERROR(VLOOKUP(D140,'Environnement,Contexte'!$B$4:$M$101,12,0),IFERROR(VLOOKUP(D140,'Sous-Traitants,Fournisseurs'!$B$4:$M$101,12,0),IFERROR(VLOOKUP(D140,'Scientifiques,Techniques'!$B$4:$M$101,12,0),IFERROR(VLOOKUP(D140,'Organisationnels,Humains'!$B$4:$M$101,12,0),""))))</f>
        <v/>
      </c>
      <c r="F140" s="101" t="str">
        <f>IFERROR(VLOOKUP(D140,'Environnement,Contexte'!$B$4:$I$101,8,0),IFERROR(VLOOKUP(D140,'Sous-Traitants,Fournisseurs'!$B$4:$I$101,8,0),IFERROR(VLOOKUP(D140,'Scientifiques,Techniques'!$B$4:$I$101,8,0),IFERROR(VLOOKUP(D140,'Organisationnels,Humains'!$B$4:$I$101,8,0),""))))</f>
        <v/>
      </c>
      <c r="G140" s="114"/>
      <c r="H140" s="93"/>
      <c r="I140" s="93"/>
      <c r="J140" s="93"/>
      <c r="K140" s="93"/>
      <c r="L140" s="103" t="str">
        <f ca="1">IF(I140="","",IF(I140&gt;TODAY(),"",IF(K140=0,IF(TODAY()&lt;=J140,"C","L"),IF(K140&lt;=J140,"J","K"))))</f>
        <v/>
      </c>
      <c r="M140" s="104"/>
      <c r="N140" s="104"/>
      <c r="O140" s="94"/>
      <c r="P140" s="31" t="str">
        <f>IFERROR(VLOOKUP(D140,'Environnement,Contexte'!$B$4:$I$101,2,0),IFERROR(VLOOKUP(D140,'Sous-Traitants,Fournisseurs'!$B$4:$I$101,2,0),IFERROR(VLOOKUP(D140,'Scientifiques,Techniques'!$B$4:$I$101,2,0),IFERROR(VLOOKUP(D140,'Organisationnels,Humains'!$B$4:$I$101,2,0),""))))</f>
        <v/>
      </c>
      <c r="Q140" s="31" t="str">
        <f>IFERROR(VLOOKUP(D140,'Environnement,Contexte'!$B$4:$I$101,4,0),IFERROR(VLOOKUP(D140,'Sous-Traitants,Fournisseurs'!$B$4:$I$101,4,0),IFERROR(VLOOKUP(D140,'Scientifiques,Techniques'!$B$4:$I$101,4,0),IFERROR(VLOOKUP(D140,'Organisationnels,Humains'!$B$4:$I$101,4,0),""))))</f>
        <v/>
      </c>
      <c r="R140" s="31" t="str">
        <f>IFERROR(VLOOKUP(D140,'Environnement,Contexte'!$B$4:$I$101,3,0),IFERROR(VLOOKUP(D140,'Sous-Traitants,Fournisseurs'!$B$4:$I$101,3,0),IFERROR(VLOOKUP(D140,'Scientifiques,Techniques'!$B$4:$I$101,3,0),IFERROR(VLOOKUP(D140,'Organisationnels,Humains'!$B$4:$I$101,3,0),""))))</f>
        <v/>
      </c>
      <c r="S140" s="31" t="str">
        <f>MENU!$C$8</f>
        <v>WELDEC PSM</v>
      </c>
      <c r="T140" s="31" t="str">
        <f>IF(J140-I140&gt;0,J140-I140,"")</f>
        <v/>
      </c>
      <c r="AA140" s="197">
        <f>IF(F140="",0,F140)</f>
        <v>0</v>
      </c>
    </row>
    <row r="141" spans="1:27" ht="39.950000000000003" customHeight="1">
      <c r="A141" s="2"/>
      <c r="B141" s="2"/>
      <c r="C141" s="92"/>
      <c r="D141" s="93" t="str">
        <f>IFERROR(VLOOKUP(C141,'Environnement,Contexte'!$A$4:$M$101,2,0),IFERROR(VLOOKUP(C141,'Sous-Traitants,Fournisseurs'!$A$4:$M$101,2,0),IFERROR(VLOOKUP(C141,'Scientifiques,Techniques'!$A$4:$M$101,2,0),IFERROR(VLOOKUP(C141,'Organisationnels,Humains'!$A$4:$M$101,2,0),""))))</f>
        <v/>
      </c>
      <c r="E141" s="93" t="str">
        <f>IFERROR(VLOOKUP(D141,'Environnement,Contexte'!$B$4:$M$101,12,0),IFERROR(VLOOKUP(D141,'Sous-Traitants,Fournisseurs'!$B$4:$M$101,12,0),IFERROR(VLOOKUP(D141,'Scientifiques,Techniques'!$B$4:$M$101,12,0),IFERROR(VLOOKUP(D141,'Organisationnels,Humains'!$B$4:$M$101,12,0),""))))</f>
        <v/>
      </c>
      <c r="F141" s="101" t="str">
        <f>IFERROR(VLOOKUP(D141,'Environnement,Contexte'!$B$4:$I$101,8,0),IFERROR(VLOOKUP(D141,'Sous-Traitants,Fournisseurs'!$B$4:$I$101,8,0),IFERROR(VLOOKUP(D141,'Scientifiques,Techniques'!$B$4:$I$101,8,0),IFERROR(VLOOKUP(D141,'Organisationnels,Humains'!$B$4:$I$101,8,0),""))))</f>
        <v/>
      </c>
      <c r="G141" s="114"/>
      <c r="H141" s="93"/>
      <c r="I141" s="93"/>
      <c r="J141" s="93"/>
      <c r="K141" s="93"/>
      <c r="L141" s="103" t="str">
        <f ca="1">IF(I141="","",IF(I141&gt;TODAY(),"",IF(K141=0,IF(TODAY()&lt;=J141,"C","L"),IF(K141&lt;=J141,"J","K"))))</f>
        <v/>
      </c>
      <c r="M141" s="104"/>
      <c r="N141" s="104"/>
      <c r="O141" s="94"/>
      <c r="P141" s="31" t="str">
        <f>IFERROR(VLOOKUP(D141,'Environnement,Contexte'!$B$4:$I$101,2,0),IFERROR(VLOOKUP(D141,'Sous-Traitants,Fournisseurs'!$B$4:$I$101,2,0),IFERROR(VLOOKUP(D141,'Scientifiques,Techniques'!$B$4:$I$101,2,0),IFERROR(VLOOKUP(D141,'Organisationnels,Humains'!$B$4:$I$101,2,0),""))))</f>
        <v/>
      </c>
      <c r="Q141" s="31" t="str">
        <f>IFERROR(VLOOKUP(D141,'Environnement,Contexte'!$B$4:$I$101,4,0),IFERROR(VLOOKUP(D141,'Sous-Traitants,Fournisseurs'!$B$4:$I$101,4,0),IFERROR(VLOOKUP(D141,'Scientifiques,Techniques'!$B$4:$I$101,4,0),IFERROR(VLOOKUP(D141,'Organisationnels,Humains'!$B$4:$I$101,4,0),""))))</f>
        <v/>
      </c>
      <c r="R141" s="31" t="str">
        <f>IFERROR(VLOOKUP(D141,'Environnement,Contexte'!$B$4:$I$101,3,0),IFERROR(VLOOKUP(D141,'Sous-Traitants,Fournisseurs'!$B$4:$I$101,3,0),IFERROR(VLOOKUP(D141,'Scientifiques,Techniques'!$B$4:$I$101,3,0),IFERROR(VLOOKUP(D141,'Organisationnels,Humains'!$B$4:$I$101,3,0),""))))</f>
        <v/>
      </c>
      <c r="S141" s="31" t="str">
        <f>MENU!$C$8</f>
        <v>WELDEC PSM</v>
      </c>
      <c r="T141" s="31" t="str">
        <f>IF(J141-I141&gt;0,J141-I141,"")</f>
        <v/>
      </c>
      <c r="AA141" s="197">
        <f>IF(F141="",0,F141)</f>
        <v>0</v>
      </c>
    </row>
    <row r="142" spans="1:27" ht="39.950000000000003" customHeight="1">
      <c r="A142" s="2"/>
      <c r="B142" s="2"/>
      <c r="C142" s="92"/>
      <c r="D142" s="93" t="str">
        <f>IFERROR(VLOOKUP(C142,'Environnement,Contexte'!$A$4:$M$101,2,0),IFERROR(VLOOKUP(C142,'Sous-Traitants,Fournisseurs'!$A$4:$M$101,2,0),IFERROR(VLOOKUP(C142,'Scientifiques,Techniques'!$A$4:$M$101,2,0),IFERROR(VLOOKUP(C142,'Organisationnels,Humains'!$A$4:$M$101,2,0),""))))</f>
        <v/>
      </c>
      <c r="E142" s="93" t="str">
        <f>IFERROR(VLOOKUP(D142,'Environnement,Contexte'!$B$4:$M$101,12,0),IFERROR(VLOOKUP(D142,'Sous-Traitants,Fournisseurs'!$B$4:$M$101,12,0),IFERROR(VLOOKUP(D142,'Scientifiques,Techniques'!$B$4:$M$101,12,0),IFERROR(VLOOKUP(D142,'Organisationnels,Humains'!$B$4:$M$101,12,0),""))))</f>
        <v/>
      </c>
      <c r="F142" s="101" t="str">
        <f>IFERROR(VLOOKUP(D142,'Environnement,Contexte'!$B$4:$I$101,8,0),IFERROR(VLOOKUP(D142,'Sous-Traitants,Fournisseurs'!$B$4:$I$101,8,0),IFERROR(VLOOKUP(D142,'Scientifiques,Techniques'!$B$4:$I$101,8,0),IFERROR(VLOOKUP(D142,'Organisationnels,Humains'!$B$4:$I$101,8,0),""))))</f>
        <v/>
      </c>
      <c r="G142" s="114"/>
      <c r="H142" s="93"/>
      <c r="I142" s="93"/>
      <c r="J142" s="93"/>
      <c r="K142" s="93"/>
      <c r="L142" s="103" t="str">
        <f ca="1">IF(I142="","",IF(I142&gt;TODAY(),"",IF(K142=0,IF(TODAY()&lt;=J142,"C","L"),IF(K142&lt;=J142,"J","K"))))</f>
        <v/>
      </c>
      <c r="M142" s="104"/>
      <c r="N142" s="104"/>
      <c r="O142" s="94"/>
      <c r="P142" s="31" t="str">
        <f>IFERROR(VLOOKUP(D142,'Environnement,Contexte'!$B$4:$I$101,2,0),IFERROR(VLOOKUP(D142,'Sous-Traitants,Fournisseurs'!$B$4:$I$101,2,0),IFERROR(VLOOKUP(D142,'Scientifiques,Techniques'!$B$4:$I$101,2,0),IFERROR(VLOOKUP(D142,'Organisationnels,Humains'!$B$4:$I$101,2,0),""))))</f>
        <v/>
      </c>
      <c r="Q142" s="31" t="str">
        <f>IFERROR(VLOOKUP(D142,'Environnement,Contexte'!$B$4:$I$101,4,0),IFERROR(VLOOKUP(D142,'Sous-Traitants,Fournisseurs'!$B$4:$I$101,4,0),IFERROR(VLOOKUP(D142,'Scientifiques,Techniques'!$B$4:$I$101,4,0),IFERROR(VLOOKUP(D142,'Organisationnels,Humains'!$B$4:$I$101,4,0),""))))</f>
        <v/>
      </c>
      <c r="R142" s="31" t="str">
        <f>IFERROR(VLOOKUP(D142,'Environnement,Contexte'!$B$4:$I$101,3,0),IFERROR(VLOOKUP(D142,'Sous-Traitants,Fournisseurs'!$B$4:$I$101,3,0),IFERROR(VLOOKUP(D142,'Scientifiques,Techniques'!$B$4:$I$101,3,0),IFERROR(VLOOKUP(D142,'Organisationnels,Humains'!$B$4:$I$101,3,0),""))))</f>
        <v/>
      </c>
      <c r="S142" s="31" t="str">
        <f>MENU!$C$8</f>
        <v>WELDEC PSM</v>
      </c>
      <c r="T142" s="31" t="str">
        <f>IF(J142-I142&gt;0,J142-I142,"")</f>
        <v/>
      </c>
      <c r="AA142" s="197">
        <f>IF(F142="",0,F142)</f>
        <v>0</v>
      </c>
    </row>
    <row r="143" spans="1:27" ht="39.950000000000003" customHeight="1">
      <c r="A143" s="2"/>
      <c r="B143" s="2"/>
      <c r="C143" s="92"/>
      <c r="D143" s="93" t="str">
        <f>IFERROR(VLOOKUP(C143,'Environnement,Contexte'!$A$4:$M$101,2,0),IFERROR(VLOOKUP(C143,'Sous-Traitants,Fournisseurs'!$A$4:$M$101,2,0),IFERROR(VLOOKUP(C143,'Scientifiques,Techniques'!$A$4:$M$101,2,0),IFERROR(VLOOKUP(C143,'Organisationnels,Humains'!$A$4:$M$101,2,0),""))))</f>
        <v/>
      </c>
      <c r="E143" s="93" t="str">
        <f>IFERROR(VLOOKUP(D143,'Environnement,Contexte'!$B$4:$M$101,12,0),IFERROR(VLOOKUP(D143,'Sous-Traitants,Fournisseurs'!$B$4:$M$101,12,0),IFERROR(VLOOKUP(D143,'Scientifiques,Techniques'!$B$4:$M$101,12,0),IFERROR(VLOOKUP(D143,'Organisationnels,Humains'!$B$4:$M$101,12,0),""))))</f>
        <v/>
      </c>
      <c r="F143" s="101" t="str">
        <f>IFERROR(VLOOKUP(D143,'Environnement,Contexte'!$B$4:$I$101,8,0),IFERROR(VLOOKUP(D143,'Sous-Traitants,Fournisseurs'!$B$4:$I$101,8,0),IFERROR(VLOOKUP(D143,'Scientifiques,Techniques'!$B$4:$I$101,8,0),IFERROR(VLOOKUP(D143,'Organisationnels,Humains'!$B$4:$I$101,8,0),""))))</f>
        <v/>
      </c>
      <c r="G143" s="114"/>
      <c r="H143" s="93"/>
      <c r="I143" s="93"/>
      <c r="J143" s="93"/>
      <c r="K143" s="93"/>
      <c r="L143" s="103" t="str">
        <f ca="1">IF(I143="","",IF(I143&gt;TODAY(),"",IF(K143=0,IF(TODAY()&lt;=J143,"C","L"),IF(K143&lt;=J143,"J","K"))))</f>
        <v/>
      </c>
      <c r="M143" s="104"/>
      <c r="N143" s="104"/>
      <c r="O143" s="94"/>
      <c r="P143" s="31" t="str">
        <f>IFERROR(VLOOKUP(D143,'Environnement,Contexte'!$B$4:$I$101,2,0),IFERROR(VLOOKUP(D143,'Sous-Traitants,Fournisseurs'!$B$4:$I$101,2,0),IFERROR(VLOOKUP(D143,'Scientifiques,Techniques'!$B$4:$I$101,2,0),IFERROR(VLOOKUP(D143,'Organisationnels,Humains'!$B$4:$I$101,2,0),""))))</f>
        <v/>
      </c>
      <c r="Q143" s="31" t="str">
        <f>IFERROR(VLOOKUP(D143,'Environnement,Contexte'!$B$4:$I$101,4,0),IFERROR(VLOOKUP(D143,'Sous-Traitants,Fournisseurs'!$B$4:$I$101,4,0),IFERROR(VLOOKUP(D143,'Scientifiques,Techniques'!$B$4:$I$101,4,0),IFERROR(VLOOKUP(D143,'Organisationnels,Humains'!$B$4:$I$101,4,0),""))))</f>
        <v/>
      </c>
      <c r="R143" s="31" t="str">
        <f>IFERROR(VLOOKUP(D143,'Environnement,Contexte'!$B$4:$I$101,3,0),IFERROR(VLOOKUP(D143,'Sous-Traitants,Fournisseurs'!$B$4:$I$101,3,0),IFERROR(VLOOKUP(D143,'Scientifiques,Techniques'!$B$4:$I$101,3,0),IFERROR(VLOOKUP(D143,'Organisationnels,Humains'!$B$4:$I$101,3,0),""))))</f>
        <v/>
      </c>
      <c r="S143" s="31" t="str">
        <f>MENU!$C$8</f>
        <v>WELDEC PSM</v>
      </c>
      <c r="T143" s="31" t="str">
        <f>IF(J143-I143&gt;0,J143-I143,"")</f>
        <v/>
      </c>
      <c r="AA143" s="197">
        <f>IF(F143="",0,F143)</f>
        <v>0</v>
      </c>
    </row>
    <row r="144" spans="1:27" ht="39.950000000000003" customHeight="1">
      <c r="A144" s="2"/>
      <c r="B144" s="2"/>
      <c r="C144" s="92"/>
      <c r="D144" s="93" t="str">
        <f>IFERROR(VLOOKUP(C144,'Environnement,Contexte'!$A$4:$M$101,2,0),IFERROR(VLOOKUP(C144,'Sous-Traitants,Fournisseurs'!$A$4:$M$101,2,0),IFERROR(VLOOKUP(C144,'Scientifiques,Techniques'!$A$4:$M$101,2,0),IFERROR(VLOOKUP(C144,'Organisationnels,Humains'!$A$4:$M$101,2,0),""))))</f>
        <v/>
      </c>
      <c r="E144" s="93" t="str">
        <f>IFERROR(VLOOKUP(D144,'Environnement,Contexte'!$B$4:$M$101,12,0),IFERROR(VLOOKUP(D144,'Sous-Traitants,Fournisseurs'!$B$4:$M$101,12,0),IFERROR(VLOOKUP(D144,'Scientifiques,Techniques'!$B$4:$M$101,12,0),IFERROR(VLOOKUP(D144,'Organisationnels,Humains'!$B$4:$M$101,12,0),""))))</f>
        <v/>
      </c>
      <c r="F144" s="101" t="str">
        <f>IFERROR(VLOOKUP(D144,'Environnement,Contexte'!$B$4:$I$101,8,0),IFERROR(VLOOKUP(D144,'Sous-Traitants,Fournisseurs'!$B$4:$I$101,8,0),IFERROR(VLOOKUP(D144,'Scientifiques,Techniques'!$B$4:$I$101,8,0),IFERROR(VLOOKUP(D144,'Organisationnels,Humains'!$B$4:$I$101,8,0),""))))</f>
        <v/>
      </c>
      <c r="G144" s="114"/>
      <c r="H144" s="93"/>
      <c r="I144" s="93"/>
      <c r="J144" s="93"/>
      <c r="K144" s="93"/>
      <c r="L144" s="103" t="str">
        <f ca="1">IF(I144="","",IF(I144&gt;TODAY(),"",IF(K144=0,IF(TODAY()&lt;=J144,"C","L"),IF(K144&lt;=J144,"J","K"))))</f>
        <v/>
      </c>
      <c r="M144" s="104"/>
      <c r="N144" s="104"/>
      <c r="O144" s="94"/>
      <c r="P144" s="31" t="str">
        <f>IFERROR(VLOOKUP(D144,'Environnement,Contexte'!$B$4:$I$101,2,0),IFERROR(VLOOKUP(D144,'Sous-Traitants,Fournisseurs'!$B$4:$I$101,2,0),IFERROR(VLOOKUP(D144,'Scientifiques,Techniques'!$B$4:$I$101,2,0),IFERROR(VLOOKUP(D144,'Organisationnels,Humains'!$B$4:$I$101,2,0),""))))</f>
        <v/>
      </c>
      <c r="Q144" s="31" t="str">
        <f>IFERROR(VLOOKUP(D144,'Environnement,Contexte'!$B$4:$I$101,4,0),IFERROR(VLOOKUP(D144,'Sous-Traitants,Fournisseurs'!$B$4:$I$101,4,0),IFERROR(VLOOKUP(D144,'Scientifiques,Techniques'!$B$4:$I$101,4,0),IFERROR(VLOOKUP(D144,'Organisationnels,Humains'!$B$4:$I$101,4,0),""))))</f>
        <v/>
      </c>
      <c r="R144" s="31" t="str">
        <f>IFERROR(VLOOKUP(D144,'Environnement,Contexte'!$B$4:$I$101,3,0),IFERROR(VLOOKUP(D144,'Sous-Traitants,Fournisseurs'!$B$4:$I$101,3,0),IFERROR(VLOOKUP(D144,'Scientifiques,Techniques'!$B$4:$I$101,3,0),IFERROR(VLOOKUP(D144,'Organisationnels,Humains'!$B$4:$I$101,3,0),""))))</f>
        <v/>
      </c>
      <c r="S144" s="31" t="str">
        <f>MENU!$C$8</f>
        <v>WELDEC PSM</v>
      </c>
      <c r="T144" s="31" t="str">
        <f>IF(J144-I144&gt;0,J144-I144,"")</f>
        <v/>
      </c>
      <c r="AA144" s="197">
        <f>IF(F144="",0,F144)</f>
        <v>0</v>
      </c>
    </row>
    <row r="145" spans="1:27" ht="39.950000000000003" customHeight="1">
      <c r="A145" s="2"/>
      <c r="B145" s="2"/>
      <c r="C145" s="92"/>
      <c r="D145" s="93" t="str">
        <f>IFERROR(VLOOKUP(C145,'Environnement,Contexte'!$A$4:$M$101,2,0),IFERROR(VLOOKUP(C145,'Sous-Traitants,Fournisseurs'!$A$4:$M$101,2,0),IFERROR(VLOOKUP(C145,'Scientifiques,Techniques'!$A$4:$M$101,2,0),IFERROR(VLOOKUP(C145,'Organisationnels,Humains'!$A$4:$M$101,2,0),""))))</f>
        <v/>
      </c>
      <c r="E145" s="93" t="str">
        <f>IFERROR(VLOOKUP(D145,'Environnement,Contexte'!$B$4:$M$101,12,0),IFERROR(VLOOKUP(D145,'Sous-Traitants,Fournisseurs'!$B$4:$M$101,12,0),IFERROR(VLOOKUP(D145,'Scientifiques,Techniques'!$B$4:$M$101,12,0),IFERROR(VLOOKUP(D145,'Organisationnels,Humains'!$B$4:$M$101,12,0),""))))</f>
        <v/>
      </c>
      <c r="F145" s="101" t="str">
        <f>IFERROR(VLOOKUP(D145,'Environnement,Contexte'!$B$4:$I$101,8,0),IFERROR(VLOOKUP(D145,'Sous-Traitants,Fournisseurs'!$B$4:$I$101,8,0),IFERROR(VLOOKUP(D145,'Scientifiques,Techniques'!$B$4:$I$101,8,0),IFERROR(VLOOKUP(D145,'Organisationnels,Humains'!$B$4:$I$101,8,0),""))))</f>
        <v/>
      </c>
      <c r="G145" s="114"/>
      <c r="H145" s="93"/>
      <c r="I145" s="93"/>
      <c r="J145" s="93"/>
      <c r="K145" s="93"/>
      <c r="L145" s="103" t="str">
        <f ca="1">IF(I145="","",IF(I145&gt;TODAY(),"",IF(K145=0,IF(TODAY()&lt;=J145,"C","L"),IF(K145&lt;=J145,"J","K"))))</f>
        <v/>
      </c>
      <c r="M145" s="104"/>
      <c r="N145" s="104"/>
      <c r="O145" s="94"/>
      <c r="P145" s="31" t="str">
        <f>IFERROR(VLOOKUP(D145,'Environnement,Contexte'!$B$4:$I$101,2,0),IFERROR(VLOOKUP(D145,'Sous-Traitants,Fournisseurs'!$B$4:$I$101,2,0),IFERROR(VLOOKUP(D145,'Scientifiques,Techniques'!$B$4:$I$101,2,0),IFERROR(VLOOKUP(D145,'Organisationnels,Humains'!$B$4:$I$101,2,0),""))))</f>
        <v/>
      </c>
      <c r="Q145" s="31" t="str">
        <f>IFERROR(VLOOKUP(D145,'Environnement,Contexte'!$B$4:$I$101,4,0),IFERROR(VLOOKUP(D145,'Sous-Traitants,Fournisseurs'!$B$4:$I$101,4,0),IFERROR(VLOOKUP(D145,'Scientifiques,Techniques'!$B$4:$I$101,4,0),IFERROR(VLOOKUP(D145,'Organisationnels,Humains'!$B$4:$I$101,4,0),""))))</f>
        <v/>
      </c>
      <c r="R145" s="31" t="str">
        <f>IFERROR(VLOOKUP(D145,'Environnement,Contexte'!$B$4:$I$101,3,0),IFERROR(VLOOKUP(D145,'Sous-Traitants,Fournisseurs'!$B$4:$I$101,3,0),IFERROR(VLOOKUP(D145,'Scientifiques,Techniques'!$B$4:$I$101,3,0),IFERROR(VLOOKUP(D145,'Organisationnels,Humains'!$B$4:$I$101,3,0),""))))</f>
        <v/>
      </c>
      <c r="S145" s="31" t="str">
        <f>MENU!$C$8</f>
        <v>WELDEC PSM</v>
      </c>
      <c r="T145" s="31" t="str">
        <f>IF(J145-I145&gt;0,J145-I145,"")</f>
        <v/>
      </c>
      <c r="AA145" s="197">
        <f>IF(F145="",0,F145)</f>
        <v>0</v>
      </c>
    </row>
    <row r="146" spans="1:27" ht="39.950000000000003" customHeight="1">
      <c r="A146" s="2"/>
      <c r="B146" s="2"/>
      <c r="C146" s="92"/>
      <c r="D146" s="93" t="str">
        <f>IFERROR(VLOOKUP(C146,'Environnement,Contexte'!$A$4:$M$101,2,0),IFERROR(VLOOKUP(C146,'Sous-Traitants,Fournisseurs'!$A$4:$M$101,2,0),IFERROR(VLOOKUP(C146,'Scientifiques,Techniques'!$A$4:$M$101,2,0),IFERROR(VLOOKUP(C146,'Organisationnels,Humains'!$A$4:$M$101,2,0),""))))</f>
        <v/>
      </c>
      <c r="E146" s="93" t="str">
        <f>IFERROR(VLOOKUP(D146,'Environnement,Contexte'!$B$4:$M$101,12,0),IFERROR(VLOOKUP(D146,'Sous-Traitants,Fournisseurs'!$B$4:$M$101,12,0),IFERROR(VLOOKUP(D146,'Scientifiques,Techniques'!$B$4:$M$101,12,0),IFERROR(VLOOKUP(D146,'Organisationnels,Humains'!$B$4:$M$101,12,0),""))))</f>
        <v/>
      </c>
      <c r="F146" s="101" t="str">
        <f>IFERROR(VLOOKUP(D146,'Environnement,Contexte'!$B$4:$I$101,8,0),IFERROR(VLOOKUP(D146,'Sous-Traitants,Fournisseurs'!$B$4:$I$101,8,0),IFERROR(VLOOKUP(D146,'Scientifiques,Techniques'!$B$4:$I$101,8,0),IFERROR(VLOOKUP(D146,'Organisationnels,Humains'!$B$4:$I$101,8,0),""))))</f>
        <v/>
      </c>
      <c r="G146" s="114"/>
      <c r="H146" s="93"/>
      <c r="I146" s="93"/>
      <c r="J146" s="93"/>
      <c r="K146" s="93"/>
      <c r="L146" s="103" t="str">
        <f ca="1">IF(I146="","",IF(I146&gt;TODAY(),"",IF(K146=0,IF(TODAY()&lt;=J146,"C","L"),IF(K146&lt;=J146,"J","K"))))</f>
        <v/>
      </c>
      <c r="M146" s="104"/>
      <c r="N146" s="104"/>
      <c r="O146" s="94"/>
      <c r="P146" s="31" t="str">
        <f>IFERROR(VLOOKUP(D146,'Environnement,Contexte'!$B$4:$I$101,2,0),IFERROR(VLOOKUP(D146,'Sous-Traitants,Fournisseurs'!$B$4:$I$101,2,0),IFERROR(VLOOKUP(D146,'Scientifiques,Techniques'!$B$4:$I$101,2,0),IFERROR(VLOOKUP(D146,'Organisationnels,Humains'!$B$4:$I$101,2,0),""))))</f>
        <v/>
      </c>
      <c r="Q146" s="31" t="str">
        <f>IFERROR(VLOOKUP(D146,'Environnement,Contexte'!$B$4:$I$101,4,0),IFERROR(VLOOKUP(D146,'Sous-Traitants,Fournisseurs'!$B$4:$I$101,4,0),IFERROR(VLOOKUP(D146,'Scientifiques,Techniques'!$B$4:$I$101,4,0),IFERROR(VLOOKUP(D146,'Organisationnels,Humains'!$B$4:$I$101,4,0),""))))</f>
        <v/>
      </c>
      <c r="R146" s="31" t="str">
        <f>IFERROR(VLOOKUP(D146,'Environnement,Contexte'!$B$4:$I$101,3,0),IFERROR(VLOOKUP(D146,'Sous-Traitants,Fournisseurs'!$B$4:$I$101,3,0),IFERROR(VLOOKUP(D146,'Scientifiques,Techniques'!$B$4:$I$101,3,0),IFERROR(VLOOKUP(D146,'Organisationnels,Humains'!$B$4:$I$101,3,0),""))))</f>
        <v/>
      </c>
      <c r="S146" s="31" t="str">
        <f>MENU!$C$8</f>
        <v>WELDEC PSM</v>
      </c>
      <c r="T146" s="31" t="str">
        <f>IF(J146-I146&gt;0,J146-I146,"")</f>
        <v/>
      </c>
      <c r="AA146" s="197">
        <f>IF(F146="",0,F146)</f>
        <v>0</v>
      </c>
    </row>
    <row r="147" spans="1:27" ht="39.950000000000003" customHeight="1">
      <c r="A147" s="2"/>
      <c r="B147" s="2"/>
      <c r="C147" s="92"/>
      <c r="D147" s="93" t="str">
        <f>IFERROR(VLOOKUP(C147,'Environnement,Contexte'!$A$4:$M$101,2,0),IFERROR(VLOOKUP(C147,'Sous-Traitants,Fournisseurs'!$A$4:$M$101,2,0),IFERROR(VLOOKUP(C147,'Scientifiques,Techniques'!$A$4:$M$101,2,0),IFERROR(VLOOKUP(C147,'Organisationnels,Humains'!$A$4:$M$101,2,0),""))))</f>
        <v/>
      </c>
      <c r="E147" s="93" t="str">
        <f>IFERROR(VLOOKUP(D147,'Environnement,Contexte'!$B$4:$M$101,12,0),IFERROR(VLOOKUP(D147,'Sous-Traitants,Fournisseurs'!$B$4:$M$101,12,0),IFERROR(VLOOKUP(D147,'Scientifiques,Techniques'!$B$4:$M$101,12,0),IFERROR(VLOOKUP(D147,'Organisationnels,Humains'!$B$4:$M$101,12,0),""))))</f>
        <v/>
      </c>
      <c r="F147" s="101" t="str">
        <f>IFERROR(VLOOKUP(D147,'Environnement,Contexte'!$B$4:$I$101,8,0),IFERROR(VLOOKUP(D147,'Sous-Traitants,Fournisseurs'!$B$4:$I$101,8,0),IFERROR(VLOOKUP(D147,'Scientifiques,Techniques'!$B$4:$I$101,8,0),IFERROR(VLOOKUP(D147,'Organisationnels,Humains'!$B$4:$I$101,8,0),""))))</f>
        <v/>
      </c>
      <c r="G147" s="114"/>
      <c r="H147" s="93"/>
      <c r="I147" s="93"/>
      <c r="J147" s="93"/>
      <c r="K147" s="93"/>
      <c r="L147" s="103" t="str">
        <f ca="1">IF(I147="","",IF(I147&gt;TODAY(),"",IF(K147=0,IF(TODAY()&lt;=J147,"C","L"),IF(K147&lt;=J147,"J","K"))))</f>
        <v/>
      </c>
      <c r="M147" s="104"/>
      <c r="N147" s="104"/>
      <c r="O147" s="94"/>
      <c r="P147" s="31" t="str">
        <f>IFERROR(VLOOKUP(D147,'Environnement,Contexte'!$B$4:$I$101,2,0),IFERROR(VLOOKUP(D147,'Sous-Traitants,Fournisseurs'!$B$4:$I$101,2,0),IFERROR(VLOOKUP(D147,'Scientifiques,Techniques'!$B$4:$I$101,2,0),IFERROR(VLOOKUP(D147,'Organisationnels,Humains'!$B$4:$I$101,2,0),""))))</f>
        <v/>
      </c>
      <c r="Q147" s="31" t="str">
        <f>IFERROR(VLOOKUP(D147,'Environnement,Contexte'!$B$4:$I$101,4,0),IFERROR(VLOOKUP(D147,'Sous-Traitants,Fournisseurs'!$B$4:$I$101,4,0),IFERROR(VLOOKUP(D147,'Scientifiques,Techniques'!$B$4:$I$101,4,0),IFERROR(VLOOKUP(D147,'Organisationnels,Humains'!$B$4:$I$101,4,0),""))))</f>
        <v/>
      </c>
      <c r="R147" s="31" t="str">
        <f>IFERROR(VLOOKUP(D147,'Environnement,Contexte'!$B$4:$I$101,3,0),IFERROR(VLOOKUP(D147,'Sous-Traitants,Fournisseurs'!$B$4:$I$101,3,0),IFERROR(VLOOKUP(D147,'Scientifiques,Techniques'!$B$4:$I$101,3,0),IFERROR(VLOOKUP(D147,'Organisationnels,Humains'!$B$4:$I$101,3,0),""))))</f>
        <v/>
      </c>
      <c r="S147" s="31" t="str">
        <f>MENU!$C$8</f>
        <v>WELDEC PSM</v>
      </c>
      <c r="T147" s="31" t="str">
        <f>IF(J147-I147&gt;0,J147-I147,"")</f>
        <v/>
      </c>
      <c r="AA147" s="197">
        <f>IF(F147="",0,F147)</f>
        <v>0</v>
      </c>
    </row>
    <row r="148" spans="1:27" ht="39.950000000000003" customHeight="1">
      <c r="A148" s="2"/>
      <c r="B148" s="2"/>
      <c r="C148" s="92"/>
      <c r="D148" s="93" t="str">
        <f>IFERROR(VLOOKUP(C148,'Environnement,Contexte'!$A$4:$M$101,2,0),IFERROR(VLOOKUP(C148,'Sous-Traitants,Fournisseurs'!$A$4:$M$101,2,0),IFERROR(VLOOKUP(C148,'Scientifiques,Techniques'!$A$4:$M$101,2,0),IFERROR(VLOOKUP(C148,'Organisationnels,Humains'!$A$4:$M$101,2,0),""))))</f>
        <v/>
      </c>
      <c r="E148" s="93" t="str">
        <f>IFERROR(VLOOKUP(D148,'Environnement,Contexte'!$B$4:$M$101,12,0),IFERROR(VLOOKUP(D148,'Sous-Traitants,Fournisseurs'!$B$4:$M$101,12,0),IFERROR(VLOOKUP(D148,'Scientifiques,Techniques'!$B$4:$M$101,12,0),IFERROR(VLOOKUP(D148,'Organisationnels,Humains'!$B$4:$M$101,12,0),""))))</f>
        <v/>
      </c>
      <c r="F148" s="101" t="str">
        <f>IFERROR(VLOOKUP(D148,'Environnement,Contexte'!$B$4:$I$101,8,0),IFERROR(VLOOKUP(D148,'Sous-Traitants,Fournisseurs'!$B$4:$I$101,8,0),IFERROR(VLOOKUP(D148,'Scientifiques,Techniques'!$B$4:$I$101,8,0),IFERROR(VLOOKUP(D148,'Organisationnels,Humains'!$B$4:$I$101,8,0),""))))</f>
        <v/>
      </c>
      <c r="G148" s="114"/>
      <c r="H148" s="93"/>
      <c r="I148" s="93"/>
      <c r="J148" s="93"/>
      <c r="K148" s="93"/>
      <c r="L148" s="103" t="str">
        <f ca="1">IF(I148="","",IF(I148&gt;TODAY(),"",IF(K148=0,IF(TODAY()&lt;=J148,"C","L"),IF(K148&lt;=J148,"J","K"))))</f>
        <v/>
      </c>
      <c r="M148" s="104"/>
      <c r="N148" s="104"/>
      <c r="O148" s="94"/>
      <c r="P148" s="31" t="str">
        <f>IFERROR(VLOOKUP(D148,'Environnement,Contexte'!$B$4:$I$101,2,0),IFERROR(VLOOKUP(D148,'Sous-Traitants,Fournisseurs'!$B$4:$I$101,2,0),IFERROR(VLOOKUP(D148,'Scientifiques,Techniques'!$B$4:$I$101,2,0),IFERROR(VLOOKUP(D148,'Organisationnels,Humains'!$B$4:$I$101,2,0),""))))</f>
        <v/>
      </c>
      <c r="Q148" s="31" t="str">
        <f>IFERROR(VLOOKUP(D148,'Environnement,Contexte'!$B$4:$I$101,4,0),IFERROR(VLOOKUP(D148,'Sous-Traitants,Fournisseurs'!$B$4:$I$101,4,0),IFERROR(VLOOKUP(D148,'Scientifiques,Techniques'!$B$4:$I$101,4,0),IFERROR(VLOOKUP(D148,'Organisationnels,Humains'!$B$4:$I$101,4,0),""))))</f>
        <v/>
      </c>
      <c r="R148" s="31" t="str">
        <f>IFERROR(VLOOKUP(D148,'Environnement,Contexte'!$B$4:$I$101,3,0),IFERROR(VLOOKUP(D148,'Sous-Traitants,Fournisseurs'!$B$4:$I$101,3,0),IFERROR(VLOOKUP(D148,'Scientifiques,Techniques'!$B$4:$I$101,3,0),IFERROR(VLOOKUP(D148,'Organisationnels,Humains'!$B$4:$I$101,3,0),""))))</f>
        <v/>
      </c>
      <c r="S148" s="31" t="str">
        <f>MENU!$C$8</f>
        <v>WELDEC PSM</v>
      </c>
      <c r="T148" s="31" t="str">
        <f>IF(J148-I148&gt;0,J148-I148,"")</f>
        <v/>
      </c>
      <c r="AA148" s="197">
        <f>IF(F148="",0,F148)</f>
        <v>0</v>
      </c>
    </row>
    <row r="149" spans="1:27" ht="39.950000000000003" customHeight="1">
      <c r="A149" s="2"/>
      <c r="B149" s="2"/>
      <c r="C149" s="92"/>
      <c r="D149" s="93" t="str">
        <f>IFERROR(VLOOKUP(C149,'Environnement,Contexte'!$A$4:$M$101,2,0),IFERROR(VLOOKUP(C149,'Sous-Traitants,Fournisseurs'!$A$4:$M$101,2,0),IFERROR(VLOOKUP(C149,'Scientifiques,Techniques'!$A$4:$M$101,2,0),IFERROR(VLOOKUP(C149,'Organisationnels,Humains'!$A$4:$M$101,2,0),""))))</f>
        <v/>
      </c>
      <c r="E149" s="93" t="str">
        <f>IFERROR(VLOOKUP(D149,'Environnement,Contexte'!$B$4:$M$101,12,0),IFERROR(VLOOKUP(D149,'Sous-Traitants,Fournisseurs'!$B$4:$M$101,12,0),IFERROR(VLOOKUP(D149,'Scientifiques,Techniques'!$B$4:$M$101,12,0),IFERROR(VLOOKUP(D149,'Organisationnels,Humains'!$B$4:$M$101,12,0),""))))</f>
        <v/>
      </c>
      <c r="F149" s="101" t="str">
        <f>IFERROR(VLOOKUP(D149,'Environnement,Contexte'!$B$4:$I$101,8,0),IFERROR(VLOOKUP(D149,'Sous-Traitants,Fournisseurs'!$B$4:$I$101,8,0),IFERROR(VLOOKUP(D149,'Scientifiques,Techniques'!$B$4:$I$101,8,0),IFERROR(VLOOKUP(D149,'Organisationnels,Humains'!$B$4:$I$101,8,0),""))))</f>
        <v/>
      </c>
      <c r="G149" s="114"/>
      <c r="H149" s="93"/>
      <c r="I149" s="93"/>
      <c r="J149" s="93"/>
      <c r="K149" s="93"/>
      <c r="L149" s="103" t="str">
        <f ca="1">IF(I149="","",IF(I149&gt;TODAY(),"",IF(K149=0,IF(TODAY()&lt;=J149,"C","L"),IF(K149&lt;=J149,"J","K"))))</f>
        <v/>
      </c>
      <c r="M149" s="104"/>
      <c r="N149" s="104"/>
      <c r="O149" s="94"/>
      <c r="P149" s="31" t="str">
        <f>IFERROR(VLOOKUP(D149,'Environnement,Contexte'!$B$4:$I$101,2,0),IFERROR(VLOOKUP(D149,'Sous-Traitants,Fournisseurs'!$B$4:$I$101,2,0),IFERROR(VLOOKUP(D149,'Scientifiques,Techniques'!$B$4:$I$101,2,0),IFERROR(VLOOKUP(D149,'Organisationnels,Humains'!$B$4:$I$101,2,0),""))))</f>
        <v/>
      </c>
      <c r="Q149" s="31" t="str">
        <f>IFERROR(VLOOKUP(D149,'Environnement,Contexte'!$B$4:$I$101,4,0),IFERROR(VLOOKUP(D149,'Sous-Traitants,Fournisseurs'!$B$4:$I$101,4,0),IFERROR(VLOOKUP(D149,'Scientifiques,Techniques'!$B$4:$I$101,4,0),IFERROR(VLOOKUP(D149,'Organisationnels,Humains'!$B$4:$I$101,4,0),""))))</f>
        <v/>
      </c>
      <c r="R149" s="31" t="str">
        <f>IFERROR(VLOOKUP(D149,'Environnement,Contexte'!$B$4:$I$101,3,0),IFERROR(VLOOKUP(D149,'Sous-Traitants,Fournisseurs'!$B$4:$I$101,3,0),IFERROR(VLOOKUP(D149,'Scientifiques,Techniques'!$B$4:$I$101,3,0),IFERROR(VLOOKUP(D149,'Organisationnels,Humains'!$B$4:$I$101,3,0),""))))</f>
        <v/>
      </c>
      <c r="S149" s="31" t="str">
        <f>MENU!$C$8</f>
        <v>WELDEC PSM</v>
      </c>
      <c r="T149" s="31" t="str">
        <f>IF(J149-I149&gt;0,J149-I149,"")</f>
        <v/>
      </c>
      <c r="AA149" s="197">
        <f>IF(F149="",0,F149)</f>
        <v>0</v>
      </c>
    </row>
    <row r="150" spans="1:27" ht="39.950000000000003" customHeight="1" thickBot="1">
      <c r="A150" s="2"/>
      <c r="B150" s="2"/>
      <c r="C150" s="95"/>
      <c r="D150" s="93" t="str">
        <f>IFERROR(VLOOKUP(C150,'Environnement,Contexte'!$A$4:$M$101,2,0),IFERROR(VLOOKUP(C150,'Sous-Traitants,Fournisseurs'!$A$4:$M$101,2,0),IFERROR(VLOOKUP(C150,'Scientifiques,Techniques'!$A$4:$M$101,2,0),IFERROR(VLOOKUP(C150,'Organisationnels,Humains'!$A$4:$M$101,2,0),""))))</f>
        <v/>
      </c>
      <c r="E150" s="93" t="str">
        <f>IFERROR(VLOOKUP(D150,'Environnement,Contexte'!$B$4:$M$101,12,0),IFERROR(VLOOKUP(D150,'Sous-Traitants,Fournisseurs'!$B$4:$M$101,12,0),IFERROR(VLOOKUP(D150,'Scientifiques,Techniques'!$B$4:$M$101,12,0),IFERROR(VLOOKUP(D150,'Organisationnels,Humains'!$B$4:$M$101,12,0),""))))</f>
        <v/>
      </c>
      <c r="F150" s="101" t="str">
        <f>IFERROR(VLOOKUP(D150,'Environnement,Contexte'!$B$4:$I$101,8,0),IFERROR(VLOOKUP(D150,'Sous-Traitants,Fournisseurs'!$B$4:$I$101,8,0),IFERROR(VLOOKUP(D150,'Scientifiques,Techniques'!$B$4:$I$101,8,0),IFERROR(VLOOKUP(D150,'Organisationnels,Humains'!$B$4:$I$101,8,0),""))))</f>
        <v/>
      </c>
      <c r="G150" s="115"/>
      <c r="H150" s="96"/>
      <c r="I150" s="96"/>
      <c r="J150" s="96"/>
      <c r="K150" s="96"/>
      <c r="L150" s="105" t="str">
        <f ca="1">IF(I150="","",IF(I150&gt;TODAY(),"",IF(K150=0,IF(TODAY()&lt;=J150,"C","L"),IF(K150&lt;=J150,"J","K"))))</f>
        <v/>
      </c>
      <c r="M150" s="106"/>
      <c r="N150" s="106"/>
      <c r="O150" s="97"/>
      <c r="P150" s="31" t="str">
        <f>IFERROR(VLOOKUP(D150,'Environnement,Contexte'!$B$4:$I$101,2,0),IFERROR(VLOOKUP(D150,'Sous-Traitants,Fournisseurs'!$B$4:$I$101,2,0),IFERROR(VLOOKUP(D150,'Scientifiques,Techniques'!$B$4:$I$101,2,0),IFERROR(VLOOKUP(D150,'Organisationnels,Humains'!$B$4:$I$101,2,0),""))))</f>
        <v/>
      </c>
      <c r="Q150" s="31" t="str">
        <f>IFERROR(VLOOKUP(D150,'Environnement,Contexte'!$B$4:$I$101,4,0),IFERROR(VLOOKUP(D150,'Sous-Traitants,Fournisseurs'!$B$4:$I$101,4,0),IFERROR(VLOOKUP(D150,'Scientifiques,Techniques'!$B$4:$I$101,4,0),IFERROR(VLOOKUP(D150,'Organisationnels,Humains'!$B$4:$I$101,4,0),""))))</f>
        <v/>
      </c>
      <c r="R150" s="31" t="str">
        <f>IFERROR(VLOOKUP(D150,'Environnement,Contexte'!$B$4:$I$101,3,0),IFERROR(VLOOKUP(D150,'Sous-Traitants,Fournisseurs'!$B$4:$I$101,3,0),IFERROR(VLOOKUP(D150,'Scientifiques,Techniques'!$B$4:$I$101,3,0),IFERROR(VLOOKUP(D150,'Organisationnels,Humains'!$B$4:$I$101,3,0),""))))</f>
        <v/>
      </c>
      <c r="S150" s="31" t="str">
        <f>MENU!$C$8</f>
        <v>WELDEC PSM</v>
      </c>
      <c r="T150" s="31" t="str">
        <f>IF(J150-I150&gt;0,J150-I150,"")</f>
        <v/>
      </c>
      <c r="U150" s="31">
        <f>MIN(T150:T352)</f>
        <v>0</v>
      </c>
      <c r="V150" s="31">
        <f>MAX(T150:T351)</f>
        <v>0</v>
      </c>
      <c r="W150" s="131" t="e">
        <f>AVERAGE(T150:T351)</f>
        <v>#DIV/0!</v>
      </c>
      <c r="X150" s="31">
        <f>COUNTIF(T150:T297,"&lt;7")</f>
        <v>0</v>
      </c>
      <c r="Y150" s="31">
        <f>SUMPRODUCT((T150:T297&gt;=7)*(T150:T297&lt;=31))</f>
        <v>0</v>
      </c>
      <c r="Z150" s="31">
        <f>COUNTIF(T150:T297,"&gt;31")</f>
        <v>0</v>
      </c>
      <c r="AA150" s="197">
        <f>IF(F150="",0,F150)</f>
        <v>0</v>
      </c>
    </row>
    <row r="151" spans="1:27" ht="15.75">
      <c r="A151" s="2"/>
      <c r="B151" s="2"/>
      <c r="E151" s="93" t="str">
        <f>IFERROR(VLOOKUP(D151,'Environnement,Contexte'!$B$4:$M$101,12,0),IFERROR(VLOOKUP(D151,'Sous-Traitants,Fournisseurs'!$B$4:$M$101,12,0),IFERROR(VLOOKUP(D151,'Scientifiques,Techniques'!$B$4:$M$101,12,0),IFERROR(VLOOKUP(D151,'Organisationnels,Humains'!$B$4:$M$101,12,0),""))))</f>
        <v/>
      </c>
      <c r="F151" s="101" t="str">
        <f>IFERROR(VLOOKUP(D151,'Environnement,Contexte'!$B$4:$I$101,8,0),IFERROR(VLOOKUP(D151,'Sous-Traitants,Fournisseurs'!$B$4:$I$101,8,0),IFERROR(VLOOKUP(D151,'Scientifiques,Techniques'!$B$4:$I$101,8,0),IFERROR(VLOOKUP(D151,'Organisationnels,Humains'!$B$4:$I$101,8,0),""))))</f>
        <v/>
      </c>
      <c r="G151" s="116"/>
      <c r="M151" s="100"/>
      <c r="N151" s="100"/>
      <c r="P151" s="31" t="str">
        <f>IFERROR(VLOOKUP(D151,'Environnement,Contexte'!$B$4:$I$101,2,0),IFERROR(VLOOKUP(D151,'Sous-Traitants,Fournisseurs'!$B$4:$I$101,2,0),IFERROR(VLOOKUP(D151,'Scientifiques,Techniques'!$B$4:$I$101,2,0),IFERROR(VLOOKUP(D151,'Organisationnels,Humains'!$B$4:$I$101,2,0),""))))</f>
        <v/>
      </c>
      <c r="Q151" s="31" t="str">
        <f>IFERROR(VLOOKUP(D151,'Environnement,Contexte'!$B$4:$I$101,4,0),IFERROR(VLOOKUP(D151,'Sous-Traitants,Fournisseurs'!$B$4:$I$101,4,0),IFERROR(VLOOKUP(D151,'Scientifiques,Techniques'!$B$4:$I$101,4,0),IFERROR(VLOOKUP(D151,'Organisationnels,Humains'!$B$4:$I$101,4,0),""))))</f>
        <v/>
      </c>
      <c r="R151" s="31" t="str">
        <f>IFERROR(VLOOKUP(D151,'Environnement,Contexte'!$B$4:$I$101,3,0),IFERROR(VLOOKUP(D151,'Sous-Traitants,Fournisseurs'!$B$4:$I$101,3,0),IFERROR(VLOOKUP(D151,'Scientifiques,Techniques'!$B$4:$I$101,3,0),IFERROR(VLOOKUP(D151,'Organisationnels,Humains'!$B$4:$I$101,3,0),""))))</f>
        <v/>
      </c>
      <c r="S151" s="31" t="str">
        <f>MENU!$C$8</f>
        <v>WELDEC PSM</v>
      </c>
      <c r="T151" s="31" t="str">
        <f t="shared" ref="T132:T195" si="0">IF(J151-I151&gt;0,J151-I151,"")</f>
        <v/>
      </c>
    </row>
    <row r="152" spans="1:27" ht="15.75">
      <c r="A152" s="2"/>
      <c r="B152" s="2"/>
      <c r="E152" s="93" t="str">
        <f>IFERROR(VLOOKUP(D152,'Environnement,Contexte'!$B$4:$M$101,12,0),IFERROR(VLOOKUP(D152,'Sous-Traitants,Fournisseurs'!$B$4:$M$101,12,0),IFERROR(VLOOKUP(D152,'Scientifiques,Techniques'!$B$4:$M$101,12,0),IFERROR(VLOOKUP(D152,'Organisationnels,Humains'!$B$4:$M$101,12,0),""))))</f>
        <v/>
      </c>
      <c r="F152" s="101" t="str">
        <f>IFERROR(VLOOKUP(D152,'Environnement,Contexte'!$B$4:$I$101,8,0),IFERROR(VLOOKUP(D152,'Sous-Traitants,Fournisseurs'!$B$4:$I$101,8,0),IFERROR(VLOOKUP(D152,'Scientifiques,Techniques'!$B$4:$I$101,8,0),IFERROR(VLOOKUP(D152,'Organisationnels,Humains'!$B$4:$I$101,8,0),""))))</f>
        <v/>
      </c>
      <c r="G152" s="116"/>
      <c r="M152" s="100"/>
      <c r="N152" s="100"/>
      <c r="P152" s="31" t="str">
        <f>IFERROR(VLOOKUP(D152,'Environnement,Contexte'!$B$4:$I$101,2,0),IFERROR(VLOOKUP(D152,'Sous-Traitants,Fournisseurs'!$B$4:$I$101,2,0),IFERROR(VLOOKUP(D152,'Scientifiques,Techniques'!$B$4:$I$101,2,0),IFERROR(VLOOKUP(D152,'Organisationnels,Humains'!$B$4:$I$101,2,0),""))))</f>
        <v/>
      </c>
      <c r="Q152" s="31" t="str">
        <f>IFERROR(VLOOKUP(D152,'Environnement,Contexte'!$B$4:$I$101,4,0),IFERROR(VLOOKUP(D152,'Sous-Traitants,Fournisseurs'!$B$4:$I$101,4,0),IFERROR(VLOOKUP(D152,'Scientifiques,Techniques'!$B$4:$I$101,4,0),IFERROR(VLOOKUP(D152,'Organisationnels,Humains'!$B$4:$I$101,4,0),""))))</f>
        <v/>
      </c>
      <c r="R152" s="31" t="str">
        <f>IFERROR(VLOOKUP(D152,'Environnement,Contexte'!$B$4:$I$101,3,0),IFERROR(VLOOKUP(D152,'Sous-Traitants,Fournisseurs'!$B$4:$I$101,3,0),IFERROR(VLOOKUP(D152,'Scientifiques,Techniques'!$B$4:$I$101,3,0),IFERROR(VLOOKUP(D152,'Organisationnels,Humains'!$B$4:$I$101,3,0),""))))</f>
        <v/>
      </c>
      <c r="S152" s="31" t="str">
        <f>MENU!$C$8</f>
        <v>WELDEC PSM</v>
      </c>
      <c r="T152" s="31" t="str">
        <f t="shared" si="0"/>
        <v/>
      </c>
    </row>
    <row r="153" spans="1:27" ht="15.75">
      <c r="A153" s="2"/>
      <c r="B153" s="2"/>
      <c r="E153" s="93" t="str">
        <f>IFERROR(VLOOKUP(D153,'Environnement,Contexte'!$B$4:$M$101,12,0),IFERROR(VLOOKUP(D153,'Sous-Traitants,Fournisseurs'!$B$4:$M$101,12,0),IFERROR(VLOOKUP(D153,'Scientifiques,Techniques'!$B$4:$M$101,12,0),IFERROR(VLOOKUP(D153,'Organisationnels,Humains'!$B$4:$M$101,12,0),""))))</f>
        <v/>
      </c>
      <c r="F153" s="101" t="str">
        <f>IFERROR(VLOOKUP(D153,'Environnement,Contexte'!$B$4:$I$101,8,0),IFERROR(VLOOKUP(D153,'Sous-Traitants,Fournisseurs'!$B$4:$I$101,8,0),IFERROR(VLOOKUP(D153,'Scientifiques,Techniques'!$B$4:$I$101,8,0),IFERROR(VLOOKUP(D153,'Organisationnels,Humains'!$B$4:$I$101,8,0),""))))</f>
        <v/>
      </c>
      <c r="G153" s="116"/>
      <c r="M153" s="100"/>
      <c r="N153" s="100"/>
      <c r="P153" s="31" t="str">
        <f>IFERROR(VLOOKUP(D153,'Environnement,Contexte'!$B$4:$I$101,2,0),IFERROR(VLOOKUP(D153,'Sous-Traitants,Fournisseurs'!$B$4:$I$101,2,0),IFERROR(VLOOKUP(D153,'Scientifiques,Techniques'!$B$4:$I$101,2,0),IFERROR(VLOOKUP(D153,'Organisationnels,Humains'!$B$4:$I$101,2,0),""))))</f>
        <v/>
      </c>
      <c r="Q153" s="31" t="str">
        <f>IFERROR(VLOOKUP(D153,'Environnement,Contexte'!$B$4:$I$101,4,0),IFERROR(VLOOKUP(D153,'Sous-Traitants,Fournisseurs'!$B$4:$I$101,4,0),IFERROR(VLOOKUP(D153,'Scientifiques,Techniques'!$B$4:$I$101,4,0),IFERROR(VLOOKUP(D153,'Organisationnels,Humains'!$B$4:$I$101,4,0),""))))</f>
        <v/>
      </c>
      <c r="R153" s="31" t="str">
        <f>IFERROR(VLOOKUP(D153,'Environnement,Contexte'!$B$4:$I$101,3,0),IFERROR(VLOOKUP(D153,'Sous-Traitants,Fournisseurs'!$B$4:$I$101,3,0),IFERROR(VLOOKUP(D153,'Scientifiques,Techniques'!$B$4:$I$101,3,0),IFERROR(VLOOKUP(D153,'Organisationnels,Humains'!$B$4:$I$101,3,0),""))))</f>
        <v/>
      </c>
      <c r="S153" s="31" t="str">
        <f>MENU!$C$8</f>
        <v>WELDEC PSM</v>
      </c>
      <c r="T153" s="31" t="str">
        <f t="shared" si="0"/>
        <v/>
      </c>
    </row>
    <row r="154" spans="1:27" ht="15.75">
      <c r="A154" s="2"/>
      <c r="B154" s="2"/>
      <c r="E154" s="93" t="str">
        <f>IFERROR(VLOOKUP(D154,'Environnement,Contexte'!$B$4:$M$101,12,0),IFERROR(VLOOKUP(D154,'Sous-Traitants,Fournisseurs'!$B$4:$M$101,12,0),IFERROR(VLOOKUP(D154,'Scientifiques,Techniques'!$B$4:$M$101,12,0),IFERROR(VLOOKUP(D154,'Organisationnels,Humains'!$B$4:$M$101,12,0),""))))</f>
        <v/>
      </c>
      <c r="F154" s="101" t="str">
        <f>IFERROR(VLOOKUP(D154,'Environnement,Contexte'!$B$4:$I$101,8,0),IFERROR(VLOOKUP(D154,'Sous-Traitants,Fournisseurs'!$B$4:$I$101,8,0),IFERROR(VLOOKUP(D154,'Scientifiques,Techniques'!$B$4:$I$101,8,0),IFERROR(VLOOKUP(D154,'Organisationnels,Humains'!$B$4:$I$101,8,0),""))))</f>
        <v/>
      </c>
      <c r="G154" s="116"/>
      <c r="M154" s="100"/>
      <c r="N154" s="100"/>
      <c r="P154" s="31" t="str">
        <f>IFERROR(VLOOKUP(D154,'Environnement,Contexte'!$B$4:$I$101,2,0),IFERROR(VLOOKUP(D154,'Sous-Traitants,Fournisseurs'!$B$4:$I$101,2,0),IFERROR(VLOOKUP(D154,'Scientifiques,Techniques'!$B$4:$I$101,2,0),IFERROR(VLOOKUP(D154,'Organisationnels,Humains'!$B$4:$I$101,2,0),""))))</f>
        <v/>
      </c>
      <c r="Q154" s="31" t="str">
        <f>IFERROR(VLOOKUP(D154,'Environnement,Contexte'!$B$4:$I$101,4,0),IFERROR(VLOOKUP(D154,'Sous-Traitants,Fournisseurs'!$B$4:$I$101,4,0),IFERROR(VLOOKUP(D154,'Scientifiques,Techniques'!$B$4:$I$101,4,0),IFERROR(VLOOKUP(D154,'Organisationnels,Humains'!$B$4:$I$101,4,0),""))))</f>
        <v/>
      </c>
      <c r="R154" s="31" t="str">
        <f>IFERROR(VLOOKUP(D154,'Environnement,Contexte'!$B$4:$I$101,3,0),IFERROR(VLOOKUP(D154,'Sous-Traitants,Fournisseurs'!$B$4:$I$101,3,0),IFERROR(VLOOKUP(D154,'Scientifiques,Techniques'!$B$4:$I$101,3,0),IFERROR(VLOOKUP(D154,'Organisationnels,Humains'!$B$4:$I$101,3,0),""))))</f>
        <v/>
      </c>
      <c r="S154" s="31" t="str">
        <f>MENU!$C$8</f>
        <v>WELDEC PSM</v>
      </c>
      <c r="T154" s="31" t="str">
        <f t="shared" si="0"/>
        <v/>
      </c>
    </row>
    <row r="155" spans="1:27" ht="15.75">
      <c r="A155" s="2"/>
      <c r="B155" s="2"/>
      <c r="E155" s="93" t="str">
        <f>IFERROR(VLOOKUP(D155,'Environnement,Contexte'!$B$4:$M$101,12,0),IFERROR(VLOOKUP(D155,'Sous-Traitants,Fournisseurs'!$B$4:$M$101,12,0),IFERROR(VLOOKUP(D155,'Scientifiques,Techniques'!$B$4:$M$101,12,0),IFERROR(VLOOKUP(D155,'Organisationnels,Humains'!$B$4:$M$101,12,0),""))))</f>
        <v/>
      </c>
      <c r="F155" s="101" t="str">
        <f>IFERROR(VLOOKUP(D155,'Environnement,Contexte'!$B$4:$I$101,8,0),IFERROR(VLOOKUP(D155,'Sous-Traitants,Fournisseurs'!$B$4:$I$101,8,0),IFERROR(VLOOKUP(D155,'Scientifiques,Techniques'!$B$4:$I$101,8,0),IFERROR(VLOOKUP(D155,'Organisationnels,Humains'!$B$4:$I$101,8,0),""))))</f>
        <v/>
      </c>
      <c r="G155" s="116"/>
      <c r="M155" s="100"/>
      <c r="N155" s="100"/>
      <c r="P155" s="31" t="str">
        <f>IFERROR(VLOOKUP(D155,'Environnement,Contexte'!$B$4:$I$101,2,0),IFERROR(VLOOKUP(D155,'Sous-Traitants,Fournisseurs'!$B$4:$I$101,2,0),IFERROR(VLOOKUP(D155,'Scientifiques,Techniques'!$B$4:$I$101,2,0),IFERROR(VLOOKUP(D155,'Organisationnels,Humains'!$B$4:$I$101,2,0),""))))</f>
        <v/>
      </c>
      <c r="Q155" s="31" t="str">
        <f>IFERROR(VLOOKUP(D155,'Environnement,Contexte'!$B$4:$I$101,4,0),IFERROR(VLOOKUP(D155,'Sous-Traitants,Fournisseurs'!$B$4:$I$101,4,0),IFERROR(VLOOKUP(D155,'Scientifiques,Techniques'!$B$4:$I$101,4,0),IFERROR(VLOOKUP(D155,'Organisationnels,Humains'!$B$4:$I$101,4,0),""))))</f>
        <v/>
      </c>
      <c r="R155" s="31" t="str">
        <f>IFERROR(VLOOKUP(D155,'Environnement,Contexte'!$B$4:$I$101,3,0),IFERROR(VLOOKUP(D155,'Sous-Traitants,Fournisseurs'!$B$4:$I$101,3,0),IFERROR(VLOOKUP(D155,'Scientifiques,Techniques'!$B$4:$I$101,3,0),IFERROR(VLOOKUP(D155,'Organisationnels,Humains'!$B$4:$I$101,3,0),""))))</f>
        <v/>
      </c>
      <c r="S155" s="31" t="str">
        <f>MENU!$C$8</f>
        <v>WELDEC PSM</v>
      </c>
      <c r="T155" s="31" t="str">
        <f t="shared" si="0"/>
        <v/>
      </c>
    </row>
    <row r="156" spans="1:27" ht="15.75">
      <c r="A156" s="2"/>
      <c r="B156" s="2"/>
      <c r="E156" s="93" t="str">
        <f>IFERROR(VLOOKUP(D156,'Environnement,Contexte'!$B$4:$M$101,12,0),IFERROR(VLOOKUP(D156,'Sous-Traitants,Fournisseurs'!$B$4:$M$101,12,0),IFERROR(VLOOKUP(D156,'Scientifiques,Techniques'!$B$4:$M$101,12,0),IFERROR(VLOOKUP(D156,'Organisationnels,Humains'!$B$4:$M$101,12,0),""))))</f>
        <v/>
      </c>
      <c r="F156" s="101" t="str">
        <f>IFERROR(VLOOKUP(D156,'Environnement,Contexte'!$B$4:$I$101,8,0),IFERROR(VLOOKUP(D156,'Sous-Traitants,Fournisseurs'!$B$4:$I$101,8,0),IFERROR(VLOOKUP(D156,'Scientifiques,Techniques'!$B$4:$I$101,8,0),IFERROR(VLOOKUP(D156,'Organisationnels,Humains'!$B$4:$I$101,8,0),""))))</f>
        <v/>
      </c>
      <c r="G156" s="116"/>
      <c r="M156" s="100"/>
      <c r="N156" s="100"/>
      <c r="P156" s="31" t="str">
        <f>IFERROR(VLOOKUP(D156,'Environnement,Contexte'!$B$4:$I$101,2,0),IFERROR(VLOOKUP(D156,'Sous-Traitants,Fournisseurs'!$B$4:$I$101,2,0),IFERROR(VLOOKUP(D156,'Scientifiques,Techniques'!$B$4:$I$101,2,0),IFERROR(VLOOKUP(D156,'Organisationnels,Humains'!$B$4:$I$101,2,0),""))))</f>
        <v/>
      </c>
      <c r="Q156" s="31" t="str">
        <f>IFERROR(VLOOKUP(D156,'Environnement,Contexte'!$B$4:$I$101,4,0),IFERROR(VLOOKUP(D156,'Sous-Traitants,Fournisseurs'!$B$4:$I$101,4,0),IFERROR(VLOOKUP(D156,'Scientifiques,Techniques'!$B$4:$I$101,4,0),IFERROR(VLOOKUP(D156,'Organisationnels,Humains'!$B$4:$I$101,4,0),""))))</f>
        <v/>
      </c>
      <c r="R156" s="31" t="str">
        <f>IFERROR(VLOOKUP(D156,'Environnement,Contexte'!$B$4:$I$101,3,0),IFERROR(VLOOKUP(D156,'Sous-Traitants,Fournisseurs'!$B$4:$I$101,3,0),IFERROR(VLOOKUP(D156,'Scientifiques,Techniques'!$B$4:$I$101,3,0),IFERROR(VLOOKUP(D156,'Organisationnels,Humains'!$B$4:$I$101,3,0),""))))</f>
        <v/>
      </c>
      <c r="S156" s="31" t="str">
        <f>MENU!$C$8</f>
        <v>WELDEC PSM</v>
      </c>
      <c r="T156" s="31" t="str">
        <f t="shared" si="0"/>
        <v/>
      </c>
    </row>
    <row r="157" spans="1:27" ht="15.75">
      <c r="A157" s="2"/>
      <c r="B157" s="2"/>
      <c r="E157" s="93" t="str">
        <f>IFERROR(VLOOKUP(D157,'Environnement,Contexte'!$B$4:$M$101,12,0),IFERROR(VLOOKUP(D157,'Sous-Traitants,Fournisseurs'!$B$4:$M$101,12,0),IFERROR(VLOOKUP(D157,'Scientifiques,Techniques'!$B$4:$M$101,12,0),IFERROR(VLOOKUP(D157,'Organisationnels,Humains'!$B$4:$M$101,12,0),""))))</f>
        <v/>
      </c>
      <c r="F157" s="101" t="str">
        <f>IFERROR(VLOOKUP(D157,'Environnement,Contexte'!$B$4:$I$101,8,0),IFERROR(VLOOKUP(D157,'Sous-Traitants,Fournisseurs'!$B$4:$I$101,8,0),IFERROR(VLOOKUP(D157,'Scientifiques,Techniques'!$B$4:$I$101,8,0),IFERROR(VLOOKUP(D157,'Organisationnels,Humains'!$B$4:$I$101,8,0),""))))</f>
        <v/>
      </c>
      <c r="G157" s="116"/>
      <c r="M157" s="100"/>
      <c r="N157" s="100"/>
      <c r="P157" s="31" t="str">
        <f>IFERROR(VLOOKUP(D157,'Environnement,Contexte'!$B$4:$I$101,2,0),IFERROR(VLOOKUP(D157,'Sous-Traitants,Fournisseurs'!$B$4:$I$101,2,0),IFERROR(VLOOKUP(D157,'Scientifiques,Techniques'!$B$4:$I$101,2,0),IFERROR(VLOOKUP(D157,'Organisationnels,Humains'!$B$4:$I$101,2,0),""))))</f>
        <v/>
      </c>
      <c r="Q157" s="31" t="str">
        <f>IFERROR(VLOOKUP(D157,'Environnement,Contexte'!$B$4:$I$101,4,0),IFERROR(VLOOKUP(D157,'Sous-Traitants,Fournisseurs'!$B$4:$I$101,4,0),IFERROR(VLOOKUP(D157,'Scientifiques,Techniques'!$B$4:$I$101,4,0),IFERROR(VLOOKUP(D157,'Organisationnels,Humains'!$B$4:$I$101,4,0),""))))</f>
        <v/>
      </c>
      <c r="R157" s="31" t="str">
        <f>IFERROR(VLOOKUP(D157,'Environnement,Contexte'!$B$4:$I$101,3,0),IFERROR(VLOOKUP(D157,'Sous-Traitants,Fournisseurs'!$B$4:$I$101,3,0),IFERROR(VLOOKUP(D157,'Scientifiques,Techniques'!$B$4:$I$101,3,0),IFERROR(VLOOKUP(D157,'Organisationnels,Humains'!$B$4:$I$101,3,0),""))))</f>
        <v/>
      </c>
      <c r="S157" s="31" t="str">
        <f>MENU!$C$8</f>
        <v>WELDEC PSM</v>
      </c>
      <c r="T157" s="31" t="str">
        <f t="shared" si="0"/>
        <v/>
      </c>
    </row>
    <row r="158" spans="1:27" ht="15.75">
      <c r="A158" s="2"/>
      <c r="B158" s="2"/>
      <c r="E158" s="93" t="str">
        <f>IFERROR(VLOOKUP(D158,'Environnement,Contexte'!$B$4:$M$101,12,0),IFERROR(VLOOKUP(D158,'Sous-Traitants,Fournisseurs'!$B$4:$M$101,12,0),IFERROR(VLOOKUP(D158,'Scientifiques,Techniques'!$B$4:$M$101,12,0),IFERROR(VLOOKUP(D158,'Organisationnels,Humains'!$B$4:$M$101,12,0),""))))</f>
        <v/>
      </c>
      <c r="F158" s="101" t="str">
        <f>IFERROR(VLOOKUP(D158,'Environnement,Contexte'!$B$4:$I$101,8,0),IFERROR(VLOOKUP(D158,'Sous-Traitants,Fournisseurs'!$B$4:$I$101,8,0),IFERROR(VLOOKUP(D158,'Scientifiques,Techniques'!$B$4:$I$101,8,0),IFERROR(VLOOKUP(D158,'Organisationnels,Humains'!$B$4:$I$101,8,0),""))))</f>
        <v/>
      </c>
      <c r="G158" s="116"/>
      <c r="M158" s="100"/>
      <c r="N158" s="100"/>
      <c r="P158" s="31" t="str">
        <f>IFERROR(VLOOKUP(D158,'Environnement,Contexte'!$B$4:$I$101,2,0),IFERROR(VLOOKUP(D158,'Sous-Traitants,Fournisseurs'!$B$4:$I$101,2,0),IFERROR(VLOOKUP(D158,'Scientifiques,Techniques'!$B$4:$I$101,2,0),IFERROR(VLOOKUP(D158,'Organisationnels,Humains'!$B$4:$I$101,2,0),""))))</f>
        <v/>
      </c>
      <c r="Q158" s="31" t="str">
        <f>IFERROR(VLOOKUP(D158,'Environnement,Contexte'!$B$4:$I$101,4,0),IFERROR(VLOOKUP(D158,'Sous-Traitants,Fournisseurs'!$B$4:$I$101,4,0),IFERROR(VLOOKUP(D158,'Scientifiques,Techniques'!$B$4:$I$101,4,0),IFERROR(VLOOKUP(D158,'Organisationnels,Humains'!$B$4:$I$101,4,0),""))))</f>
        <v/>
      </c>
      <c r="R158" s="31" t="str">
        <f>IFERROR(VLOOKUP(D158,'Environnement,Contexte'!$B$4:$I$101,3,0),IFERROR(VLOOKUP(D158,'Sous-Traitants,Fournisseurs'!$B$4:$I$101,3,0),IFERROR(VLOOKUP(D158,'Scientifiques,Techniques'!$B$4:$I$101,3,0),IFERROR(VLOOKUP(D158,'Organisationnels,Humains'!$B$4:$I$101,3,0),""))))</f>
        <v/>
      </c>
      <c r="S158" s="31" t="str">
        <f>MENU!$C$8</f>
        <v>WELDEC PSM</v>
      </c>
      <c r="T158" s="31" t="str">
        <f t="shared" si="0"/>
        <v/>
      </c>
    </row>
    <row r="159" spans="1:27" ht="15.75">
      <c r="A159" s="2"/>
      <c r="B159" s="2"/>
      <c r="E159" s="93" t="str">
        <f>IFERROR(VLOOKUP(D159,'Environnement,Contexte'!$B$4:$M$101,12,0),IFERROR(VLOOKUP(D159,'Sous-Traitants,Fournisseurs'!$B$4:$M$101,12,0),IFERROR(VLOOKUP(D159,'Scientifiques,Techniques'!$B$4:$M$101,12,0),IFERROR(VLOOKUP(D159,'Organisationnels,Humains'!$B$4:$M$101,12,0),""))))</f>
        <v/>
      </c>
      <c r="F159" s="101" t="str">
        <f>IFERROR(VLOOKUP(D159,'Environnement,Contexte'!$B$4:$I$101,8,0),IFERROR(VLOOKUP(D159,'Sous-Traitants,Fournisseurs'!$B$4:$I$101,8,0),IFERROR(VLOOKUP(D159,'Scientifiques,Techniques'!$B$4:$I$101,8,0),IFERROR(VLOOKUP(D159,'Organisationnels,Humains'!$B$4:$I$101,8,0),""))))</f>
        <v/>
      </c>
      <c r="G159" s="116"/>
      <c r="M159" s="100"/>
      <c r="N159" s="100"/>
      <c r="P159" s="31" t="str">
        <f>IFERROR(VLOOKUP(D159,'Environnement,Contexte'!$B$4:$I$101,2,0),IFERROR(VLOOKUP(D159,'Sous-Traitants,Fournisseurs'!$B$4:$I$101,2,0),IFERROR(VLOOKUP(D159,'Scientifiques,Techniques'!$B$4:$I$101,2,0),IFERROR(VLOOKUP(D159,'Organisationnels,Humains'!$B$4:$I$101,2,0),""))))</f>
        <v/>
      </c>
      <c r="Q159" s="31" t="str">
        <f>IFERROR(VLOOKUP(D159,'Environnement,Contexte'!$B$4:$I$101,4,0),IFERROR(VLOOKUP(D159,'Sous-Traitants,Fournisseurs'!$B$4:$I$101,4,0),IFERROR(VLOOKUP(D159,'Scientifiques,Techniques'!$B$4:$I$101,4,0),IFERROR(VLOOKUP(D159,'Organisationnels,Humains'!$B$4:$I$101,4,0),""))))</f>
        <v/>
      </c>
      <c r="R159" s="31" t="str">
        <f>IFERROR(VLOOKUP(D159,'Environnement,Contexte'!$B$4:$I$101,3,0),IFERROR(VLOOKUP(D159,'Sous-Traitants,Fournisseurs'!$B$4:$I$101,3,0),IFERROR(VLOOKUP(D159,'Scientifiques,Techniques'!$B$4:$I$101,3,0),IFERROR(VLOOKUP(D159,'Organisationnels,Humains'!$B$4:$I$101,3,0),""))))</f>
        <v/>
      </c>
      <c r="S159" s="31" t="str">
        <f>MENU!$C$8</f>
        <v>WELDEC PSM</v>
      </c>
      <c r="T159" s="31" t="str">
        <f t="shared" si="0"/>
        <v/>
      </c>
    </row>
    <row r="160" spans="1:27" ht="15.75">
      <c r="A160" s="2"/>
      <c r="B160" s="2"/>
      <c r="E160" s="93" t="str">
        <f>IFERROR(VLOOKUP(D160,'Environnement,Contexte'!$B$4:$M$101,12,0),IFERROR(VLOOKUP(D160,'Sous-Traitants,Fournisseurs'!$B$4:$M$101,12,0),IFERROR(VLOOKUP(D160,'Scientifiques,Techniques'!$B$4:$M$101,12,0),IFERROR(VLOOKUP(D160,'Organisationnels,Humains'!$B$4:$M$101,12,0),""))))</f>
        <v/>
      </c>
      <c r="F160" s="101" t="str">
        <f>IFERROR(VLOOKUP(D160,'Environnement,Contexte'!$B$4:$I$101,8,0),IFERROR(VLOOKUP(D160,'Sous-Traitants,Fournisseurs'!$B$4:$I$101,8,0),IFERROR(VLOOKUP(D160,'Scientifiques,Techniques'!$B$4:$I$101,8,0),IFERROR(VLOOKUP(D160,'Organisationnels,Humains'!$B$4:$I$101,8,0),""))))</f>
        <v/>
      </c>
      <c r="G160" s="116"/>
      <c r="M160" s="100"/>
      <c r="N160" s="100"/>
      <c r="P160" s="31" t="str">
        <f>IFERROR(VLOOKUP(D160,'Environnement,Contexte'!$B$4:$I$101,2,0),IFERROR(VLOOKUP(D160,'Sous-Traitants,Fournisseurs'!$B$4:$I$101,2,0),IFERROR(VLOOKUP(D160,'Scientifiques,Techniques'!$B$4:$I$101,2,0),IFERROR(VLOOKUP(D160,'Organisationnels,Humains'!$B$4:$I$101,2,0),""))))</f>
        <v/>
      </c>
      <c r="Q160" s="31" t="str">
        <f>IFERROR(VLOOKUP(D160,'Environnement,Contexte'!$B$4:$I$101,4,0),IFERROR(VLOOKUP(D160,'Sous-Traitants,Fournisseurs'!$B$4:$I$101,4,0),IFERROR(VLOOKUP(D160,'Scientifiques,Techniques'!$B$4:$I$101,4,0),IFERROR(VLOOKUP(D160,'Organisationnels,Humains'!$B$4:$I$101,4,0),""))))</f>
        <v/>
      </c>
      <c r="R160" s="31" t="str">
        <f>IFERROR(VLOOKUP(D160,'Environnement,Contexte'!$B$4:$I$101,3,0),IFERROR(VLOOKUP(D160,'Sous-Traitants,Fournisseurs'!$B$4:$I$101,3,0),IFERROR(VLOOKUP(D160,'Scientifiques,Techniques'!$B$4:$I$101,3,0),IFERROR(VLOOKUP(D160,'Organisationnels,Humains'!$B$4:$I$101,3,0),""))))</f>
        <v/>
      </c>
      <c r="S160" s="31" t="str">
        <f>MENU!$C$8</f>
        <v>WELDEC PSM</v>
      </c>
      <c r="T160" s="31" t="str">
        <f t="shared" si="0"/>
        <v/>
      </c>
    </row>
    <row r="161" spans="1:20" ht="15.75">
      <c r="A161" s="2"/>
      <c r="B161" s="2"/>
      <c r="E161" s="93" t="str">
        <f>IFERROR(VLOOKUP(D161,'Environnement,Contexte'!$B$4:$M$101,12,0),IFERROR(VLOOKUP(D161,'Sous-Traitants,Fournisseurs'!$B$4:$M$101,12,0),IFERROR(VLOOKUP(D161,'Scientifiques,Techniques'!$B$4:$M$101,12,0),IFERROR(VLOOKUP(D161,'Organisationnels,Humains'!$B$4:$M$101,12,0),""))))</f>
        <v/>
      </c>
      <c r="F161" s="101" t="str">
        <f>IFERROR(VLOOKUP(D161,'Environnement,Contexte'!$B$4:$I$101,8,0),IFERROR(VLOOKUP(D161,'Sous-Traitants,Fournisseurs'!$B$4:$I$101,8,0),IFERROR(VLOOKUP(D161,'Scientifiques,Techniques'!$B$4:$I$101,8,0),IFERROR(VLOOKUP(D161,'Organisationnels,Humains'!$B$4:$I$101,8,0),""))))</f>
        <v/>
      </c>
      <c r="G161" s="116"/>
      <c r="M161" s="100"/>
      <c r="N161" s="100"/>
      <c r="P161" s="31" t="str">
        <f>IFERROR(VLOOKUP(D161,'Environnement,Contexte'!$B$4:$I$101,2,0),IFERROR(VLOOKUP(D161,'Sous-Traitants,Fournisseurs'!$B$4:$I$101,2,0),IFERROR(VLOOKUP(D161,'Scientifiques,Techniques'!$B$4:$I$101,2,0),IFERROR(VLOOKUP(D161,'Organisationnels,Humains'!$B$4:$I$101,2,0),""))))</f>
        <v/>
      </c>
      <c r="Q161" s="31" t="str">
        <f>IFERROR(VLOOKUP(D161,'Environnement,Contexte'!$B$4:$I$101,4,0),IFERROR(VLOOKUP(D161,'Sous-Traitants,Fournisseurs'!$B$4:$I$101,4,0),IFERROR(VLOOKUP(D161,'Scientifiques,Techniques'!$B$4:$I$101,4,0),IFERROR(VLOOKUP(D161,'Organisationnels,Humains'!$B$4:$I$101,4,0),""))))</f>
        <v/>
      </c>
      <c r="R161" s="31" t="str">
        <f>IFERROR(VLOOKUP(D161,'Environnement,Contexte'!$B$4:$I$101,3,0),IFERROR(VLOOKUP(D161,'Sous-Traitants,Fournisseurs'!$B$4:$I$101,3,0),IFERROR(VLOOKUP(D161,'Scientifiques,Techniques'!$B$4:$I$101,3,0),IFERROR(VLOOKUP(D161,'Organisationnels,Humains'!$B$4:$I$101,3,0),""))))</f>
        <v/>
      </c>
      <c r="S161" s="31" t="str">
        <f>MENU!$C$8</f>
        <v>WELDEC PSM</v>
      </c>
      <c r="T161" s="31" t="str">
        <f t="shared" si="0"/>
        <v/>
      </c>
    </row>
    <row r="162" spans="1:20" ht="15.75">
      <c r="A162" s="2"/>
      <c r="B162" s="2"/>
      <c r="E162" s="93" t="str">
        <f>IFERROR(VLOOKUP(D162,'Environnement,Contexte'!$B$4:$M$101,12,0),IFERROR(VLOOKUP(D162,'Sous-Traitants,Fournisseurs'!$B$4:$M$101,12,0),IFERROR(VLOOKUP(D162,'Scientifiques,Techniques'!$B$4:$M$101,12,0),IFERROR(VLOOKUP(D162,'Organisationnels,Humains'!$B$4:$M$101,12,0),""))))</f>
        <v/>
      </c>
      <c r="F162" s="101" t="str">
        <f>IFERROR(VLOOKUP(D162,'Environnement,Contexte'!$B$4:$I$101,8,0),IFERROR(VLOOKUP(D162,'Sous-Traitants,Fournisseurs'!$B$4:$I$101,8,0),IFERROR(VLOOKUP(D162,'Scientifiques,Techniques'!$B$4:$I$101,8,0),IFERROR(VLOOKUP(D162,'Organisationnels,Humains'!$B$4:$I$101,8,0),""))))</f>
        <v/>
      </c>
      <c r="G162" s="116"/>
      <c r="M162" s="100"/>
      <c r="N162" s="100"/>
      <c r="P162" s="31" t="str">
        <f>IFERROR(VLOOKUP(D162,'Environnement,Contexte'!$B$4:$I$101,2,0),IFERROR(VLOOKUP(D162,'Sous-Traitants,Fournisseurs'!$B$4:$I$101,2,0),IFERROR(VLOOKUP(D162,'Scientifiques,Techniques'!$B$4:$I$101,2,0),IFERROR(VLOOKUP(D162,'Organisationnels,Humains'!$B$4:$I$101,2,0),""))))</f>
        <v/>
      </c>
      <c r="Q162" s="31" t="str">
        <f>IFERROR(VLOOKUP(D162,'Environnement,Contexte'!$B$4:$I$101,4,0),IFERROR(VLOOKUP(D162,'Sous-Traitants,Fournisseurs'!$B$4:$I$101,4,0),IFERROR(VLOOKUP(D162,'Scientifiques,Techniques'!$B$4:$I$101,4,0),IFERROR(VLOOKUP(D162,'Organisationnels,Humains'!$B$4:$I$101,4,0),""))))</f>
        <v/>
      </c>
      <c r="R162" s="31" t="str">
        <f>IFERROR(VLOOKUP(D162,'Environnement,Contexte'!$B$4:$I$101,3,0),IFERROR(VLOOKUP(D162,'Sous-Traitants,Fournisseurs'!$B$4:$I$101,3,0),IFERROR(VLOOKUP(D162,'Scientifiques,Techniques'!$B$4:$I$101,3,0),IFERROR(VLOOKUP(D162,'Organisationnels,Humains'!$B$4:$I$101,3,0),""))))</f>
        <v/>
      </c>
      <c r="S162" s="31" t="str">
        <f>MENU!$C$8</f>
        <v>WELDEC PSM</v>
      </c>
      <c r="T162" s="31" t="str">
        <f t="shared" si="0"/>
        <v/>
      </c>
    </row>
    <row r="163" spans="1:20" ht="15.75">
      <c r="A163" s="2"/>
      <c r="B163" s="2"/>
      <c r="E163" s="93" t="str">
        <f>IFERROR(VLOOKUP(D163,'Environnement,Contexte'!$B$4:$M$101,12,0),IFERROR(VLOOKUP(D163,'Sous-Traitants,Fournisseurs'!$B$4:$M$101,12,0),IFERROR(VLOOKUP(D163,'Scientifiques,Techniques'!$B$4:$M$101,12,0),IFERROR(VLOOKUP(D163,'Organisationnels,Humains'!$B$4:$M$101,12,0),""))))</f>
        <v/>
      </c>
      <c r="F163" s="101" t="str">
        <f>IFERROR(VLOOKUP(D163,'Environnement,Contexte'!$B$4:$I$101,8,0),IFERROR(VLOOKUP(D163,'Sous-Traitants,Fournisseurs'!$B$4:$I$101,8,0),IFERROR(VLOOKUP(D163,'Scientifiques,Techniques'!$B$4:$I$101,8,0),IFERROR(VLOOKUP(D163,'Organisationnels,Humains'!$B$4:$I$101,8,0),""))))</f>
        <v/>
      </c>
      <c r="G163" s="116"/>
      <c r="M163" s="100"/>
      <c r="N163" s="100"/>
      <c r="P163" s="31" t="str">
        <f>IFERROR(VLOOKUP(D163,'Environnement,Contexte'!$B$4:$I$101,2,0),IFERROR(VLOOKUP(D163,'Sous-Traitants,Fournisseurs'!$B$4:$I$101,2,0),IFERROR(VLOOKUP(D163,'Scientifiques,Techniques'!$B$4:$I$101,2,0),IFERROR(VLOOKUP(D163,'Organisationnels,Humains'!$B$4:$I$101,2,0),""))))</f>
        <v/>
      </c>
      <c r="Q163" s="31" t="str">
        <f>IFERROR(VLOOKUP(D163,'Environnement,Contexte'!$B$4:$I$101,4,0),IFERROR(VLOOKUP(D163,'Sous-Traitants,Fournisseurs'!$B$4:$I$101,4,0),IFERROR(VLOOKUP(D163,'Scientifiques,Techniques'!$B$4:$I$101,4,0),IFERROR(VLOOKUP(D163,'Organisationnels,Humains'!$B$4:$I$101,4,0),""))))</f>
        <v/>
      </c>
      <c r="R163" s="31" t="str">
        <f>IFERROR(VLOOKUP(D163,'Environnement,Contexte'!$B$4:$I$101,3,0),IFERROR(VLOOKUP(D163,'Sous-Traitants,Fournisseurs'!$B$4:$I$101,3,0),IFERROR(VLOOKUP(D163,'Scientifiques,Techniques'!$B$4:$I$101,3,0),IFERROR(VLOOKUP(D163,'Organisationnels,Humains'!$B$4:$I$101,3,0),""))))</f>
        <v/>
      </c>
      <c r="S163" s="31" t="str">
        <f>MENU!$C$8</f>
        <v>WELDEC PSM</v>
      </c>
      <c r="T163" s="31" t="str">
        <f t="shared" si="0"/>
        <v/>
      </c>
    </row>
    <row r="164" spans="1:20" ht="15.75">
      <c r="A164" s="2"/>
      <c r="B164" s="2"/>
      <c r="E164" s="93" t="str">
        <f>IFERROR(VLOOKUP(D164,'Environnement,Contexte'!$B$4:$M$101,12,0),IFERROR(VLOOKUP(D164,'Sous-Traitants,Fournisseurs'!$B$4:$M$101,12,0),IFERROR(VLOOKUP(D164,'Scientifiques,Techniques'!$B$4:$M$101,12,0),IFERROR(VLOOKUP(D164,'Organisationnels,Humains'!$B$4:$M$101,12,0),""))))</f>
        <v/>
      </c>
      <c r="F164" s="101" t="str">
        <f>IFERROR(VLOOKUP(D164,'Environnement,Contexte'!$B$4:$I$101,8,0),IFERROR(VLOOKUP(D164,'Sous-Traitants,Fournisseurs'!$B$4:$I$101,8,0),IFERROR(VLOOKUP(D164,'Scientifiques,Techniques'!$B$4:$I$101,8,0),IFERROR(VLOOKUP(D164,'Organisationnels,Humains'!$B$4:$I$101,8,0),""))))</f>
        <v/>
      </c>
      <c r="G164" s="116"/>
      <c r="M164" s="100"/>
      <c r="N164" s="100"/>
      <c r="P164" s="31" t="str">
        <f>IFERROR(VLOOKUP(D164,'Environnement,Contexte'!$B$4:$I$101,2,0),IFERROR(VLOOKUP(D164,'Sous-Traitants,Fournisseurs'!$B$4:$I$101,2,0),IFERROR(VLOOKUP(D164,'Scientifiques,Techniques'!$B$4:$I$101,2,0),IFERROR(VLOOKUP(D164,'Organisationnels,Humains'!$B$4:$I$101,2,0),""))))</f>
        <v/>
      </c>
      <c r="Q164" s="31" t="str">
        <f>IFERROR(VLOOKUP(D164,'Environnement,Contexte'!$B$4:$I$101,4,0),IFERROR(VLOOKUP(D164,'Sous-Traitants,Fournisseurs'!$B$4:$I$101,4,0),IFERROR(VLOOKUP(D164,'Scientifiques,Techniques'!$B$4:$I$101,4,0),IFERROR(VLOOKUP(D164,'Organisationnels,Humains'!$B$4:$I$101,4,0),""))))</f>
        <v/>
      </c>
      <c r="R164" s="31" t="str">
        <f>IFERROR(VLOOKUP(D164,'Environnement,Contexte'!$B$4:$I$101,3,0),IFERROR(VLOOKUP(D164,'Sous-Traitants,Fournisseurs'!$B$4:$I$101,3,0),IFERROR(VLOOKUP(D164,'Scientifiques,Techniques'!$B$4:$I$101,3,0),IFERROR(VLOOKUP(D164,'Organisationnels,Humains'!$B$4:$I$101,3,0),""))))</f>
        <v/>
      </c>
      <c r="S164" s="31" t="str">
        <f>MENU!$C$8</f>
        <v>WELDEC PSM</v>
      </c>
      <c r="T164" s="31" t="str">
        <f t="shared" si="0"/>
        <v/>
      </c>
    </row>
    <row r="165" spans="1:20" ht="15.75">
      <c r="A165" s="2"/>
      <c r="B165" s="2"/>
      <c r="E165" s="93" t="str">
        <f>IFERROR(VLOOKUP(D165,'Environnement,Contexte'!$B$4:$M$101,12,0),IFERROR(VLOOKUP(D165,'Sous-Traitants,Fournisseurs'!$B$4:$M$101,12,0),IFERROR(VLOOKUP(D165,'Scientifiques,Techniques'!$B$4:$M$101,12,0),IFERROR(VLOOKUP(D165,'Organisationnels,Humains'!$B$4:$M$101,12,0),""))))</f>
        <v/>
      </c>
      <c r="F165" s="101" t="str">
        <f>IFERROR(VLOOKUP(D165,'Environnement,Contexte'!$B$4:$I$101,8,0),IFERROR(VLOOKUP(D165,'Sous-Traitants,Fournisseurs'!$B$4:$I$101,8,0),IFERROR(VLOOKUP(D165,'Scientifiques,Techniques'!$B$4:$I$101,8,0),IFERROR(VLOOKUP(D165,'Organisationnels,Humains'!$B$4:$I$101,8,0),""))))</f>
        <v/>
      </c>
      <c r="G165" s="116"/>
      <c r="M165" s="100"/>
      <c r="N165" s="100"/>
      <c r="P165" s="31" t="str">
        <f>IFERROR(VLOOKUP(D165,'Environnement,Contexte'!$B$4:$I$101,2,0),IFERROR(VLOOKUP(D165,'Sous-Traitants,Fournisseurs'!$B$4:$I$101,2,0),IFERROR(VLOOKUP(D165,'Scientifiques,Techniques'!$B$4:$I$101,2,0),IFERROR(VLOOKUP(D165,'Organisationnels,Humains'!$B$4:$I$101,2,0),""))))</f>
        <v/>
      </c>
      <c r="Q165" s="31" t="str">
        <f>IFERROR(VLOOKUP(D165,'Environnement,Contexte'!$B$4:$I$101,4,0),IFERROR(VLOOKUP(D165,'Sous-Traitants,Fournisseurs'!$B$4:$I$101,4,0),IFERROR(VLOOKUP(D165,'Scientifiques,Techniques'!$B$4:$I$101,4,0),IFERROR(VLOOKUP(D165,'Organisationnels,Humains'!$B$4:$I$101,4,0),""))))</f>
        <v/>
      </c>
      <c r="R165" s="31" t="str">
        <f>IFERROR(VLOOKUP(D165,'Environnement,Contexte'!$B$4:$I$101,3,0),IFERROR(VLOOKUP(D165,'Sous-Traitants,Fournisseurs'!$B$4:$I$101,3,0),IFERROR(VLOOKUP(D165,'Scientifiques,Techniques'!$B$4:$I$101,3,0),IFERROR(VLOOKUP(D165,'Organisationnels,Humains'!$B$4:$I$101,3,0),""))))</f>
        <v/>
      </c>
      <c r="S165" s="31" t="str">
        <f>MENU!$C$8</f>
        <v>WELDEC PSM</v>
      </c>
      <c r="T165" s="31" t="str">
        <f t="shared" si="0"/>
        <v/>
      </c>
    </row>
    <row r="166" spans="1:20" ht="15.75">
      <c r="A166" s="2"/>
      <c r="B166" s="2"/>
      <c r="E166" s="93" t="str">
        <f>IFERROR(VLOOKUP(D166,'Environnement,Contexte'!$B$4:$M$101,12,0),IFERROR(VLOOKUP(D166,'Sous-Traitants,Fournisseurs'!$B$4:$M$101,12,0),IFERROR(VLOOKUP(D166,'Scientifiques,Techniques'!$B$4:$M$101,12,0),IFERROR(VLOOKUP(D166,'Organisationnels,Humains'!$B$4:$M$101,12,0),""))))</f>
        <v/>
      </c>
      <c r="F166" s="101" t="str">
        <f>IFERROR(VLOOKUP(D166,'Environnement,Contexte'!$B$4:$I$101,8,0),IFERROR(VLOOKUP(D166,'Sous-Traitants,Fournisseurs'!$B$4:$I$101,8,0),IFERROR(VLOOKUP(D166,'Scientifiques,Techniques'!$B$4:$I$101,8,0),IFERROR(VLOOKUP(D166,'Organisationnels,Humains'!$B$4:$I$101,8,0),""))))</f>
        <v/>
      </c>
      <c r="G166" s="116"/>
      <c r="M166" s="100"/>
      <c r="N166" s="100"/>
      <c r="P166" s="31" t="str">
        <f>IFERROR(VLOOKUP(D166,'Environnement,Contexte'!$B$4:$I$101,2,0),IFERROR(VLOOKUP(D166,'Sous-Traitants,Fournisseurs'!$B$4:$I$101,2,0),IFERROR(VLOOKUP(D166,'Scientifiques,Techniques'!$B$4:$I$101,2,0),IFERROR(VLOOKUP(D166,'Organisationnels,Humains'!$B$4:$I$101,2,0),""))))</f>
        <v/>
      </c>
      <c r="Q166" s="31" t="str">
        <f>IFERROR(VLOOKUP(D166,'Environnement,Contexte'!$B$4:$I$101,4,0),IFERROR(VLOOKUP(D166,'Sous-Traitants,Fournisseurs'!$B$4:$I$101,4,0),IFERROR(VLOOKUP(D166,'Scientifiques,Techniques'!$B$4:$I$101,4,0),IFERROR(VLOOKUP(D166,'Organisationnels,Humains'!$B$4:$I$101,4,0),""))))</f>
        <v/>
      </c>
      <c r="R166" s="31" t="str">
        <f>IFERROR(VLOOKUP(D166,'Environnement,Contexte'!$B$4:$I$101,3,0),IFERROR(VLOOKUP(D166,'Sous-Traitants,Fournisseurs'!$B$4:$I$101,3,0),IFERROR(VLOOKUP(D166,'Scientifiques,Techniques'!$B$4:$I$101,3,0),IFERROR(VLOOKUP(D166,'Organisationnels,Humains'!$B$4:$I$101,3,0),""))))</f>
        <v/>
      </c>
      <c r="S166" s="31" t="str">
        <f>MENU!$C$8</f>
        <v>WELDEC PSM</v>
      </c>
      <c r="T166" s="31" t="str">
        <f t="shared" si="0"/>
        <v/>
      </c>
    </row>
    <row r="167" spans="1:20" ht="15.75">
      <c r="A167" s="2"/>
      <c r="B167" s="2"/>
      <c r="E167" s="93" t="str">
        <f>IFERROR(VLOOKUP(D167,'Environnement,Contexte'!$B$4:$M$101,12,0),IFERROR(VLOOKUP(D167,'Sous-Traitants,Fournisseurs'!$B$4:$M$101,12,0),IFERROR(VLOOKUP(D167,'Scientifiques,Techniques'!$B$4:$M$101,12,0),IFERROR(VLOOKUP(D167,'Organisationnels,Humains'!$B$4:$M$101,12,0),""))))</f>
        <v/>
      </c>
      <c r="F167" s="101" t="str">
        <f>IFERROR(VLOOKUP(D167,'Environnement,Contexte'!$B$4:$I$101,8,0),IFERROR(VLOOKUP(D167,'Sous-Traitants,Fournisseurs'!$B$4:$I$101,8,0),IFERROR(VLOOKUP(D167,'Scientifiques,Techniques'!$B$4:$I$101,8,0),IFERROR(VLOOKUP(D167,'Organisationnels,Humains'!$B$4:$I$101,8,0),""))))</f>
        <v/>
      </c>
      <c r="G167" s="116"/>
      <c r="M167" s="100"/>
      <c r="N167" s="100"/>
      <c r="P167" s="31" t="str">
        <f>IFERROR(VLOOKUP(D167,'Environnement,Contexte'!$B$4:$I$101,2,0),IFERROR(VLOOKUP(D167,'Sous-Traitants,Fournisseurs'!$B$4:$I$101,2,0),IFERROR(VLOOKUP(D167,'Scientifiques,Techniques'!$B$4:$I$101,2,0),IFERROR(VLOOKUP(D167,'Organisationnels,Humains'!$B$4:$I$101,2,0),""))))</f>
        <v/>
      </c>
      <c r="Q167" s="31" t="str">
        <f>IFERROR(VLOOKUP(D167,'Environnement,Contexte'!$B$4:$I$101,4,0),IFERROR(VLOOKUP(D167,'Sous-Traitants,Fournisseurs'!$B$4:$I$101,4,0),IFERROR(VLOOKUP(D167,'Scientifiques,Techniques'!$B$4:$I$101,4,0),IFERROR(VLOOKUP(D167,'Organisationnels,Humains'!$B$4:$I$101,4,0),""))))</f>
        <v/>
      </c>
      <c r="R167" s="31" t="str">
        <f>IFERROR(VLOOKUP(D167,'Environnement,Contexte'!$B$4:$I$101,3,0),IFERROR(VLOOKUP(D167,'Sous-Traitants,Fournisseurs'!$B$4:$I$101,3,0),IFERROR(VLOOKUP(D167,'Scientifiques,Techniques'!$B$4:$I$101,3,0),IFERROR(VLOOKUP(D167,'Organisationnels,Humains'!$B$4:$I$101,3,0),""))))</f>
        <v/>
      </c>
      <c r="S167" s="31" t="str">
        <f>MENU!$C$8</f>
        <v>WELDEC PSM</v>
      </c>
      <c r="T167" s="31" t="str">
        <f t="shared" si="0"/>
        <v/>
      </c>
    </row>
    <row r="168" spans="1:20" ht="15.75">
      <c r="A168" s="2"/>
      <c r="B168" s="2"/>
      <c r="E168" s="93" t="str">
        <f>IFERROR(VLOOKUP(D168,'Environnement,Contexte'!$B$4:$M$101,12,0),IFERROR(VLOOKUP(D168,'Sous-Traitants,Fournisseurs'!$B$4:$M$101,12,0),IFERROR(VLOOKUP(D168,'Scientifiques,Techniques'!$B$4:$M$101,12,0),IFERROR(VLOOKUP(D168,'Organisationnels,Humains'!$B$4:$M$101,12,0),""))))</f>
        <v/>
      </c>
      <c r="F168" s="101" t="str">
        <f>IFERROR(VLOOKUP(D168,'Environnement,Contexte'!$B$4:$I$101,8,0),IFERROR(VLOOKUP(D168,'Sous-Traitants,Fournisseurs'!$B$4:$I$101,8,0),IFERROR(VLOOKUP(D168,'Scientifiques,Techniques'!$B$4:$I$101,8,0),IFERROR(VLOOKUP(D168,'Organisationnels,Humains'!$B$4:$I$101,8,0),""))))</f>
        <v/>
      </c>
      <c r="G168" s="116"/>
      <c r="M168" s="100"/>
      <c r="N168" s="100"/>
      <c r="P168" s="31" t="str">
        <f>IFERROR(VLOOKUP(D168,'Environnement,Contexte'!$B$4:$I$101,2,0),IFERROR(VLOOKUP(D168,'Sous-Traitants,Fournisseurs'!$B$4:$I$101,2,0),IFERROR(VLOOKUP(D168,'Scientifiques,Techniques'!$B$4:$I$101,2,0),IFERROR(VLOOKUP(D168,'Organisationnels,Humains'!$B$4:$I$101,2,0),""))))</f>
        <v/>
      </c>
      <c r="Q168" s="31" t="str">
        <f>IFERROR(VLOOKUP(D168,'Environnement,Contexte'!$B$4:$I$101,4,0),IFERROR(VLOOKUP(D168,'Sous-Traitants,Fournisseurs'!$B$4:$I$101,4,0),IFERROR(VLOOKUP(D168,'Scientifiques,Techniques'!$B$4:$I$101,4,0),IFERROR(VLOOKUP(D168,'Organisationnels,Humains'!$B$4:$I$101,4,0),""))))</f>
        <v/>
      </c>
      <c r="R168" s="31" t="str">
        <f>IFERROR(VLOOKUP(D168,'Environnement,Contexte'!$B$4:$I$101,3,0),IFERROR(VLOOKUP(D168,'Sous-Traitants,Fournisseurs'!$B$4:$I$101,3,0),IFERROR(VLOOKUP(D168,'Scientifiques,Techniques'!$B$4:$I$101,3,0),IFERROR(VLOOKUP(D168,'Organisationnels,Humains'!$B$4:$I$101,3,0),""))))</f>
        <v/>
      </c>
      <c r="S168" s="31" t="str">
        <f>MENU!$C$8</f>
        <v>WELDEC PSM</v>
      </c>
      <c r="T168" s="31" t="str">
        <f t="shared" si="0"/>
        <v/>
      </c>
    </row>
    <row r="169" spans="1:20" ht="15.75">
      <c r="A169" s="2"/>
      <c r="B169" s="2"/>
      <c r="E169" s="93" t="str">
        <f>IFERROR(VLOOKUP(D169,'Environnement,Contexte'!$B$4:$M$101,12,0),IFERROR(VLOOKUP(D169,'Sous-Traitants,Fournisseurs'!$B$4:$M$101,12,0),IFERROR(VLOOKUP(D169,'Scientifiques,Techniques'!$B$4:$M$101,12,0),IFERROR(VLOOKUP(D169,'Organisationnels,Humains'!$B$4:$M$101,12,0),""))))</f>
        <v/>
      </c>
      <c r="F169" s="101" t="str">
        <f>IFERROR(VLOOKUP(D169,'Environnement,Contexte'!$B$4:$I$101,8,0),IFERROR(VLOOKUP(D169,'Sous-Traitants,Fournisseurs'!$B$4:$I$101,8,0),IFERROR(VLOOKUP(D169,'Scientifiques,Techniques'!$B$4:$I$101,8,0),IFERROR(VLOOKUP(D169,'Organisationnels,Humains'!$B$4:$I$101,8,0),""))))</f>
        <v/>
      </c>
      <c r="G169" s="116"/>
      <c r="M169" s="100"/>
      <c r="N169" s="100"/>
      <c r="P169" s="31" t="str">
        <f>IFERROR(VLOOKUP(D169,'Environnement,Contexte'!$B$4:$I$101,2,0),IFERROR(VLOOKUP(D169,'Sous-Traitants,Fournisseurs'!$B$4:$I$101,2,0),IFERROR(VLOOKUP(D169,'Scientifiques,Techniques'!$B$4:$I$101,2,0),IFERROR(VLOOKUP(D169,'Organisationnels,Humains'!$B$4:$I$101,2,0),""))))</f>
        <v/>
      </c>
      <c r="Q169" s="31" t="str">
        <f>IFERROR(VLOOKUP(D169,'Environnement,Contexte'!$B$4:$I$101,4,0),IFERROR(VLOOKUP(D169,'Sous-Traitants,Fournisseurs'!$B$4:$I$101,4,0),IFERROR(VLOOKUP(D169,'Scientifiques,Techniques'!$B$4:$I$101,4,0),IFERROR(VLOOKUP(D169,'Organisationnels,Humains'!$B$4:$I$101,4,0),""))))</f>
        <v/>
      </c>
      <c r="R169" s="31" t="str">
        <f>IFERROR(VLOOKUP(D169,'Environnement,Contexte'!$B$4:$I$101,3,0),IFERROR(VLOOKUP(D169,'Sous-Traitants,Fournisseurs'!$B$4:$I$101,3,0),IFERROR(VLOOKUP(D169,'Scientifiques,Techniques'!$B$4:$I$101,3,0),IFERROR(VLOOKUP(D169,'Organisationnels,Humains'!$B$4:$I$101,3,0),""))))</f>
        <v/>
      </c>
      <c r="S169" s="31" t="str">
        <f>MENU!$C$8</f>
        <v>WELDEC PSM</v>
      </c>
      <c r="T169" s="31" t="str">
        <f t="shared" si="0"/>
        <v/>
      </c>
    </row>
    <row r="170" spans="1:20" ht="15.75">
      <c r="A170" s="2"/>
      <c r="B170" s="2"/>
      <c r="E170" s="93" t="str">
        <f>IFERROR(VLOOKUP(D170,'Environnement,Contexte'!$B$4:$M$101,12,0),IFERROR(VLOOKUP(D170,'Sous-Traitants,Fournisseurs'!$B$4:$M$101,12,0),IFERROR(VLOOKUP(D170,'Scientifiques,Techniques'!$B$4:$M$101,12,0),IFERROR(VLOOKUP(D170,'Organisationnels,Humains'!$B$4:$M$101,12,0),""))))</f>
        <v/>
      </c>
      <c r="F170" s="101" t="str">
        <f>IFERROR(VLOOKUP(D170,'Environnement,Contexte'!$B$4:$I$101,8,0),IFERROR(VLOOKUP(D170,'Sous-Traitants,Fournisseurs'!$B$4:$I$101,8,0),IFERROR(VLOOKUP(D170,'Scientifiques,Techniques'!$B$4:$I$101,8,0),IFERROR(VLOOKUP(D170,'Organisationnels,Humains'!$B$4:$I$101,8,0),""))))</f>
        <v/>
      </c>
      <c r="G170" s="116"/>
      <c r="M170" s="100"/>
      <c r="N170" s="100"/>
      <c r="P170" s="31" t="str">
        <f>IFERROR(VLOOKUP(D170,'Environnement,Contexte'!$B$4:$I$101,2,0),IFERROR(VLOOKUP(D170,'Sous-Traitants,Fournisseurs'!$B$4:$I$101,2,0),IFERROR(VLOOKUP(D170,'Scientifiques,Techniques'!$B$4:$I$101,2,0),IFERROR(VLOOKUP(D170,'Organisationnels,Humains'!$B$4:$I$101,2,0),""))))</f>
        <v/>
      </c>
      <c r="Q170" s="31" t="str">
        <f>IFERROR(VLOOKUP(D170,'Environnement,Contexte'!$B$4:$I$101,4,0),IFERROR(VLOOKUP(D170,'Sous-Traitants,Fournisseurs'!$B$4:$I$101,4,0),IFERROR(VLOOKUP(D170,'Scientifiques,Techniques'!$B$4:$I$101,4,0),IFERROR(VLOOKUP(D170,'Organisationnels,Humains'!$B$4:$I$101,4,0),""))))</f>
        <v/>
      </c>
      <c r="R170" s="31" t="str">
        <f>IFERROR(VLOOKUP(D170,'Environnement,Contexte'!$B$4:$I$101,3,0),IFERROR(VLOOKUP(D170,'Sous-Traitants,Fournisseurs'!$B$4:$I$101,3,0),IFERROR(VLOOKUP(D170,'Scientifiques,Techniques'!$B$4:$I$101,3,0),IFERROR(VLOOKUP(D170,'Organisationnels,Humains'!$B$4:$I$101,3,0),""))))</f>
        <v/>
      </c>
      <c r="S170" s="31" t="str">
        <f>MENU!$C$8</f>
        <v>WELDEC PSM</v>
      </c>
      <c r="T170" s="31" t="str">
        <f t="shared" si="0"/>
        <v/>
      </c>
    </row>
    <row r="171" spans="1:20" ht="15.75">
      <c r="A171" s="2"/>
      <c r="B171" s="2"/>
      <c r="E171" s="93" t="str">
        <f>IFERROR(VLOOKUP(D171,'Environnement,Contexte'!$B$4:$M$101,12,0),IFERROR(VLOOKUP(D171,'Sous-Traitants,Fournisseurs'!$B$4:$M$101,12,0),IFERROR(VLOOKUP(D171,'Scientifiques,Techniques'!$B$4:$M$101,12,0),IFERROR(VLOOKUP(D171,'Organisationnels,Humains'!$B$4:$M$101,12,0),""))))</f>
        <v/>
      </c>
      <c r="F171" s="101" t="str">
        <f>IFERROR(VLOOKUP(D171,'Environnement,Contexte'!$B$4:$I$101,8,0),IFERROR(VLOOKUP(D171,'Sous-Traitants,Fournisseurs'!$B$4:$I$101,8,0),IFERROR(VLOOKUP(D171,'Scientifiques,Techniques'!$B$4:$I$101,8,0),IFERROR(VLOOKUP(D171,'Organisationnels,Humains'!$B$4:$I$101,8,0),""))))</f>
        <v/>
      </c>
      <c r="G171" s="116"/>
      <c r="M171" s="100"/>
      <c r="N171" s="100"/>
      <c r="P171" s="31" t="str">
        <f>IFERROR(VLOOKUP(D171,'Environnement,Contexte'!$B$4:$I$101,2,0),IFERROR(VLOOKUP(D171,'Sous-Traitants,Fournisseurs'!$B$4:$I$101,2,0),IFERROR(VLOOKUP(D171,'Scientifiques,Techniques'!$B$4:$I$101,2,0),IFERROR(VLOOKUP(D171,'Organisationnels,Humains'!$B$4:$I$101,2,0),""))))</f>
        <v/>
      </c>
      <c r="Q171" s="31" t="str">
        <f>IFERROR(VLOOKUP(D171,'Environnement,Contexte'!$B$4:$I$101,4,0),IFERROR(VLOOKUP(D171,'Sous-Traitants,Fournisseurs'!$B$4:$I$101,4,0),IFERROR(VLOOKUP(D171,'Scientifiques,Techniques'!$B$4:$I$101,4,0),IFERROR(VLOOKUP(D171,'Organisationnels,Humains'!$B$4:$I$101,4,0),""))))</f>
        <v/>
      </c>
      <c r="R171" s="31" t="str">
        <f>IFERROR(VLOOKUP(D171,'Environnement,Contexte'!$B$4:$I$101,3,0),IFERROR(VLOOKUP(D171,'Sous-Traitants,Fournisseurs'!$B$4:$I$101,3,0),IFERROR(VLOOKUP(D171,'Scientifiques,Techniques'!$B$4:$I$101,3,0),IFERROR(VLOOKUP(D171,'Organisationnels,Humains'!$B$4:$I$101,3,0),""))))</f>
        <v/>
      </c>
      <c r="S171" s="31" t="str">
        <f>MENU!$C$8</f>
        <v>WELDEC PSM</v>
      </c>
      <c r="T171" s="31" t="str">
        <f t="shared" si="0"/>
        <v/>
      </c>
    </row>
    <row r="172" spans="1:20" ht="15.75">
      <c r="A172" s="2"/>
      <c r="B172" s="2"/>
      <c r="E172" s="93" t="str">
        <f>IFERROR(VLOOKUP(D172,'Environnement,Contexte'!$B$4:$M$101,12,0),IFERROR(VLOOKUP(D172,'Sous-Traitants,Fournisseurs'!$B$4:$M$101,12,0),IFERROR(VLOOKUP(D172,'Scientifiques,Techniques'!$B$4:$M$101,12,0),IFERROR(VLOOKUP(D172,'Organisationnels,Humains'!$B$4:$M$101,12,0),""))))</f>
        <v/>
      </c>
      <c r="F172" s="101" t="str">
        <f>IFERROR(VLOOKUP(D172,'Environnement,Contexte'!$B$4:$I$101,8,0),IFERROR(VLOOKUP(D172,'Sous-Traitants,Fournisseurs'!$B$4:$I$101,8,0),IFERROR(VLOOKUP(D172,'Scientifiques,Techniques'!$B$4:$I$101,8,0),IFERROR(VLOOKUP(D172,'Organisationnels,Humains'!$B$4:$I$101,8,0),""))))</f>
        <v/>
      </c>
      <c r="G172" s="116"/>
      <c r="M172" s="100"/>
      <c r="N172" s="100"/>
      <c r="P172" s="31" t="str">
        <f>IFERROR(VLOOKUP(D172,'Environnement,Contexte'!$B$4:$I$101,2,0),IFERROR(VLOOKUP(D172,'Sous-Traitants,Fournisseurs'!$B$4:$I$101,2,0),IFERROR(VLOOKUP(D172,'Scientifiques,Techniques'!$B$4:$I$101,2,0),IFERROR(VLOOKUP(D172,'Organisationnels,Humains'!$B$4:$I$101,2,0),""))))</f>
        <v/>
      </c>
      <c r="Q172" s="31" t="str">
        <f>IFERROR(VLOOKUP(D172,'Environnement,Contexte'!$B$4:$I$101,4,0),IFERROR(VLOOKUP(D172,'Sous-Traitants,Fournisseurs'!$B$4:$I$101,4,0),IFERROR(VLOOKUP(D172,'Scientifiques,Techniques'!$B$4:$I$101,4,0),IFERROR(VLOOKUP(D172,'Organisationnels,Humains'!$B$4:$I$101,4,0),""))))</f>
        <v/>
      </c>
      <c r="R172" s="31" t="str">
        <f>IFERROR(VLOOKUP(D172,'Environnement,Contexte'!$B$4:$I$101,3,0),IFERROR(VLOOKUP(D172,'Sous-Traitants,Fournisseurs'!$B$4:$I$101,3,0),IFERROR(VLOOKUP(D172,'Scientifiques,Techniques'!$B$4:$I$101,3,0),IFERROR(VLOOKUP(D172,'Organisationnels,Humains'!$B$4:$I$101,3,0),""))))</f>
        <v/>
      </c>
      <c r="S172" s="31" t="str">
        <f>MENU!$C$8</f>
        <v>WELDEC PSM</v>
      </c>
      <c r="T172" s="31" t="str">
        <f t="shared" si="0"/>
        <v/>
      </c>
    </row>
    <row r="173" spans="1:20" ht="15.75">
      <c r="A173" s="2"/>
      <c r="B173" s="2"/>
      <c r="E173" s="93" t="str">
        <f>IFERROR(VLOOKUP(D173,'Environnement,Contexte'!$B$4:$M$101,12,0),IFERROR(VLOOKUP(D173,'Sous-Traitants,Fournisseurs'!$B$4:$M$101,12,0),IFERROR(VLOOKUP(D173,'Scientifiques,Techniques'!$B$4:$M$101,12,0),IFERROR(VLOOKUP(D173,'Organisationnels,Humains'!$B$4:$M$101,12,0),""))))</f>
        <v/>
      </c>
      <c r="F173" s="101" t="str">
        <f>IFERROR(VLOOKUP(D173,'Environnement,Contexte'!$B$4:$I$101,8,0),IFERROR(VLOOKUP(D173,'Sous-Traitants,Fournisseurs'!$B$4:$I$101,8,0),IFERROR(VLOOKUP(D173,'Scientifiques,Techniques'!$B$4:$I$101,8,0),IFERROR(VLOOKUP(D173,'Organisationnels,Humains'!$B$4:$I$101,8,0),""))))</f>
        <v/>
      </c>
      <c r="G173" s="116"/>
      <c r="M173" s="100"/>
      <c r="N173" s="100"/>
      <c r="P173" s="31" t="str">
        <f>IFERROR(VLOOKUP(D173,'Environnement,Contexte'!$B$4:$I$101,2,0),IFERROR(VLOOKUP(D173,'Sous-Traitants,Fournisseurs'!$B$4:$I$101,2,0),IFERROR(VLOOKUP(D173,'Scientifiques,Techniques'!$B$4:$I$101,2,0),IFERROR(VLOOKUP(D173,'Organisationnels,Humains'!$B$4:$I$101,2,0),""))))</f>
        <v/>
      </c>
      <c r="Q173" s="31" t="str">
        <f>IFERROR(VLOOKUP(D173,'Environnement,Contexte'!$B$4:$I$101,4,0),IFERROR(VLOOKUP(D173,'Sous-Traitants,Fournisseurs'!$B$4:$I$101,4,0),IFERROR(VLOOKUP(D173,'Scientifiques,Techniques'!$B$4:$I$101,4,0),IFERROR(VLOOKUP(D173,'Organisationnels,Humains'!$B$4:$I$101,4,0),""))))</f>
        <v/>
      </c>
      <c r="R173" s="31" t="str">
        <f>IFERROR(VLOOKUP(D173,'Environnement,Contexte'!$B$4:$I$101,3,0),IFERROR(VLOOKUP(D173,'Sous-Traitants,Fournisseurs'!$B$4:$I$101,3,0),IFERROR(VLOOKUP(D173,'Scientifiques,Techniques'!$B$4:$I$101,3,0),IFERROR(VLOOKUP(D173,'Organisationnels,Humains'!$B$4:$I$101,3,0),""))))</f>
        <v/>
      </c>
      <c r="S173" s="31" t="str">
        <f>MENU!$C$8</f>
        <v>WELDEC PSM</v>
      </c>
      <c r="T173" s="31" t="str">
        <f t="shared" si="0"/>
        <v/>
      </c>
    </row>
    <row r="174" spans="1:20" ht="15.75">
      <c r="A174" s="2"/>
      <c r="B174" s="2"/>
      <c r="E174" s="93" t="str">
        <f>IFERROR(VLOOKUP(D174,'Environnement,Contexte'!$B$4:$M$101,12,0),IFERROR(VLOOKUP(D174,'Sous-Traitants,Fournisseurs'!$B$4:$M$101,12,0),IFERROR(VLOOKUP(D174,'Scientifiques,Techniques'!$B$4:$M$101,12,0),IFERROR(VLOOKUP(D174,'Organisationnels,Humains'!$B$4:$M$101,12,0),""))))</f>
        <v/>
      </c>
      <c r="F174" s="101" t="str">
        <f>IFERROR(VLOOKUP(D174,'Environnement,Contexte'!$B$4:$I$101,8,0),IFERROR(VLOOKUP(D174,'Sous-Traitants,Fournisseurs'!$B$4:$I$101,8,0),IFERROR(VLOOKUP(D174,'Scientifiques,Techniques'!$B$4:$I$101,8,0),IFERROR(VLOOKUP(D174,'Organisationnels,Humains'!$B$4:$I$101,8,0),""))))</f>
        <v/>
      </c>
      <c r="G174" s="116"/>
      <c r="M174" s="100"/>
      <c r="N174" s="100"/>
      <c r="P174" s="31" t="str">
        <f>IFERROR(VLOOKUP(D174,'Environnement,Contexte'!$B$4:$I$101,2,0),IFERROR(VLOOKUP(D174,'Sous-Traitants,Fournisseurs'!$B$4:$I$101,2,0),IFERROR(VLOOKUP(D174,'Scientifiques,Techniques'!$B$4:$I$101,2,0),IFERROR(VLOOKUP(D174,'Organisationnels,Humains'!$B$4:$I$101,2,0),""))))</f>
        <v/>
      </c>
      <c r="Q174" s="31" t="str">
        <f>IFERROR(VLOOKUP(D174,'Environnement,Contexte'!$B$4:$I$101,4,0),IFERROR(VLOOKUP(D174,'Sous-Traitants,Fournisseurs'!$B$4:$I$101,4,0),IFERROR(VLOOKUP(D174,'Scientifiques,Techniques'!$B$4:$I$101,4,0),IFERROR(VLOOKUP(D174,'Organisationnels,Humains'!$B$4:$I$101,4,0),""))))</f>
        <v/>
      </c>
      <c r="R174" s="31" t="str">
        <f>IFERROR(VLOOKUP(D174,'Environnement,Contexte'!$B$4:$I$101,3,0),IFERROR(VLOOKUP(D174,'Sous-Traitants,Fournisseurs'!$B$4:$I$101,3,0),IFERROR(VLOOKUP(D174,'Scientifiques,Techniques'!$B$4:$I$101,3,0),IFERROR(VLOOKUP(D174,'Organisationnels,Humains'!$B$4:$I$101,3,0),""))))</f>
        <v/>
      </c>
      <c r="S174" s="31" t="str">
        <f>MENU!$C$8</f>
        <v>WELDEC PSM</v>
      </c>
      <c r="T174" s="31" t="str">
        <f t="shared" si="0"/>
        <v/>
      </c>
    </row>
    <row r="175" spans="1:20" ht="15.75">
      <c r="A175" s="2"/>
      <c r="B175" s="2"/>
      <c r="E175" s="93" t="str">
        <f>IFERROR(VLOOKUP(D175,'Environnement,Contexte'!$B$4:$M$101,12,0),IFERROR(VLOOKUP(D175,'Sous-Traitants,Fournisseurs'!$B$4:$M$101,12,0),IFERROR(VLOOKUP(D175,'Scientifiques,Techniques'!$B$4:$M$101,12,0),IFERROR(VLOOKUP(D175,'Organisationnels,Humains'!$B$4:$M$101,12,0),""))))</f>
        <v/>
      </c>
      <c r="F175" s="101" t="str">
        <f>IFERROR(VLOOKUP(D175,'Environnement,Contexte'!$B$4:$I$101,8,0),IFERROR(VLOOKUP(D175,'Sous-Traitants,Fournisseurs'!$B$4:$I$101,8,0),IFERROR(VLOOKUP(D175,'Scientifiques,Techniques'!$B$4:$I$101,8,0),IFERROR(VLOOKUP(D175,'Organisationnels,Humains'!$B$4:$I$101,8,0),""))))</f>
        <v/>
      </c>
      <c r="G175" s="116"/>
      <c r="M175" s="100"/>
      <c r="N175" s="100"/>
      <c r="P175" s="31" t="str">
        <f>IFERROR(VLOOKUP(D175,'Environnement,Contexte'!$B$4:$I$101,2,0),IFERROR(VLOOKUP(D175,'Sous-Traitants,Fournisseurs'!$B$4:$I$101,2,0),IFERROR(VLOOKUP(D175,'Scientifiques,Techniques'!$B$4:$I$101,2,0),IFERROR(VLOOKUP(D175,'Organisationnels,Humains'!$B$4:$I$101,2,0),""))))</f>
        <v/>
      </c>
      <c r="Q175" s="31" t="str">
        <f>IFERROR(VLOOKUP(D175,'Environnement,Contexte'!$B$4:$I$101,4,0),IFERROR(VLOOKUP(D175,'Sous-Traitants,Fournisseurs'!$B$4:$I$101,4,0),IFERROR(VLOOKUP(D175,'Scientifiques,Techniques'!$B$4:$I$101,4,0),IFERROR(VLOOKUP(D175,'Organisationnels,Humains'!$B$4:$I$101,4,0),""))))</f>
        <v/>
      </c>
      <c r="R175" s="31" t="str">
        <f>IFERROR(VLOOKUP(D175,'Environnement,Contexte'!$B$4:$I$101,3,0),IFERROR(VLOOKUP(D175,'Sous-Traitants,Fournisseurs'!$B$4:$I$101,3,0),IFERROR(VLOOKUP(D175,'Scientifiques,Techniques'!$B$4:$I$101,3,0),IFERROR(VLOOKUP(D175,'Organisationnels,Humains'!$B$4:$I$101,3,0),""))))</f>
        <v/>
      </c>
      <c r="S175" s="31" t="str">
        <f>MENU!$C$8</f>
        <v>WELDEC PSM</v>
      </c>
      <c r="T175" s="31" t="str">
        <f t="shared" si="0"/>
        <v/>
      </c>
    </row>
    <row r="176" spans="1:20" ht="15.75">
      <c r="A176" s="2"/>
      <c r="B176" s="2"/>
      <c r="E176" s="93" t="str">
        <f>IFERROR(VLOOKUP(D176,'Environnement,Contexte'!$B$4:$M$101,12,0),IFERROR(VLOOKUP(D176,'Sous-Traitants,Fournisseurs'!$B$4:$M$101,12,0),IFERROR(VLOOKUP(D176,'Scientifiques,Techniques'!$B$4:$M$101,12,0),IFERROR(VLOOKUP(D176,'Organisationnels,Humains'!$B$4:$M$101,12,0),""))))</f>
        <v/>
      </c>
      <c r="F176" s="101" t="str">
        <f>IFERROR(VLOOKUP(D176,'Environnement,Contexte'!$B$4:$I$101,8,0),IFERROR(VLOOKUP(D176,'Sous-Traitants,Fournisseurs'!$B$4:$I$101,8,0),IFERROR(VLOOKUP(D176,'Scientifiques,Techniques'!$B$4:$I$101,8,0),IFERROR(VLOOKUP(D176,'Organisationnels,Humains'!$B$4:$I$101,8,0),""))))</f>
        <v/>
      </c>
      <c r="G176" s="116"/>
      <c r="M176" s="100"/>
      <c r="N176" s="100"/>
      <c r="P176" s="31" t="str">
        <f>IFERROR(VLOOKUP(D176,'Environnement,Contexte'!$B$4:$I$101,2,0),IFERROR(VLOOKUP(D176,'Sous-Traitants,Fournisseurs'!$B$4:$I$101,2,0),IFERROR(VLOOKUP(D176,'Scientifiques,Techniques'!$B$4:$I$101,2,0),IFERROR(VLOOKUP(D176,'Organisationnels,Humains'!$B$4:$I$101,2,0),""))))</f>
        <v/>
      </c>
      <c r="Q176" s="31" t="str">
        <f>IFERROR(VLOOKUP(D176,'Environnement,Contexte'!$B$4:$I$101,4,0),IFERROR(VLOOKUP(D176,'Sous-Traitants,Fournisseurs'!$B$4:$I$101,4,0),IFERROR(VLOOKUP(D176,'Scientifiques,Techniques'!$B$4:$I$101,4,0),IFERROR(VLOOKUP(D176,'Organisationnels,Humains'!$B$4:$I$101,4,0),""))))</f>
        <v/>
      </c>
      <c r="R176" s="31" t="str">
        <f>IFERROR(VLOOKUP(D176,'Environnement,Contexte'!$B$4:$I$101,3,0),IFERROR(VLOOKUP(D176,'Sous-Traitants,Fournisseurs'!$B$4:$I$101,3,0),IFERROR(VLOOKUP(D176,'Scientifiques,Techniques'!$B$4:$I$101,3,0),IFERROR(VLOOKUP(D176,'Organisationnels,Humains'!$B$4:$I$101,3,0),""))))</f>
        <v/>
      </c>
      <c r="S176" s="31" t="str">
        <f>MENU!$C$8</f>
        <v>WELDEC PSM</v>
      </c>
      <c r="T176" s="31" t="str">
        <f t="shared" si="0"/>
        <v/>
      </c>
    </row>
    <row r="177" spans="1:20" ht="15.75">
      <c r="A177" s="2"/>
      <c r="B177" s="2"/>
      <c r="E177" s="93" t="str">
        <f>IFERROR(VLOOKUP(D177,'Environnement,Contexte'!$B$4:$M$101,12,0),IFERROR(VLOOKUP(D177,'Sous-Traitants,Fournisseurs'!$B$4:$M$101,12,0),IFERROR(VLOOKUP(D177,'Scientifiques,Techniques'!$B$4:$M$101,12,0),IFERROR(VLOOKUP(D177,'Organisationnels,Humains'!$B$4:$M$101,12,0),""))))</f>
        <v/>
      </c>
      <c r="F177" s="101" t="str">
        <f>IFERROR(VLOOKUP(D177,'Environnement,Contexte'!$B$4:$I$101,8,0),IFERROR(VLOOKUP(D177,'Sous-Traitants,Fournisseurs'!$B$4:$I$101,8,0),IFERROR(VLOOKUP(D177,'Scientifiques,Techniques'!$B$4:$I$101,8,0),IFERROR(VLOOKUP(D177,'Organisationnels,Humains'!$B$4:$I$101,8,0),""))))</f>
        <v/>
      </c>
      <c r="G177" s="116"/>
      <c r="M177" s="100"/>
      <c r="N177" s="100"/>
      <c r="P177" s="31" t="str">
        <f>IFERROR(VLOOKUP(D177,'Environnement,Contexte'!$B$4:$I$101,2,0),IFERROR(VLOOKUP(D177,'Sous-Traitants,Fournisseurs'!$B$4:$I$101,2,0),IFERROR(VLOOKUP(D177,'Scientifiques,Techniques'!$B$4:$I$101,2,0),IFERROR(VLOOKUP(D177,'Organisationnels,Humains'!$B$4:$I$101,2,0),""))))</f>
        <v/>
      </c>
      <c r="Q177" s="31" t="str">
        <f>IFERROR(VLOOKUP(D177,'Environnement,Contexte'!$B$4:$I$101,4,0),IFERROR(VLOOKUP(D177,'Sous-Traitants,Fournisseurs'!$B$4:$I$101,4,0),IFERROR(VLOOKUP(D177,'Scientifiques,Techniques'!$B$4:$I$101,4,0),IFERROR(VLOOKUP(D177,'Organisationnels,Humains'!$B$4:$I$101,4,0),""))))</f>
        <v/>
      </c>
      <c r="R177" s="31" t="str">
        <f>IFERROR(VLOOKUP(D177,'Environnement,Contexte'!$B$4:$I$101,3,0),IFERROR(VLOOKUP(D177,'Sous-Traitants,Fournisseurs'!$B$4:$I$101,3,0),IFERROR(VLOOKUP(D177,'Scientifiques,Techniques'!$B$4:$I$101,3,0),IFERROR(VLOOKUP(D177,'Organisationnels,Humains'!$B$4:$I$101,3,0),""))))</f>
        <v/>
      </c>
      <c r="S177" s="31" t="str">
        <f>MENU!$C$8</f>
        <v>WELDEC PSM</v>
      </c>
      <c r="T177" s="31" t="str">
        <f t="shared" si="0"/>
        <v/>
      </c>
    </row>
    <row r="178" spans="1:20" ht="15.75">
      <c r="A178" s="2"/>
      <c r="B178" s="2"/>
      <c r="E178" s="93" t="str">
        <f>IFERROR(VLOOKUP(D178,'Environnement,Contexte'!$B$4:$M$101,12,0),IFERROR(VLOOKUP(D178,'Sous-Traitants,Fournisseurs'!$B$4:$M$101,12,0),IFERROR(VLOOKUP(D178,'Scientifiques,Techniques'!$B$4:$M$101,12,0),IFERROR(VLOOKUP(D178,'Organisationnels,Humains'!$B$4:$M$101,12,0),""))))</f>
        <v/>
      </c>
      <c r="F178" s="101" t="str">
        <f>IFERROR(VLOOKUP(D178,'Environnement,Contexte'!$B$4:$I$101,8,0),IFERROR(VLOOKUP(D178,'Sous-Traitants,Fournisseurs'!$B$4:$I$101,8,0),IFERROR(VLOOKUP(D178,'Scientifiques,Techniques'!$B$4:$I$101,8,0),IFERROR(VLOOKUP(D178,'Organisationnels,Humains'!$B$4:$I$101,8,0),""))))</f>
        <v/>
      </c>
      <c r="G178" s="116"/>
      <c r="M178" s="100"/>
      <c r="N178" s="100"/>
      <c r="P178" s="31" t="str">
        <f>IFERROR(VLOOKUP(D178,'Environnement,Contexte'!$B$4:$I$101,2,0),IFERROR(VLOOKUP(D178,'Sous-Traitants,Fournisseurs'!$B$4:$I$101,2,0),IFERROR(VLOOKUP(D178,'Scientifiques,Techniques'!$B$4:$I$101,2,0),IFERROR(VLOOKUP(D178,'Organisationnels,Humains'!$B$4:$I$101,2,0),""))))</f>
        <v/>
      </c>
      <c r="Q178" s="31" t="str">
        <f>IFERROR(VLOOKUP(D178,'Environnement,Contexte'!$B$4:$I$101,4,0),IFERROR(VLOOKUP(D178,'Sous-Traitants,Fournisseurs'!$B$4:$I$101,4,0),IFERROR(VLOOKUP(D178,'Scientifiques,Techniques'!$B$4:$I$101,4,0),IFERROR(VLOOKUP(D178,'Organisationnels,Humains'!$B$4:$I$101,4,0),""))))</f>
        <v/>
      </c>
      <c r="R178" s="31" t="str">
        <f>IFERROR(VLOOKUP(D178,'Environnement,Contexte'!$B$4:$I$101,3,0),IFERROR(VLOOKUP(D178,'Sous-Traitants,Fournisseurs'!$B$4:$I$101,3,0),IFERROR(VLOOKUP(D178,'Scientifiques,Techniques'!$B$4:$I$101,3,0),IFERROR(VLOOKUP(D178,'Organisationnels,Humains'!$B$4:$I$101,3,0),""))))</f>
        <v/>
      </c>
      <c r="S178" s="31" t="str">
        <f>MENU!$C$8</f>
        <v>WELDEC PSM</v>
      </c>
      <c r="T178" s="31" t="str">
        <f t="shared" si="0"/>
        <v/>
      </c>
    </row>
    <row r="179" spans="1:20" ht="15.75">
      <c r="A179" s="2"/>
      <c r="B179" s="2"/>
      <c r="E179" s="93" t="str">
        <f>IFERROR(VLOOKUP(D179,'Environnement,Contexte'!$B$4:$M$101,12,0),IFERROR(VLOOKUP(D179,'Sous-Traitants,Fournisseurs'!$B$4:$M$101,12,0),IFERROR(VLOOKUP(D179,'Scientifiques,Techniques'!$B$4:$M$101,12,0),IFERROR(VLOOKUP(D179,'Organisationnels,Humains'!$B$4:$M$101,12,0),""))))</f>
        <v/>
      </c>
      <c r="F179" s="101" t="str">
        <f>IFERROR(VLOOKUP(D179,'Environnement,Contexte'!$B$4:$I$101,8,0),IFERROR(VLOOKUP(D179,'Sous-Traitants,Fournisseurs'!$B$4:$I$101,8,0),IFERROR(VLOOKUP(D179,'Scientifiques,Techniques'!$B$4:$I$101,8,0),IFERROR(VLOOKUP(D179,'Organisationnels,Humains'!$B$4:$I$101,8,0),""))))</f>
        <v/>
      </c>
      <c r="G179" s="116"/>
      <c r="M179" s="100"/>
      <c r="N179" s="100"/>
      <c r="P179" s="31" t="str">
        <f>IFERROR(VLOOKUP(D179,'Environnement,Contexte'!$B$4:$I$101,2,0),IFERROR(VLOOKUP(D179,'Sous-Traitants,Fournisseurs'!$B$4:$I$101,2,0),IFERROR(VLOOKUP(D179,'Scientifiques,Techniques'!$B$4:$I$101,2,0),IFERROR(VLOOKUP(D179,'Organisationnels,Humains'!$B$4:$I$101,2,0),""))))</f>
        <v/>
      </c>
      <c r="Q179" s="31" t="str">
        <f>IFERROR(VLOOKUP(D179,'Environnement,Contexte'!$B$4:$I$101,4,0),IFERROR(VLOOKUP(D179,'Sous-Traitants,Fournisseurs'!$B$4:$I$101,4,0),IFERROR(VLOOKUP(D179,'Scientifiques,Techniques'!$B$4:$I$101,4,0),IFERROR(VLOOKUP(D179,'Organisationnels,Humains'!$B$4:$I$101,4,0),""))))</f>
        <v/>
      </c>
      <c r="R179" s="31" t="str">
        <f>IFERROR(VLOOKUP(D179,'Environnement,Contexte'!$B$4:$I$101,3,0),IFERROR(VLOOKUP(D179,'Sous-Traitants,Fournisseurs'!$B$4:$I$101,3,0),IFERROR(VLOOKUP(D179,'Scientifiques,Techniques'!$B$4:$I$101,3,0),IFERROR(VLOOKUP(D179,'Organisationnels,Humains'!$B$4:$I$101,3,0),""))))</f>
        <v/>
      </c>
      <c r="S179" s="31" t="str">
        <f>MENU!$C$8</f>
        <v>WELDEC PSM</v>
      </c>
      <c r="T179" s="31" t="str">
        <f t="shared" si="0"/>
        <v/>
      </c>
    </row>
    <row r="180" spans="1:20" ht="15.75">
      <c r="A180" s="2"/>
      <c r="B180" s="2"/>
      <c r="E180" s="93" t="str">
        <f>IFERROR(VLOOKUP(D180,'Environnement,Contexte'!$B$4:$M$101,12,0),IFERROR(VLOOKUP(D180,'Sous-Traitants,Fournisseurs'!$B$4:$M$101,12,0),IFERROR(VLOOKUP(D180,'Scientifiques,Techniques'!$B$4:$M$101,12,0),IFERROR(VLOOKUP(D180,'Organisationnels,Humains'!$B$4:$M$101,12,0),""))))</f>
        <v/>
      </c>
      <c r="F180" s="101" t="str">
        <f>IFERROR(VLOOKUP(D180,'Environnement,Contexte'!$B$4:$I$101,8,0),IFERROR(VLOOKUP(D180,'Sous-Traitants,Fournisseurs'!$B$4:$I$101,8,0),IFERROR(VLOOKUP(D180,'Scientifiques,Techniques'!$B$4:$I$101,8,0),IFERROR(VLOOKUP(D180,'Organisationnels,Humains'!$B$4:$I$101,8,0),""))))</f>
        <v/>
      </c>
      <c r="G180" s="116"/>
      <c r="M180" s="100"/>
      <c r="N180" s="100"/>
      <c r="P180" s="31" t="str">
        <f>IFERROR(VLOOKUP(D180,'Environnement,Contexte'!$B$4:$I$101,2,0),IFERROR(VLOOKUP(D180,'Sous-Traitants,Fournisseurs'!$B$4:$I$101,2,0),IFERROR(VLOOKUP(D180,'Scientifiques,Techniques'!$B$4:$I$101,2,0),IFERROR(VLOOKUP(D180,'Organisationnels,Humains'!$B$4:$I$101,2,0),""))))</f>
        <v/>
      </c>
      <c r="Q180" s="31" t="str">
        <f>IFERROR(VLOOKUP(D180,'Environnement,Contexte'!$B$4:$I$101,4,0),IFERROR(VLOOKUP(D180,'Sous-Traitants,Fournisseurs'!$B$4:$I$101,4,0),IFERROR(VLOOKUP(D180,'Scientifiques,Techniques'!$B$4:$I$101,4,0),IFERROR(VLOOKUP(D180,'Organisationnels,Humains'!$B$4:$I$101,4,0),""))))</f>
        <v/>
      </c>
      <c r="R180" s="31" t="str">
        <f>IFERROR(VLOOKUP(D180,'Environnement,Contexte'!$B$4:$I$101,3,0),IFERROR(VLOOKUP(D180,'Sous-Traitants,Fournisseurs'!$B$4:$I$101,3,0),IFERROR(VLOOKUP(D180,'Scientifiques,Techniques'!$B$4:$I$101,3,0),IFERROR(VLOOKUP(D180,'Organisationnels,Humains'!$B$4:$I$101,3,0),""))))</f>
        <v/>
      </c>
      <c r="S180" s="31" t="str">
        <f>MENU!$C$8</f>
        <v>WELDEC PSM</v>
      </c>
      <c r="T180" s="31" t="str">
        <f t="shared" si="0"/>
        <v/>
      </c>
    </row>
    <row r="181" spans="1:20" ht="15.75">
      <c r="A181" s="2"/>
      <c r="B181" s="2"/>
      <c r="E181" s="93" t="str">
        <f>IFERROR(VLOOKUP(D181,'Environnement,Contexte'!$B$4:$M$101,12,0),IFERROR(VLOOKUP(D181,'Sous-Traitants,Fournisseurs'!$B$4:$M$101,12,0),IFERROR(VLOOKUP(D181,'Scientifiques,Techniques'!$B$4:$M$101,12,0),IFERROR(VLOOKUP(D181,'Organisationnels,Humains'!$B$4:$M$101,12,0),""))))</f>
        <v/>
      </c>
      <c r="F181" s="101" t="str">
        <f>IFERROR(VLOOKUP(D181,'Environnement,Contexte'!$B$4:$I$101,8,0),IFERROR(VLOOKUP(D181,'Sous-Traitants,Fournisseurs'!$B$4:$I$101,8,0),IFERROR(VLOOKUP(D181,'Scientifiques,Techniques'!$B$4:$I$101,8,0),IFERROR(VLOOKUP(D181,'Organisationnels,Humains'!$B$4:$I$101,8,0),""))))</f>
        <v/>
      </c>
      <c r="G181" s="116"/>
      <c r="M181" s="100"/>
      <c r="N181" s="100"/>
      <c r="P181" s="31" t="str">
        <f>IFERROR(VLOOKUP(D181,'Environnement,Contexte'!$B$4:$I$101,2,0),IFERROR(VLOOKUP(D181,'Sous-Traitants,Fournisseurs'!$B$4:$I$101,2,0),IFERROR(VLOOKUP(D181,'Scientifiques,Techniques'!$B$4:$I$101,2,0),IFERROR(VLOOKUP(D181,'Organisationnels,Humains'!$B$4:$I$101,2,0),""))))</f>
        <v/>
      </c>
      <c r="Q181" s="31" t="str">
        <f>IFERROR(VLOOKUP(D181,'Environnement,Contexte'!$B$4:$I$101,4,0),IFERROR(VLOOKUP(D181,'Sous-Traitants,Fournisseurs'!$B$4:$I$101,4,0),IFERROR(VLOOKUP(D181,'Scientifiques,Techniques'!$B$4:$I$101,4,0),IFERROR(VLOOKUP(D181,'Organisationnels,Humains'!$B$4:$I$101,4,0),""))))</f>
        <v/>
      </c>
      <c r="R181" s="31" t="str">
        <f>IFERROR(VLOOKUP(D181,'Environnement,Contexte'!$B$4:$I$101,3,0),IFERROR(VLOOKUP(D181,'Sous-Traitants,Fournisseurs'!$B$4:$I$101,3,0),IFERROR(VLOOKUP(D181,'Scientifiques,Techniques'!$B$4:$I$101,3,0),IFERROR(VLOOKUP(D181,'Organisationnels,Humains'!$B$4:$I$101,3,0),""))))</f>
        <v/>
      </c>
      <c r="S181" s="31" t="str">
        <f>MENU!$C$8</f>
        <v>WELDEC PSM</v>
      </c>
      <c r="T181" s="31" t="str">
        <f t="shared" si="0"/>
        <v/>
      </c>
    </row>
    <row r="182" spans="1:20" ht="15.75">
      <c r="A182" s="2"/>
      <c r="B182" s="2"/>
      <c r="E182" s="93" t="str">
        <f>IFERROR(VLOOKUP(D182,'Environnement,Contexte'!$B$4:$M$101,12,0),IFERROR(VLOOKUP(D182,'Sous-Traitants,Fournisseurs'!$B$4:$M$101,12,0),IFERROR(VLOOKUP(D182,'Scientifiques,Techniques'!$B$4:$M$101,12,0),IFERROR(VLOOKUP(D182,'Organisationnels,Humains'!$B$4:$M$101,12,0),""))))</f>
        <v/>
      </c>
      <c r="F182" s="101" t="str">
        <f>IFERROR(VLOOKUP(D182,'Environnement,Contexte'!$B$4:$I$101,8,0),IFERROR(VLOOKUP(D182,'Sous-Traitants,Fournisseurs'!$B$4:$I$101,8,0),IFERROR(VLOOKUP(D182,'Scientifiques,Techniques'!$B$4:$I$101,8,0),IFERROR(VLOOKUP(D182,'Organisationnels,Humains'!$B$4:$I$101,8,0),""))))</f>
        <v/>
      </c>
      <c r="M182" s="100"/>
      <c r="N182" s="100"/>
      <c r="P182" s="31" t="str">
        <f>IFERROR(VLOOKUP(D182,'Environnement,Contexte'!$B$4:$I$101,2,0),IFERROR(VLOOKUP(D182,'Sous-Traitants,Fournisseurs'!$B$4:$I$101,2,0),IFERROR(VLOOKUP(D182,'Scientifiques,Techniques'!$B$4:$I$101,2,0),IFERROR(VLOOKUP(D182,'Organisationnels,Humains'!$B$4:$I$101,2,0),""))))</f>
        <v/>
      </c>
      <c r="Q182" s="31" t="str">
        <f>IFERROR(VLOOKUP(D182,'Environnement,Contexte'!$B$4:$I$101,4,0),IFERROR(VLOOKUP(D182,'Sous-Traitants,Fournisseurs'!$B$4:$I$101,4,0),IFERROR(VLOOKUP(D182,'Scientifiques,Techniques'!$B$4:$I$101,4,0),IFERROR(VLOOKUP(D182,'Organisationnels,Humains'!$B$4:$I$101,4,0),""))))</f>
        <v/>
      </c>
      <c r="R182" s="31" t="str">
        <f>IFERROR(VLOOKUP(D182,'Environnement,Contexte'!$B$4:$I$101,3,0),IFERROR(VLOOKUP(D182,'Sous-Traitants,Fournisseurs'!$B$4:$I$101,3,0),IFERROR(VLOOKUP(D182,'Scientifiques,Techniques'!$B$4:$I$101,3,0),IFERROR(VLOOKUP(D182,'Organisationnels,Humains'!$B$4:$I$101,3,0),""))))</f>
        <v/>
      </c>
      <c r="S182" s="31" t="str">
        <f>MENU!$C$8</f>
        <v>WELDEC PSM</v>
      </c>
      <c r="T182" s="31" t="str">
        <f t="shared" si="0"/>
        <v/>
      </c>
    </row>
    <row r="183" spans="1:20" ht="15.75">
      <c r="A183" s="2"/>
      <c r="B183" s="2"/>
      <c r="E183" s="93" t="str">
        <f>IFERROR(VLOOKUP(D183,'Environnement,Contexte'!$B$4:$M$101,12,0),IFERROR(VLOOKUP(D183,'Sous-Traitants,Fournisseurs'!$B$4:$M$101,12,0),IFERROR(VLOOKUP(D183,'Scientifiques,Techniques'!$B$4:$M$101,12,0),IFERROR(VLOOKUP(D183,'Organisationnels,Humains'!$B$4:$M$101,12,0),""))))</f>
        <v/>
      </c>
      <c r="F183" s="101" t="str">
        <f>IFERROR(VLOOKUP(D183,'Environnement,Contexte'!$B$4:$I$101,8,0),IFERROR(VLOOKUP(D183,'Sous-Traitants,Fournisseurs'!$B$4:$I$101,8,0),IFERROR(VLOOKUP(D183,'Scientifiques,Techniques'!$B$4:$I$101,8,0),IFERROR(VLOOKUP(D183,'Organisationnels,Humains'!$B$4:$I$101,8,0),""))))</f>
        <v/>
      </c>
      <c r="M183" s="100"/>
      <c r="N183" s="100"/>
      <c r="P183" s="31" t="str">
        <f>IFERROR(VLOOKUP(D183,'Environnement,Contexte'!$B$4:$I$101,2,0),IFERROR(VLOOKUP(D183,'Sous-Traitants,Fournisseurs'!$B$4:$I$101,2,0),IFERROR(VLOOKUP(D183,'Scientifiques,Techniques'!$B$4:$I$101,2,0),IFERROR(VLOOKUP(D183,'Organisationnels,Humains'!$B$4:$I$101,2,0),""))))</f>
        <v/>
      </c>
      <c r="Q183" s="31" t="str">
        <f>IFERROR(VLOOKUP(D183,'Environnement,Contexte'!$B$4:$I$101,4,0),IFERROR(VLOOKUP(D183,'Sous-Traitants,Fournisseurs'!$B$4:$I$101,4,0),IFERROR(VLOOKUP(D183,'Scientifiques,Techniques'!$B$4:$I$101,4,0),IFERROR(VLOOKUP(D183,'Organisationnels,Humains'!$B$4:$I$101,4,0),""))))</f>
        <v/>
      </c>
      <c r="R183" s="31" t="str">
        <f>IFERROR(VLOOKUP(D183,'Environnement,Contexte'!$B$4:$I$101,3,0),IFERROR(VLOOKUP(D183,'Sous-Traitants,Fournisseurs'!$B$4:$I$101,3,0),IFERROR(VLOOKUP(D183,'Scientifiques,Techniques'!$B$4:$I$101,3,0),IFERROR(VLOOKUP(D183,'Organisationnels,Humains'!$B$4:$I$101,3,0),""))))</f>
        <v/>
      </c>
      <c r="S183" s="31" t="str">
        <f>MENU!$C$8</f>
        <v>WELDEC PSM</v>
      </c>
      <c r="T183" s="31" t="str">
        <f t="shared" si="0"/>
        <v/>
      </c>
    </row>
    <row r="184" spans="1:20" ht="15.75">
      <c r="A184" s="2"/>
      <c r="B184" s="2"/>
      <c r="F184" s="101" t="str">
        <f>IFERROR(VLOOKUP(D184,'Environnement,Contexte'!$B$4:$I$101,8,0),IFERROR(VLOOKUP(D184,'Sous-Traitants,Fournisseurs'!$B$4:$I$101,8,0),IFERROR(VLOOKUP(D184,'Scientifiques,Techniques'!$B$4:$I$101,8,0),IFERROR(VLOOKUP(D184,'Organisationnels,Humains'!$B$4:$I$101,8,0),""))))</f>
        <v/>
      </c>
      <c r="M184" s="100"/>
      <c r="N184" s="100"/>
      <c r="P184" s="31" t="str">
        <f>IFERROR(VLOOKUP(D184,'Environnement,Contexte'!$B$4:$I$101,2,0),IFERROR(VLOOKUP(D184,'Sous-Traitants,Fournisseurs'!$B$4:$I$101,2,0),IFERROR(VLOOKUP(D184,'Scientifiques,Techniques'!$B$4:$I$101,2,0),IFERROR(VLOOKUP(D184,'Organisationnels,Humains'!$B$4:$I$101,2,0),""))))</f>
        <v/>
      </c>
      <c r="Q184" s="31" t="str">
        <f>IFERROR(VLOOKUP(D184,'Environnement,Contexte'!$B$4:$I$101,4,0),IFERROR(VLOOKUP(D184,'Sous-Traitants,Fournisseurs'!$B$4:$I$101,4,0),IFERROR(VLOOKUP(D184,'Scientifiques,Techniques'!$B$4:$I$101,4,0),IFERROR(VLOOKUP(D184,'Organisationnels,Humains'!$B$4:$I$101,4,0),""))))</f>
        <v/>
      </c>
      <c r="R184" s="31" t="str">
        <f>IFERROR(VLOOKUP(D184,'Environnement,Contexte'!$B$4:$I$101,3,0),IFERROR(VLOOKUP(D184,'Sous-Traitants,Fournisseurs'!$B$4:$I$101,3,0),IFERROR(VLOOKUP(D184,'Scientifiques,Techniques'!$B$4:$I$101,3,0),IFERROR(VLOOKUP(D184,'Organisationnels,Humains'!$B$4:$I$101,3,0),""))))</f>
        <v/>
      </c>
      <c r="S184" s="31" t="str">
        <f>MENU!$C$8</f>
        <v>WELDEC PSM</v>
      </c>
      <c r="T184" s="31" t="str">
        <f t="shared" si="0"/>
        <v/>
      </c>
    </row>
    <row r="185" spans="1:20" ht="15.75">
      <c r="A185" s="2"/>
      <c r="B185" s="2"/>
      <c r="F185" s="101" t="str">
        <f>IFERROR(VLOOKUP(D185,'Environnement,Contexte'!$B$4:$I$101,8,0),IFERROR(VLOOKUP(D185,'Sous-Traitants,Fournisseurs'!$B$4:$I$101,8,0),IFERROR(VLOOKUP(D185,'Scientifiques,Techniques'!$B$4:$I$101,8,0),IFERROR(VLOOKUP(D185,'Organisationnels,Humains'!$B$4:$I$101,8,0),""))))</f>
        <v/>
      </c>
      <c r="M185" s="100"/>
      <c r="N185" s="100"/>
      <c r="P185" s="31" t="str">
        <f>IFERROR(VLOOKUP(D185,'Environnement,Contexte'!$B$4:$I$101,2,0),IFERROR(VLOOKUP(D185,'Sous-Traitants,Fournisseurs'!$B$4:$I$101,2,0),IFERROR(VLOOKUP(D185,'Scientifiques,Techniques'!$B$4:$I$101,2,0),IFERROR(VLOOKUP(D185,'Organisationnels,Humains'!$B$4:$I$101,2,0),""))))</f>
        <v/>
      </c>
      <c r="Q185" s="31" t="str">
        <f>IFERROR(VLOOKUP(D185,'Environnement,Contexte'!$B$4:$I$101,4,0),IFERROR(VLOOKUP(D185,'Sous-Traitants,Fournisseurs'!$B$4:$I$101,4,0),IFERROR(VLOOKUP(D185,'Scientifiques,Techniques'!$B$4:$I$101,4,0),IFERROR(VLOOKUP(D185,'Organisationnels,Humains'!$B$4:$I$101,4,0),""))))</f>
        <v/>
      </c>
      <c r="R185" s="31" t="str">
        <f>IFERROR(VLOOKUP(D185,'Environnement,Contexte'!$B$4:$I$101,3,0),IFERROR(VLOOKUP(D185,'Sous-Traitants,Fournisseurs'!$B$4:$I$101,3,0),IFERROR(VLOOKUP(D185,'Scientifiques,Techniques'!$B$4:$I$101,3,0),IFERROR(VLOOKUP(D185,'Organisationnels,Humains'!$B$4:$I$101,3,0),""))))</f>
        <v/>
      </c>
      <c r="S185" s="31" t="str">
        <f>MENU!$C$8</f>
        <v>WELDEC PSM</v>
      </c>
      <c r="T185" s="31" t="str">
        <f t="shared" si="0"/>
        <v/>
      </c>
    </row>
    <row r="186" spans="1:20" ht="15.75">
      <c r="A186" s="2"/>
      <c r="B186" s="2"/>
      <c r="F186" s="101" t="str">
        <f>IFERROR(VLOOKUP(D186,'Environnement,Contexte'!$B$4:$I$101,8,0),IFERROR(VLOOKUP(D186,'Sous-Traitants,Fournisseurs'!$B$4:$I$101,8,0),IFERROR(VLOOKUP(D186,'Scientifiques,Techniques'!$B$4:$I$101,8,0),IFERROR(VLOOKUP(D186,'Organisationnels,Humains'!$B$4:$I$101,8,0),""))))</f>
        <v/>
      </c>
      <c r="M186" s="100"/>
      <c r="N186" s="100"/>
      <c r="P186" s="31" t="str">
        <f>IFERROR(VLOOKUP(D186,'Environnement,Contexte'!$B$4:$I$101,2,0),IFERROR(VLOOKUP(D186,'Sous-Traitants,Fournisseurs'!$B$4:$I$101,2,0),IFERROR(VLOOKUP(D186,'Scientifiques,Techniques'!$B$4:$I$101,2,0),IFERROR(VLOOKUP(D186,'Organisationnels,Humains'!$B$4:$I$101,2,0),""))))</f>
        <v/>
      </c>
      <c r="Q186" s="31" t="str">
        <f>IFERROR(VLOOKUP(D186,'Environnement,Contexte'!$B$4:$I$101,4,0),IFERROR(VLOOKUP(D186,'Sous-Traitants,Fournisseurs'!$B$4:$I$101,4,0),IFERROR(VLOOKUP(D186,'Scientifiques,Techniques'!$B$4:$I$101,4,0),IFERROR(VLOOKUP(D186,'Organisationnels,Humains'!$B$4:$I$101,4,0),""))))</f>
        <v/>
      </c>
      <c r="R186" s="31" t="str">
        <f>IFERROR(VLOOKUP(D186,'Environnement,Contexte'!$B$4:$I$101,3,0),IFERROR(VLOOKUP(D186,'Sous-Traitants,Fournisseurs'!$B$4:$I$101,3,0),IFERROR(VLOOKUP(D186,'Scientifiques,Techniques'!$B$4:$I$101,3,0),IFERROR(VLOOKUP(D186,'Organisationnels,Humains'!$B$4:$I$101,3,0),""))))</f>
        <v/>
      </c>
      <c r="S186" s="31" t="str">
        <f>MENU!$C$8</f>
        <v>WELDEC PSM</v>
      </c>
      <c r="T186" s="31" t="str">
        <f t="shared" si="0"/>
        <v/>
      </c>
    </row>
    <row r="187" spans="1:20" ht="15.75">
      <c r="A187" s="2"/>
      <c r="B187" s="2"/>
      <c r="F187" s="101" t="str">
        <f>IFERROR(VLOOKUP(D187,'Environnement,Contexte'!$B$4:$I$101,8,0),IFERROR(VLOOKUP(D187,'Sous-Traitants,Fournisseurs'!$B$4:$I$101,8,0),IFERROR(VLOOKUP(D187,'Scientifiques,Techniques'!$B$4:$I$101,8,0),IFERROR(VLOOKUP(D187,'Organisationnels,Humains'!$B$4:$I$101,8,0),""))))</f>
        <v/>
      </c>
      <c r="M187" s="100"/>
      <c r="N187" s="100"/>
      <c r="P187" s="31" t="str">
        <f>IFERROR(VLOOKUP(D187,'Environnement,Contexte'!$B$4:$I$101,2,0),IFERROR(VLOOKUP(D187,'Sous-Traitants,Fournisseurs'!$B$4:$I$101,2,0),IFERROR(VLOOKUP(D187,'Scientifiques,Techniques'!$B$4:$I$101,2,0),IFERROR(VLOOKUP(D187,'Organisationnels,Humains'!$B$4:$I$101,2,0),""))))</f>
        <v/>
      </c>
      <c r="Q187" s="31" t="str">
        <f>IFERROR(VLOOKUP(D187,'Environnement,Contexte'!$B$4:$I$101,4,0),IFERROR(VLOOKUP(D187,'Sous-Traitants,Fournisseurs'!$B$4:$I$101,4,0),IFERROR(VLOOKUP(D187,'Scientifiques,Techniques'!$B$4:$I$101,4,0),IFERROR(VLOOKUP(D187,'Organisationnels,Humains'!$B$4:$I$101,4,0),""))))</f>
        <v/>
      </c>
      <c r="R187" s="31" t="str">
        <f>IFERROR(VLOOKUP(D187,'Environnement,Contexte'!$B$4:$I$101,3,0),IFERROR(VLOOKUP(D187,'Sous-Traitants,Fournisseurs'!$B$4:$I$101,3,0),IFERROR(VLOOKUP(D187,'Scientifiques,Techniques'!$B$4:$I$101,3,0),IFERROR(VLOOKUP(D187,'Organisationnels,Humains'!$B$4:$I$101,3,0),""))))</f>
        <v/>
      </c>
      <c r="S187" s="31" t="str">
        <f>MENU!$C$8</f>
        <v>WELDEC PSM</v>
      </c>
      <c r="T187" s="31" t="str">
        <f t="shared" si="0"/>
        <v/>
      </c>
    </row>
    <row r="188" spans="1:20" ht="15.75">
      <c r="A188" s="2"/>
      <c r="B188" s="2"/>
      <c r="F188" s="101" t="str">
        <f>IFERROR(VLOOKUP(D188,'Environnement,Contexte'!$B$4:$I$101,8,0),IFERROR(VLOOKUP(D188,'Sous-Traitants,Fournisseurs'!$B$4:$I$101,8,0),IFERROR(VLOOKUP(D188,'Scientifiques,Techniques'!$B$4:$I$101,8,0),IFERROR(VLOOKUP(D188,'Organisationnels,Humains'!$B$4:$I$101,8,0),""))))</f>
        <v/>
      </c>
      <c r="M188" s="100"/>
      <c r="N188" s="100"/>
      <c r="P188" s="31" t="str">
        <f>IFERROR(VLOOKUP(D188,'Environnement,Contexte'!$B$4:$I$101,2,0),IFERROR(VLOOKUP(D188,'Sous-Traitants,Fournisseurs'!$B$4:$I$101,2,0),IFERROR(VLOOKUP(D188,'Scientifiques,Techniques'!$B$4:$I$101,2,0),IFERROR(VLOOKUP(D188,'Organisationnels,Humains'!$B$4:$I$101,2,0),""))))</f>
        <v/>
      </c>
      <c r="Q188" s="31" t="str">
        <f>IFERROR(VLOOKUP(D188,'Environnement,Contexte'!$B$4:$I$101,4,0),IFERROR(VLOOKUP(D188,'Sous-Traitants,Fournisseurs'!$B$4:$I$101,4,0),IFERROR(VLOOKUP(D188,'Scientifiques,Techniques'!$B$4:$I$101,4,0),IFERROR(VLOOKUP(D188,'Organisationnels,Humains'!$B$4:$I$101,4,0),""))))</f>
        <v/>
      </c>
      <c r="R188" s="31" t="str">
        <f>IFERROR(VLOOKUP(D188,'Environnement,Contexte'!$B$4:$I$101,3,0),IFERROR(VLOOKUP(D188,'Sous-Traitants,Fournisseurs'!$B$4:$I$101,3,0),IFERROR(VLOOKUP(D188,'Scientifiques,Techniques'!$B$4:$I$101,3,0),IFERROR(VLOOKUP(D188,'Organisationnels,Humains'!$B$4:$I$101,3,0),""))))</f>
        <v/>
      </c>
      <c r="S188" s="31" t="str">
        <f>MENU!$C$8</f>
        <v>WELDEC PSM</v>
      </c>
      <c r="T188" s="31" t="str">
        <f t="shared" si="0"/>
        <v/>
      </c>
    </row>
    <row r="189" spans="1:20" ht="15.75">
      <c r="A189" s="2"/>
      <c r="B189" s="2"/>
      <c r="F189" s="101" t="str">
        <f>IFERROR(VLOOKUP(D189,'Environnement,Contexte'!$B$4:$I$101,8,0),IFERROR(VLOOKUP(D189,'Sous-Traitants,Fournisseurs'!$B$4:$I$101,8,0),IFERROR(VLOOKUP(D189,'Scientifiques,Techniques'!$B$4:$I$101,8,0),IFERROR(VLOOKUP(D189,'Organisationnels,Humains'!$B$4:$I$101,8,0),""))))</f>
        <v/>
      </c>
      <c r="M189" s="100"/>
      <c r="N189" s="100"/>
      <c r="P189" s="31" t="str">
        <f>IFERROR(VLOOKUP(D189,'Environnement,Contexte'!$B$4:$I$101,2,0),IFERROR(VLOOKUP(D189,'Sous-Traitants,Fournisseurs'!$B$4:$I$101,2,0),IFERROR(VLOOKUP(D189,'Scientifiques,Techniques'!$B$4:$I$101,2,0),IFERROR(VLOOKUP(D189,'Organisationnels,Humains'!$B$4:$I$101,2,0),""))))</f>
        <v/>
      </c>
      <c r="Q189" s="31" t="str">
        <f>IFERROR(VLOOKUP(D189,'Environnement,Contexte'!$B$4:$I$101,4,0),IFERROR(VLOOKUP(D189,'Sous-Traitants,Fournisseurs'!$B$4:$I$101,4,0),IFERROR(VLOOKUP(D189,'Scientifiques,Techniques'!$B$4:$I$101,4,0),IFERROR(VLOOKUP(D189,'Organisationnels,Humains'!$B$4:$I$101,4,0),""))))</f>
        <v/>
      </c>
      <c r="R189" s="31" t="str">
        <f>IFERROR(VLOOKUP(D189,'Environnement,Contexte'!$B$4:$I$101,3,0),IFERROR(VLOOKUP(D189,'Sous-Traitants,Fournisseurs'!$B$4:$I$101,3,0),IFERROR(VLOOKUP(D189,'Scientifiques,Techniques'!$B$4:$I$101,3,0),IFERROR(VLOOKUP(D189,'Organisationnels,Humains'!$B$4:$I$101,3,0),""))))</f>
        <v/>
      </c>
      <c r="S189" s="31" t="str">
        <f>MENU!$C$8</f>
        <v>WELDEC PSM</v>
      </c>
      <c r="T189" s="31" t="str">
        <f t="shared" si="0"/>
        <v/>
      </c>
    </row>
    <row r="190" spans="1:20" ht="15.75">
      <c r="A190" s="2"/>
      <c r="B190" s="2"/>
      <c r="F190" s="101" t="str">
        <f>IFERROR(VLOOKUP(D190,'Environnement,Contexte'!$B$4:$I$101,8,0),IFERROR(VLOOKUP(D190,'Sous-Traitants,Fournisseurs'!$B$4:$I$101,8,0),IFERROR(VLOOKUP(D190,'Scientifiques,Techniques'!$B$4:$I$101,8,0),IFERROR(VLOOKUP(D190,'Organisationnels,Humains'!$B$4:$I$101,8,0),""))))</f>
        <v/>
      </c>
      <c r="M190" s="100"/>
      <c r="N190" s="100"/>
      <c r="P190" s="31" t="str">
        <f>IFERROR(VLOOKUP(D190,'Environnement,Contexte'!$B$4:$I$101,2,0),IFERROR(VLOOKUP(D190,'Sous-Traitants,Fournisseurs'!$B$4:$I$101,2,0),IFERROR(VLOOKUP(D190,'Scientifiques,Techniques'!$B$4:$I$101,2,0),IFERROR(VLOOKUP(D190,'Organisationnels,Humains'!$B$4:$I$101,2,0),""))))</f>
        <v/>
      </c>
      <c r="Q190" s="31" t="str">
        <f>IFERROR(VLOOKUP(D190,'Environnement,Contexte'!$B$4:$I$101,4,0),IFERROR(VLOOKUP(D190,'Sous-Traitants,Fournisseurs'!$B$4:$I$101,4,0),IFERROR(VLOOKUP(D190,'Scientifiques,Techniques'!$B$4:$I$101,4,0),IFERROR(VLOOKUP(D190,'Organisationnels,Humains'!$B$4:$I$101,4,0),""))))</f>
        <v/>
      </c>
      <c r="R190" s="31" t="str">
        <f>IFERROR(VLOOKUP(D190,'Environnement,Contexte'!$B$4:$I$101,3,0),IFERROR(VLOOKUP(D190,'Sous-Traitants,Fournisseurs'!$B$4:$I$101,3,0),IFERROR(VLOOKUP(D190,'Scientifiques,Techniques'!$B$4:$I$101,3,0),IFERROR(VLOOKUP(D190,'Organisationnels,Humains'!$B$4:$I$101,3,0),""))))</f>
        <v/>
      </c>
      <c r="S190" s="31" t="str">
        <f>MENU!$C$8</f>
        <v>WELDEC PSM</v>
      </c>
      <c r="T190" s="31" t="str">
        <f t="shared" si="0"/>
        <v/>
      </c>
    </row>
    <row r="191" spans="1:20" ht="15.75">
      <c r="A191" s="2"/>
      <c r="B191" s="2"/>
      <c r="F191" s="101" t="str">
        <f>IFERROR(VLOOKUP(D191,'Environnement,Contexte'!$B$4:$I$101,8,0),IFERROR(VLOOKUP(D191,'Sous-Traitants,Fournisseurs'!$B$4:$I$101,8,0),IFERROR(VLOOKUP(D191,'Scientifiques,Techniques'!$B$4:$I$101,8,0),IFERROR(VLOOKUP(D191,'Organisationnels,Humains'!$B$4:$I$101,8,0),""))))</f>
        <v/>
      </c>
      <c r="M191" s="100"/>
      <c r="N191" s="100"/>
      <c r="P191" s="31" t="str">
        <f>IFERROR(VLOOKUP(D191,'Environnement,Contexte'!$B$4:$I$101,2,0),IFERROR(VLOOKUP(D191,'Sous-Traitants,Fournisseurs'!$B$4:$I$101,2,0),IFERROR(VLOOKUP(D191,'Scientifiques,Techniques'!$B$4:$I$101,2,0),IFERROR(VLOOKUP(D191,'Organisationnels,Humains'!$B$4:$I$101,2,0),""))))</f>
        <v/>
      </c>
      <c r="Q191" s="31" t="str">
        <f>IFERROR(VLOOKUP(D191,'Environnement,Contexte'!$B$4:$I$101,4,0),IFERROR(VLOOKUP(D191,'Sous-Traitants,Fournisseurs'!$B$4:$I$101,4,0),IFERROR(VLOOKUP(D191,'Scientifiques,Techniques'!$B$4:$I$101,4,0),IFERROR(VLOOKUP(D191,'Organisationnels,Humains'!$B$4:$I$101,4,0),""))))</f>
        <v/>
      </c>
      <c r="R191" s="31" t="str">
        <f>IFERROR(VLOOKUP(D191,'Environnement,Contexte'!$B$4:$I$101,3,0),IFERROR(VLOOKUP(D191,'Sous-Traitants,Fournisseurs'!$B$4:$I$101,3,0),IFERROR(VLOOKUP(D191,'Scientifiques,Techniques'!$B$4:$I$101,3,0),IFERROR(VLOOKUP(D191,'Organisationnels,Humains'!$B$4:$I$101,3,0),""))))</f>
        <v/>
      </c>
      <c r="S191" s="31" t="str">
        <f>MENU!$C$8</f>
        <v>WELDEC PSM</v>
      </c>
      <c r="T191" s="31" t="str">
        <f t="shared" si="0"/>
        <v/>
      </c>
    </row>
    <row r="192" spans="1:20" ht="15.75">
      <c r="A192" s="2"/>
      <c r="B192" s="2"/>
      <c r="F192" s="101" t="str">
        <f>IFERROR(VLOOKUP(D192,'Environnement,Contexte'!$B$4:$I$101,8,0),IFERROR(VLOOKUP(D192,'Sous-Traitants,Fournisseurs'!$B$4:$I$101,8,0),IFERROR(VLOOKUP(D192,'Scientifiques,Techniques'!$B$4:$I$101,8,0),IFERROR(VLOOKUP(D192,'Organisationnels,Humains'!$B$4:$I$101,8,0),""))))</f>
        <v/>
      </c>
      <c r="M192" s="100"/>
      <c r="N192" s="100"/>
      <c r="P192" s="31" t="str">
        <f>IFERROR(VLOOKUP(D192,'Environnement,Contexte'!$B$4:$I$101,2,0),IFERROR(VLOOKUP(D192,'Sous-Traitants,Fournisseurs'!$B$4:$I$101,2,0),IFERROR(VLOOKUP(D192,'Scientifiques,Techniques'!$B$4:$I$101,2,0),IFERROR(VLOOKUP(D192,'Organisationnels,Humains'!$B$4:$I$101,2,0),""))))</f>
        <v/>
      </c>
      <c r="Q192" s="31" t="str">
        <f>IFERROR(VLOOKUP(D192,'Environnement,Contexte'!$B$4:$I$101,4,0),IFERROR(VLOOKUP(D192,'Sous-Traitants,Fournisseurs'!$B$4:$I$101,4,0),IFERROR(VLOOKUP(D192,'Scientifiques,Techniques'!$B$4:$I$101,4,0),IFERROR(VLOOKUP(D192,'Organisationnels,Humains'!$B$4:$I$101,4,0),""))))</f>
        <v/>
      </c>
      <c r="R192" s="31" t="str">
        <f>IFERROR(VLOOKUP(D192,'Environnement,Contexte'!$B$4:$I$101,3,0),IFERROR(VLOOKUP(D192,'Sous-Traitants,Fournisseurs'!$B$4:$I$101,3,0),IFERROR(VLOOKUP(D192,'Scientifiques,Techniques'!$B$4:$I$101,3,0),IFERROR(VLOOKUP(D192,'Organisationnels,Humains'!$B$4:$I$101,3,0),""))))</f>
        <v/>
      </c>
      <c r="S192" s="31" t="str">
        <f>MENU!$C$8</f>
        <v>WELDEC PSM</v>
      </c>
      <c r="T192" s="31" t="str">
        <f t="shared" si="0"/>
        <v/>
      </c>
    </row>
    <row r="193" spans="1:20" ht="15.75">
      <c r="A193" s="2"/>
      <c r="B193" s="2"/>
      <c r="F193" s="101" t="str">
        <f>IFERROR(VLOOKUP(D193,'Environnement,Contexte'!$B$4:$I$101,8,0),IFERROR(VLOOKUP(D193,'Sous-Traitants,Fournisseurs'!$B$4:$I$101,8,0),IFERROR(VLOOKUP(D193,'Scientifiques,Techniques'!$B$4:$I$101,8,0),IFERROR(VLOOKUP(D193,'Organisationnels,Humains'!$B$4:$I$101,8,0),""))))</f>
        <v/>
      </c>
      <c r="M193" s="100"/>
      <c r="N193" s="100"/>
      <c r="P193" s="31" t="str">
        <f>IFERROR(VLOOKUP(D193,'Environnement,Contexte'!$B$4:$I$101,2,0),IFERROR(VLOOKUP(D193,'Sous-Traitants,Fournisseurs'!$B$4:$I$101,2,0),IFERROR(VLOOKUP(D193,'Scientifiques,Techniques'!$B$4:$I$101,2,0),IFERROR(VLOOKUP(D193,'Organisationnels,Humains'!$B$4:$I$101,2,0),""))))</f>
        <v/>
      </c>
      <c r="Q193" s="31" t="str">
        <f>IFERROR(VLOOKUP(D193,'Environnement,Contexte'!$B$4:$I$101,4,0),IFERROR(VLOOKUP(D193,'Sous-Traitants,Fournisseurs'!$B$4:$I$101,4,0),IFERROR(VLOOKUP(D193,'Scientifiques,Techniques'!$B$4:$I$101,4,0),IFERROR(VLOOKUP(D193,'Organisationnels,Humains'!$B$4:$I$101,4,0),""))))</f>
        <v/>
      </c>
      <c r="R193" s="31" t="str">
        <f>IFERROR(VLOOKUP(D193,'Environnement,Contexte'!$B$4:$I$101,3,0),IFERROR(VLOOKUP(D193,'Sous-Traitants,Fournisseurs'!$B$4:$I$101,3,0),IFERROR(VLOOKUP(D193,'Scientifiques,Techniques'!$B$4:$I$101,3,0),IFERROR(VLOOKUP(D193,'Organisationnels,Humains'!$B$4:$I$101,3,0),""))))</f>
        <v/>
      </c>
      <c r="S193" s="31" t="str">
        <f>MENU!$C$8</f>
        <v>WELDEC PSM</v>
      </c>
      <c r="T193" s="31" t="str">
        <f t="shared" si="0"/>
        <v/>
      </c>
    </row>
    <row r="194" spans="1:20" ht="15.75">
      <c r="A194" s="2"/>
      <c r="B194" s="2"/>
      <c r="F194" s="101" t="str">
        <f>IFERROR(VLOOKUP(D194,'Environnement,Contexte'!$B$4:$I$101,8,0),IFERROR(VLOOKUP(D194,'Sous-Traitants,Fournisseurs'!$B$4:$I$101,8,0),IFERROR(VLOOKUP(D194,'Scientifiques,Techniques'!$B$4:$I$101,8,0),IFERROR(VLOOKUP(D194,'Organisationnels,Humains'!$B$4:$I$101,8,0),""))))</f>
        <v/>
      </c>
      <c r="M194" s="100"/>
      <c r="N194" s="100"/>
      <c r="P194" s="31" t="str">
        <f>IFERROR(VLOOKUP(D194,'Environnement,Contexte'!$B$4:$I$101,2,0),IFERROR(VLOOKUP(D194,'Sous-Traitants,Fournisseurs'!$B$4:$I$101,2,0),IFERROR(VLOOKUP(D194,'Scientifiques,Techniques'!$B$4:$I$101,2,0),IFERROR(VLOOKUP(D194,'Organisationnels,Humains'!$B$4:$I$101,2,0),""))))</f>
        <v/>
      </c>
      <c r="Q194" s="31" t="str">
        <f>IFERROR(VLOOKUP(D194,'Environnement,Contexte'!$B$4:$I$101,4,0),IFERROR(VLOOKUP(D194,'Sous-Traitants,Fournisseurs'!$B$4:$I$101,4,0),IFERROR(VLOOKUP(D194,'Scientifiques,Techniques'!$B$4:$I$101,4,0),IFERROR(VLOOKUP(D194,'Organisationnels,Humains'!$B$4:$I$101,4,0),""))))</f>
        <v/>
      </c>
      <c r="R194" s="31" t="str">
        <f>IFERROR(VLOOKUP(D194,'Environnement,Contexte'!$B$4:$I$101,3,0),IFERROR(VLOOKUP(D194,'Sous-Traitants,Fournisseurs'!$B$4:$I$101,3,0),IFERROR(VLOOKUP(D194,'Scientifiques,Techniques'!$B$4:$I$101,3,0),IFERROR(VLOOKUP(D194,'Organisationnels,Humains'!$B$4:$I$101,3,0),""))))</f>
        <v/>
      </c>
      <c r="S194" s="31" t="str">
        <f>MENU!$C$8</f>
        <v>WELDEC PSM</v>
      </c>
      <c r="T194" s="31" t="str">
        <f t="shared" si="0"/>
        <v/>
      </c>
    </row>
    <row r="195" spans="1:20" ht="15.75">
      <c r="A195" s="2"/>
      <c r="B195" s="2"/>
      <c r="F195" s="101" t="str">
        <f>IFERROR(VLOOKUP(D195,'Environnement,Contexte'!$B$4:$I$101,8,0),IFERROR(VLOOKUP(D195,'Sous-Traitants,Fournisseurs'!$B$4:$I$101,8,0),IFERROR(VLOOKUP(D195,'Scientifiques,Techniques'!$B$4:$I$101,8,0),IFERROR(VLOOKUP(D195,'Organisationnels,Humains'!$B$4:$I$101,8,0),""))))</f>
        <v/>
      </c>
      <c r="M195" s="100"/>
      <c r="N195" s="100"/>
      <c r="P195" s="31" t="str">
        <f>IFERROR(VLOOKUP(D195,'Environnement,Contexte'!$B$4:$I$101,2,0),IFERROR(VLOOKUP(D195,'Sous-Traitants,Fournisseurs'!$B$4:$I$101,2,0),IFERROR(VLOOKUP(D195,'Scientifiques,Techniques'!$B$4:$I$101,2,0),IFERROR(VLOOKUP(D195,'Organisationnels,Humains'!$B$4:$I$101,2,0),""))))</f>
        <v/>
      </c>
      <c r="Q195" s="31" t="str">
        <f>IFERROR(VLOOKUP(D195,'Environnement,Contexte'!$B$4:$I$101,4,0),IFERROR(VLOOKUP(D195,'Sous-Traitants,Fournisseurs'!$B$4:$I$101,4,0),IFERROR(VLOOKUP(D195,'Scientifiques,Techniques'!$B$4:$I$101,4,0),IFERROR(VLOOKUP(D195,'Organisationnels,Humains'!$B$4:$I$101,4,0),""))))</f>
        <v/>
      </c>
      <c r="R195" s="31" t="str">
        <f>IFERROR(VLOOKUP(D195,'Environnement,Contexte'!$B$4:$I$101,3,0),IFERROR(VLOOKUP(D195,'Sous-Traitants,Fournisseurs'!$B$4:$I$101,3,0),IFERROR(VLOOKUP(D195,'Scientifiques,Techniques'!$B$4:$I$101,3,0),IFERROR(VLOOKUP(D195,'Organisationnels,Humains'!$B$4:$I$101,3,0),""))))</f>
        <v/>
      </c>
      <c r="S195" s="31" t="str">
        <f>MENU!$C$8</f>
        <v>WELDEC PSM</v>
      </c>
      <c r="T195" s="31" t="str">
        <f t="shared" si="0"/>
        <v/>
      </c>
    </row>
    <row r="196" spans="1:20" ht="15.75">
      <c r="A196" s="2"/>
      <c r="B196" s="2"/>
      <c r="F196" s="101" t="str">
        <f>IFERROR(VLOOKUP(D196,'Environnement,Contexte'!$B$4:$I$101,8,0),IFERROR(VLOOKUP(D196,'Sous-Traitants,Fournisseurs'!$B$4:$I$101,8,0),IFERROR(VLOOKUP(D196,'Scientifiques,Techniques'!$B$4:$I$101,8,0),IFERROR(VLOOKUP(D196,'Organisationnels,Humains'!$B$4:$I$101,8,0),""))))</f>
        <v/>
      </c>
      <c r="M196" s="100"/>
      <c r="N196" s="100"/>
      <c r="P196" s="31" t="str">
        <f>IFERROR(VLOOKUP(D196,'Environnement,Contexte'!$B$4:$I$101,2,0),IFERROR(VLOOKUP(D196,'Sous-Traitants,Fournisseurs'!$B$4:$I$101,2,0),IFERROR(VLOOKUP(D196,'Scientifiques,Techniques'!$B$4:$I$101,2,0),IFERROR(VLOOKUP(D196,'Organisationnels,Humains'!$B$4:$I$101,2,0),""))))</f>
        <v/>
      </c>
      <c r="Q196" s="31" t="str">
        <f>IFERROR(VLOOKUP(D196,'Environnement,Contexte'!$B$4:$I$101,4,0),IFERROR(VLOOKUP(D196,'Sous-Traitants,Fournisseurs'!$B$4:$I$101,4,0),IFERROR(VLOOKUP(D196,'Scientifiques,Techniques'!$B$4:$I$101,4,0),IFERROR(VLOOKUP(D196,'Organisationnels,Humains'!$B$4:$I$101,4,0),""))))</f>
        <v/>
      </c>
      <c r="R196" s="31" t="str">
        <f>IFERROR(VLOOKUP(D196,'Environnement,Contexte'!$B$4:$I$101,3,0),IFERROR(VLOOKUP(D196,'Sous-Traitants,Fournisseurs'!$B$4:$I$101,3,0),IFERROR(VLOOKUP(D196,'Scientifiques,Techniques'!$B$4:$I$101,3,0),IFERROR(VLOOKUP(D196,'Organisationnels,Humains'!$B$4:$I$101,3,0),""))))</f>
        <v/>
      </c>
      <c r="S196" s="31" t="str">
        <f>MENU!$C$8</f>
        <v>WELDEC PSM</v>
      </c>
      <c r="T196" s="31" t="str">
        <f t="shared" ref="T196:T203" si="1">IF(J196-I196&gt;0,J196-I196,"")</f>
        <v/>
      </c>
    </row>
    <row r="197" spans="1:20" ht="15.75">
      <c r="A197" s="2"/>
      <c r="B197" s="2"/>
      <c r="F197" s="101" t="str">
        <f>IFERROR(VLOOKUP(D197,'Environnement,Contexte'!$B$4:$I$101,8,0),IFERROR(VLOOKUP(D197,'Sous-Traitants,Fournisseurs'!$B$4:$I$101,8,0),IFERROR(VLOOKUP(D197,'Scientifiques,Techniques'!$B$4:$I$101,8,0),IFERROR(VLOOKUP(D197,'Organisationnels,Humains'!$B$4:$I$101,8,0),""))))</f>
        <v/>
      </c>
      <c r="M197" s="100"/>
      <c r="N197" s="100"/>
      <c r="P197" s="31" t="str">
        <f>IFERROR(VLOOKUP(D197,'Environnement,Contexte'!$B$4:$I$101,2,0),IFERROR(VLOOKUP(D197,'Sous-Traitants,Fournisseurs'!$B$4:$I$101,2,0),IFERROR(VLOOKUP(D197,'Scientifiques,Techniques'!$B$4:$I$101,2,0),IFERROR(VLOOKUP(D197,'Organisationnels,Humains'!$B$4:$I$101,2,0),""))))</f>
        <v/>
      </c>
      <c r="Q197" s="31" t="str">
        <f>IFERROR(VLOOKUP(D197,'Environnement,Contexte'!$B$4:$I$101,4,0),IFERROR(VLOOKUP(D197,'Sous-Traitants,Fournisseurs'!$B$4:$I$101,4,0),IFERROR(VLOOKUP(D197,'Scientifiques,Techniques'!$B$4:$I$101,4,0),IFERROR(VLOOKUP(D197,'Organisationnels,Humains'!$B$4:$I$101,4,0),""))))</f>
        <v/>
      </c>
      <c r="R197" s="31" t="str">
        <f>IFERROR(VLOOKUP(D197,'Environnement,Contexte'!$B$4:$I$101,3,0),IFERROR(VLOOKUP(D197,'Sous-Traitants,Fournisseurs'!$B$4:$I$101,3,0),IFERROR(VLOOKUP(D197,'Scientifiques,Techniques'!$B$4:$I$101,3,0),IFERROR(VLOOKUP(D197,'Organisationnels,Humains'!$B$4:$I$101,3,0),""))))</f>
        <v/>
      </c>
      <c r="S197" s="31" t="str">
        <f>MENU!$C$8</f>
        <v>WELDEC PSM</v>
      </c>
      <c r="T197" s="31" t="str">
        <f t="shared" si="1"/>
        <v/>
      </c>
    </row>
    <row r="198" spans="1:20" ht="15.75">
      <c r="A198" s="2"/>
      <c r="B198" s="2"/>
      <c r="F198" s="101" t="str">
        <f>IFERROR(VLOOKUP(D198,'Environnement,Contexte'!$B$4:$I$101,8,0),IFERROR(VLOOKUP(D198,'Sous-Traitants,Fournisseurs'!$B$4:$I$101,8,0),IFERROR(VLOOKUP(D198,'Scientifiques,Techniques'!$B$4:$I$101,8,0),IFERROR(VLOOKUP(D198,'Organisationnels,Humains'!$B$4:$I$101,8,0),""))))</f>
        <v/>
      </c>
      <c r="M198" s="100"/>
      <c r="N198" s="100"/>
      <c r="P198" s="31" t="str">
        <f>IFERROR(VLOOKUP(D198,'Environnement,Contexte'!$B$4:$I$101,2,0),IFERROR(VLOOKUP(D198,'Sous-Traitants,Fournisseurs'!$B$4:$I$101,2,0),IFERROR(VLOOKUP(D198,'Scientifiques,Techniques'!$B$4:$I$101,2,0),IFERROR(VLOOKUP(D198,'Organisationnels,Humains'!$B$4:$I$101,2,0),""))))</f>
        <v/>
      </c>
      <c r="Q198" s="31" t="str">
        <f>IFERROR(VLOOKUP(D198,'Environnement,Contexte'!$B$4:$I$101,4,0),IFERROR(VLOOKUP(D198,'Sous-Traitants,Fournisseurs'!$B$4:$I$101,4,0),IFERROR(VLOOKUP(D198,'Scientifiques,Techniques'!$B$4:$I$101,4,0),IFERROR(VLOOKUP(D198,'Organisationnels,Humains'!$B$4:$I$101,4,0),""))))</f>
        <v/>
      </c>
      <c r="R198" s="31" t="str">
        <f>IFERROR(VLOOKUP(D198,'Environnement,Contexte'!$B$4:$I$101,3,0),IFERROR(VLOOKUP(D198,'Sous-Traitants,Fournisseurs'!$B$4:$I$101,3,0),IFERROR(VLOOKUP(D198,'Scientifiques,Techniques'!$B$4:$I$101,3,0),IFERROR(VLOOKUP(D198,'Organisationnels,Humains'!$B$4:$I$101,3,0),""))))</f>
        <v/>
      </c>
      <c r="S198" s="31" t="str">
        <f>MENU!$C$8</f>
        <v>WELDEC PSM</v>
      </c>
      <c r="T198" s="31" t="str">
        <f t="shared" si="1"/>
        <v/>
      </c>
    </row>
    <row r="199" spans="1:20" ht="15.75">
      <c r="A199" s="2"/>
      <c r="B199" s="2"/>
      <c r="F199" s="101" t="str">
        <f>IFERROR(VLOOKUP(D199,'Environnement,Contexte'!$B$4:$I$101,8,0),IFERROR(VLOOKUP(D199,'Sous-Traitants,Fournisseurs'!$B$4:$I$101,8,0),IFERROR(VLOOKUP(D199,'Scientifiques,Techniques'!$B$4:$I$101,8,0),IFERROR(VLOOKUP(D199,'Organisationnels,Humains'!$B$4:$I$101,8,0),""))))</f>
        <v/>
      </c>
      <c r="M199" s="100"/>
      <c r="N199" s="100"/>
      <c r="P199" s="31" t="str">
        <f>IFERROR(VLOOKUP(D199,'Environnement,Contexte'!$B$4:$I$101,2,0),IFERROR(VLOOKUP(D199,'Sous-Traitants,Fournisseurs'!$B$4:$I$101,2,0),IFERROR(VLOOKUP(D199,'Scientifiques,Techniques'!$B$4:$I$101,2,0),IFERROR(VLOOKUP(D199,'Organisationnels,Humains'!$B$4:$I$101,2,0),""))))</f>
        <v/>
      </c>
      <c r="Q199" s="31" t="str">
        <f>IFERROR(VLOOKUP(D199,'Environnement,Contexte'!$B$4:$I$101,4,0),IFERROR(VLOOKUP(D199,'Sous-Traitants,Fournisseurs'!$B$4:$I$101,4,0),IFERROR(VLOOKUP(D199,'Scientifiques,Techniques'!$B$4:$I$101,4,0),IFERROR(VLOOKUP(D199,'Organisationnels,Humains'!$B$4:$I$101,4,0),""))))</f>
        <v/>
      </c>
      <c r="R199" s="31" t="str">
        <f>IFERROR(VLOOKUP(D199,'Environnement,Contexte'!$B$4:$I$101,3,0),IFERROR(VLOOKUP(D199,'Sous-Traitants,Fournisseurs'!$B$4:$I$101,3,0),IFERROR(VLOOKUP(D199,'Scientifiques,Techniques'!$B$4:$I$101,3,0),IFERROR(VLOOKUP(D199,'Organisationnels,Humains'!$B$4:$I$101,3,0),""))))</f>
        <v/>
      </c>
      <c r="S199" s="31" t="str">
        <f>MENU!$C$8</f>
        <v>WELDEC PSM</v>
      </c>
      <c r="T199" s="31" t="str">
        <f t="shared" si="1"/>
        <v/>
      </c>
    </row>
    <row r="200" spans="1:20" ht="15.75">
      <c r="A200" s="2"/>
      <c r="B200" s="2"/>
      <c r="F200" s="101" t="str">
        <f>IFERROR(VLOOKUP(D200,'Environnement,Contexte'!$B$4:$I$101,8,0),IFERROR(VLOOKUP(D200,'Sous-Traitants,Fournisseurs'!$B$4:$I$101,8,0),IFERROR(VLOOKUP(D200,'Scientifiques,Techniques'!$B$4:$I$101,8,0),IFERROR(VLOOKUP(D200,'Organisationnels,Humains'!$B$4:$I$101,8,0),""))))</f>
        <v/>
      </c>
      <c r="M200" s="100"/>
      <c r="N200" s="100"/>
      <c r="P200" s="31" t="str">
        <f>IFERROR(VLOOKUP(D200,'Environnement,Contexte'!$B$4:$I$101,2,0),IFERROR(VLOOKUP(D200,'Sous-Traitants,Fournisseurs'!$B$4:$I$101,2,0),IFERROR(VLOOKUP(D200,'Scientifiques,Techniques'!$B$4:$I$101,2,0),IFERROR(VLOOKUP(D200,'Organisationnels,Humains'!$B$4:$I$101,2,0),""))))</f>
        <v/>
      </c>
      <c r="Q200" s="31" t="str">
        <f>IFERROR(VLOOKUP(D200,'Environnement,Contexte'!$B$4:$I$101,4,0),IFERROR(VLOOKUP(D200,'Sous-Traitants,Fournisseurs'!$B$4:$I$101,4,0),IFERROR(VLOOKUP(D200,'Scientifiques,Techniques'!$B$4:$I$101,4,0),IFERROR(VLOOKUP(D200,'Organisationnels,Humains'!$B$4:$I$101,4,0),""))))</f>
        <v/>
      </c>
      <c r="R200" s="31" t="str">
        <f>IFERROR(VLOOKUP(D200,'Environnement,Contexte'!$B$4:$I$101,3,0),IFERROR(VLOOKUP(D200,'Sous-Traitants,Fournisseurs'!$B$4:$I$101,3,0),IFERROR(VLOOKUP(D200,'Scientifiques,Techniques'!$B$4:$I$101,3,0),IFERROR(VLOOKUP(D200,'Organisationnels,Humains'!$B$4:$I$101,3,0),""))))</f>
        <v/>
      </c>
      <c r="S200" s="31" t="str">
        <f>MENU!$C$8</f>
        <v>WELDEC PSM</v>
      </c>
      <c r="T200" s="31" t="str">
        <f t="shared" si="1"/>
        <v/>
      </c>
    </row>
    <row r="201" spans="1:20" ht="15.75">
      <c r="A201" s="2"/>
      <c r="B201" s="2"/>
      <c r="F201" s="101" t="str">
        <f>IFERROR(VLOOKUP(D201,'Environnement,Contexte'!$B$4:$I$101,8,0),IFERROR(VLOOKUP(D201,'Sous-Traitants,Fournisseurs'!$B$4:$I$101,8,0),IFERROR(VLOOKUP(D201,'Scientifiques,Techniques'!$B$4:$I$101,8,0),IFERROR(VLOOKUP(D201,'Organisationnels,Humains'!$B$4:$I$101,8,0),""))))</f>
        <v/>
      </c>
      <c r="M201" s="100"/>
      <c r="N201" s="100"/>
      <c r="P201" s="31" t="str">
        <f>IFERROR(VLOOKUP(D201,'Environnement,Contexte'!$B$4:$I$101,2,0),IFERROR(VLOOKUP(D201,'Sous-Traitants,Fournisseurs'!$B$4:$I$101,2,0),IFERROR(VLOOKUP(D201,'Scientifiques,Techniques'!$B$4:$I$101,2,0),IFERROR(VLOOKUP(D201,'Organisationnels,Humains'!$B$4:$I$101,2,0),""))))</f>
        <v/>
      </c>
      <c r="R201" s="31" t="str">
        <f>IFERROR(VLOOKUP(D201,'Environnement,Contexte'!$B$4:$I$101,3,0),IFERROR(VLOOKUP(D201,'Sous-Traitants,Fournisseurs'!$B$4:$I$101,3,0),IFERROR(VLOOKUP(D201,'Scientifiques,Techniques'!$B$4:$I$101,3,0),IFERROR(VLOOKUP(D201,'Organisationnels,Humains'!$B$4:$I$101,3,0),""))))</f>
        <v/>
      </c>
      <c r="S201" s="31" t="str">
        <f>MENU!$C$8</f>
        <v>WELDEC PSM</v>
      </c>
      <c r="T201" s="31" t="str">
        <f t="shared" si="1"/>
        <v/>
      </c>
    </row>
    <row r="202" spans="1:20" ht="15.75">
      <c r="A202" s="2"/>
      <c r="B202" s="2"/>
      <c r="F202" s="101" t="str">
        <f>IFERROR(VLOOKUP(D202,'Environnement,Contexte'!$B$4:$I$101,8,0),IFERROR(VLOOKUP(D202,'Sous-Traitants,Fournisseurs'!$B$4:$I$101,8,0),IFERROR(VLOOKUP(D202,'Scientifiques,Techniques'!$B$4:$I$101,8,0),IFERROR(VLOOKUP(D202,'Organisationnels,Humains'!$B$4:$I$101,8,0),""))))</f>
        <v/>
      </c>
      <c r="M202" s="100"/>
      <c r="N202" s="100"/>
      <c r="P202" s="31" t="str">
        <f>IFERROR(VLOOKUP(D202,'Environnement,Contexte'!$B$4:$I$101,2,0),IFERROR(VLOOKUP(D202,'Sous-Traitants,Fournisseurs'!$B$4:$I$101,2,0),IFERROR(VLOOKUP(D202,'Scientifiques,Techniques'!$B$4:$I$101,2,0),IFERROR(VLOOKUP(D202,'Organisationnels,Humains'!$B$4:$I$101,2,0),""))))</f>
        <v/>
      </c>
      <c r="R202" s="31" t="str">
        <f>IFERROR(VLOOKUP(D202,'Environnement,Contexte'!$B$4:$I$101,3,0),IFERROR(VLOOKUP(D202,'Sous-Traitants,Fournisseurs'!$B$4:$I$101,3,0),IFERROR(VLOOKUP(D202,'Scientifiques,Techniques'!$B$4:$I$101,3,0),IFERROR(VLOOKUP(D202,'Organisationnels,Humains'!$B$4:$I$101,3,0),""))))</f>
        <v/>
      </c>
      <c r="S202" s="31" t="str">
        <f>MENU!$C$8</f>
        <v>WELDEC PSM</v>
      </c>
      <c r="T202" s="31" t="str">
        <f t="shared" si="1"/>
        <v/>
      </c>
    </row>
    <row r="203" spans="1:20" ht="15.75">
      <c r="A203" s="2"/>
      <c r="B203" s="2"/>
      <c r="F203" s="101" t="str">
        <f>IFERROR(VLOOKUP(D203,'Environnement,Contexte'!$B$4:$I$101,8,0),IFERROR(VLOOKUP(D203,'Sous-Traitants,Fournisseurs'!$B$4:$I$101,8,0),IFERROR(VLOOKUP(D203,'Scientifiques,Techniques'!$B$4:$I$101,8,0),IFERROR(VLOOKUP(D203,'Organisationnels,Humains'!$B$4:$I$101,8,0),""))))</f>
        <v/>
      </c>
      <c r="M203" s="100"/>
      <c r="N203" s="100"/>
      <c r="R203" s="31" t="str">
        <f>IFERROR(VLOOKUP(D203,'Environnement,Contexte'!$B$4:$I$101,3,0),IFERROR(VLOOKUP(D203,'Sous-Traitants,Fournisseurs'!$B$4:$I$101,3,0),IFERROR(VLOOKUP(D203,'Scientifiques,Techniques'!$B$4:$I$101,3,0),IFERROR(VLOOKUP(D203,'Organisationnels,Humains'!$B$4:$I$101,3,0),""))))</f>
        <v/>
      </c>
      <c r="S203" s="31" t="str">
        <f>MENU!$C$8</f>
        <v>WELDEC PSM</v>
      </c>
      <c r="T203" s="31" t="str">
        <f t="shared" si="1"/>
        <v/>
      </c>
    </row>
    <row r="204" spans="1:20" ht="15.75">
      <c r="A204" s="2"/>
      <c r="B204" s="2"/>
      <c r="F204" s="101" t="str">
        <f>IFERROR(VLOOKUP(D204,'Environnement,Contexte'!$B$4:$I$101,8,0),IFERROR(VLOOKUP(D204,'Sous-Traitants,Fournisseurs'!$B$4:$I$101,8,0),IFERROR(VLOOKUP(D204,'Scientifiques,Techniques'!$B$4:$I$101,8,0),IFERROR(VLOOKUP(D204,'Organisationnels,Humains'!$B$4:$I$101,8,0),""))))</f>
        <v/>
      </c>
      <c r="M204" s="100"/>
      <c r="N204" s="100"/>
      <c r="R204" s="31" t="str">
        <f>IFERROR(VLOOKUP(D204,'Environnement,Contexte'!$B$4:$I$101,3,0),IFERROR(VLOOKUP(D204,'Sous-Traitants,Fournisseurs'!$B$4:$I$101,3,0),IFERROR(VLOOKUP(D204,'Scientifiques,Techniques'!$B$4:$I$101,3,0),IFERROR(VLOOKUP(D204,'Organisationnels,Humains'!$B$4:$I$101,3,0),""))))</f>
        <v/>
      </c>
      <c r="S204" s="31" t="str">
        <f>MENU!$C$8</f>
        <v>WELDEC PSM</v>
      </c>
    </row>
    <row r="205" spans="1:20" ht="15.75">
      <c r="A205" s="2"/>
      <c r="B205" s="2"/>
      <c r="F205" s="101" t="str">
        <f>IFERROR(VLOOKUP(D205,'Environnement,Contexte'!$B$4:$I$101,8,0),IFERROR(VLOOKUP(D205,'Sous-Traitants,Fournisseurs'!$B$4:$I$101,8,0),IFERROR(VLOOKUP(D205,'Scientifiques,Techniques'!$B$4:$I$101,8,0),IFERROR(VLOOKUP(D205,'Organisationnels,Humains'!$B$4:$I$101,8,0),""))))</f>
        <v/>
      </c>
      <c r="M205" s="100"/>
      <c r="N205" s="100"/>
      <c r="R205" s="31" t="str">
        <f>IFERROR(VLOOKUP(D205,'Environnement,Contexte'!$B$4:$I$101,3,0),IFERROR(VLOOKUP(D205,'Sous-Traitants,Fournisseurs'!$B$4:$I$101,3,0),IFERROR(VLOOKUP(D205,'Scientifiques,Techniques'!$B$4:$I$101,3,0),IFERROR(VLOOKUP(D205,'Organisationnels,Humains'!$B$4:$I$101,3,0),""))))</f>
        <v/>
      </c>
    </row>
    <row r="206" spans="1:20" ht="15.75">
      <c r="A206" s="2"/>
      <c r="B206" s="2"/>
      <c r="F206" s="101" t="str">
        <f>IFERROR(VLOOKUP(D206,'Environnement,Contexte'!$B$4:$I$101,8,0),IFERROR(VLOOKUP(D206,'Sous-Traitants,Fournisseurs'!$B$4:$I$101,8,0),IFERROR(VLOOKUP(D206,'Scientifiques,Techniques'!$B$4:$I$101,8,0),IFERROR(VLOOKUP(D206,'Organisationnels,Humains'!$B$4:$I$101,8,0),""))))</f>
        <v/>
      </c>
      <c r="M206" s="100"/>
      <c r="N206" s="100"/>
    </row>
    <row r="207" spans="1:20" ht="15.75">
      <c r="A207" s="2"/>
      <c r="B207" s="2"/>
      <c r="F207" s="101" t="str">
        <f>IFERROR(VLOOKUP(D207,'Environnement,Contexte'!$B$4:$I$101,8,0),IFERROR(VLOOKUP(D207,'Sous-Traitants,Fournisseurs'!$B$4:$I$101,8,0),IFERROR(VLOOKUP(D207,'Scientifiques,Techniques'!$B$4:$I$101,8,0),IFERROR(VLOOKUP(D207,'Organisationnels,Humains'!$B$4:$I$101,8,0),""))))</f>
        <v/>
      </c>
      <c r="M207" s="100"/>
      <c r="N207" s="100"/>
    </row>
    <row r="208" spans="1:20" ht="15.75">
      <c r="A208" s="2"/>
      <c r="B208" s="2"/>
      <c r="F208" s="101" t="str">
        <f>IFERROR(VLOOKUP(D208,'Environnement,Contexte'!$B$4:$I$101,8,0),IFERROR(VLOOKUP(D208,'Sous-Traitants,Fournisseurs'!$B$4:$I$101,8,0),IFERROR(VLOOKUP(D208,'Scientifiques,Techniques'!$B$4:$I$101,8,0),IFERROR(VLOOKUP(D208,'Organisationnels,Humains'!$B$4:$I$101,8,0),""))))</f>
        <v/>
      </c>
      <c r="M208" s="100"/>
      <c r="N208" s="100"/>
    </row>
    <row r="209" spans="1:14">
      <c r="A209" s="2"/>
      <c r="B209" s="2"/>
      <c r="M209" s="100"/>
      <c r="N209" s="100"/>
    </row>
    <row r="210" spans="1:14">
      <c r="A210" s="2"/>
      <c r="B210" s="2"/>
      <c r="M210" s="100"/>
      <c r="N210" s="100"/>
    </row>
    <row r="211" spans="1:14">
      <c r="A211" s="2"/>
      <c r="B211" s="2"/>
      <c r="M211" s="100"/>
      <c r="N211" s="100"/>
    </row>
    <row r="212" spans="1:14">
      <c r="A212" s="2"/>
      <c r="B212" s="2"/>
    </row>
    <row r="213" spans="1:14">
      <c r="A213" s="2"/>
      <c r="B213" s="2"/>
    </row>
    <row r="214" spans="1:14">
      <c r="A214" s="2"/>
      <c r="B214" s="2"/>
    </row>
    <row r="215" spans="1:14">
      <c r="A215" s="2"/>
      <c r="B215" s="2"/>
    </row>
    <row r="216" spans="1:14">
      <c r="A216" s="2"/>
      <c r="B216" s="2"/>
    </row>
    <row r="217" spans="1:14">
      <c r="A217" s="2"/>
      <c r="B217" s="2"/>
    </row>
    <row r="218" spans="1:14">
      <c r="A218" s="2"/>
      <c r="B218" s="2"/>
    </row>
    <row r="219" spans="1:14">
      <c r="A219" s="2"/>
      <c r="B219" s="2"/>
    </row>
    <row r="220" spans="1:14">
      <c r="A220" s="2"/>
      <c r="B220" s="2"/>
    </row>
    <row r="221" spans="1:14">
      <c r="A221" s="2"/>
      <c r="B221" s="2"/>
    </row>
    <row r="222" spans="1:14">
      <c r="A222" s="2"/>
      <c r="B222" s="2"/>
    </row>
  </sheetData>
  <sortState ref="C3:AA150">
    <sortCondition descending="1" ref="AA3:AA150"/>
  </sortState>
  <mergeCells count="1">
    <mergeCell ref="C1:O1"/>
  </mergeCells>
  <conditionalFormatting sqref="L3:N150 M4:N202">
    <cfRule type="cellIs" dxfId="8" priority="4" operator="equal">
      <formula>"K"</formula>
    </cfRule>
    <cfRule type="cellIs" dxfId="7" priority="5" operator="equal">
      <formula>"L"</formula>
    </cfRule>
    <cfRule type="cellIs" dxfId="6" priority="6" operator="equal">
      <formula>"J"</formula>
    </cfRule>
  </conditionalFormatting>
  <conditionalFormatting sqref="F3:F208">
    <cfRule type="cellIs" dxfId="5" priority="1" operator="between">
      <formula>0.75</formula>
      <formula>1</formula>
    </cfRule>
    <cfRule type="cellIs" dxfId="4" priority="2" operator="between">
      <formula>0.5</formula>
      <formula>0.74</formula>
    </cfRule>
    <cfRule type="cellIs" dxfId="3" priority="3" operator="between">
      <formula>0.001</formula>
      <formula>0.49</formula>
    </cfRule>
  </conditionalFormatting>
  <dataValidations count="1">
    <dataValidation type="list" allowBlank="1" showInputMessage="1" showErrorMessage="1" sqref="M3:N20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T101"/>
  <sheetViews>
    <sheetView zoomScale="70" zoomScaleNormal="70" workbookViewId="0">
      <selection activeCell="D16" sqref="D16"/>
    </sheetView>
  </sheetViews>
  <sheetFormatPr baseColWidth="10" defaultRowHeight="15"/>
  <cols>
    <col min="1" max="1" width="11.42578125" style="3"/>
    <col min="2" max="2" width="34.5703125" style="3" customWidth="1"/>
    <col min="3" max="3" width="30.42578125" style="3" customWidth="1"/>
    <col min="4" max="4" width="27.7109375" style="3" customWidth="1"/>
    <col min="5" max="5" width="36.7109375" style="3" customWidth="1"/>
    <col min="6" max="6" width="37.7109375" style="3" customWidth="1"/>
    <col min="7" max="8" width="11.42578125" style="3"/>
    <col min="9" max="9" width="38.140625" style="3" customWidth="1"/>
    <col min="10" max="10" width="22.28515625" style="3" customWidth="1"/>
    <col min="11" max="11" width="25" style="3" customWidth="1"/>
    <col min="12" max="17" width="11.42578125" style="3"/>
    <col min="18" max="18" width="8.28515625" style="30" customWidth="1"/>
    <col min="19" max="19" width="13.7109375" style="3" customWidth="1"/>
    <col min="20" max="20" width="11.5703125" style="3" bestFit="1" customWidth="1"/>
    <col min="21" max="16384" width="11.42578125" style="3"/>
  </cols>
  <sheetData>
    <row r="1" spans="1:20" s="30" customFormat="1" ht="15" customHeight="1">
      <c r="A1" s="185" t="s">
        <v>83</v>
      </c>
      <c r="B1" s="186"/>
      <c r="C1" s="186"/>
      <c r="D1" s="186"/>
      <c r="E1" s="186"/>
      <c r="F1" s="186"/>
      <c r="G1" s="187"/>
      <c r="H1" s="185" t="s">
        <v>88</v>
      </c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7"/>
      <c r="T1" s="137"/>
    </row>
    <row r="2" spans="1:20" s="30" customFormat="1" ht="15" customHeight="1">
      <c r="A2" s="188"/>
      <c r="B2" s="189"/>
      <c r="C2" s="189"/>
      <c r="D2" s="189"/>
      <c r="E2" s="189"/>
      <c r="F2" s="189"/>
      <c r="G2" s="190"/>
      <c r="H2" s="188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90"/>
    </row>
    <row r="3" spans="1:20" s="30" customFormat="1" ht="33.75" customHeight="1" thickBot="1">
      <c r="A3" s="191"/>
      <c r="B3" s="192"/>
      <c r="C3" s="192"/>
      <c r="D3" s="192"/>
      <c r="E3" s="192"/>
      <c r="F3" s="192"/>
      <c r="G3" s="193"/>
      <c r="H3" s="191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3"/>
    </row>
    <row r="4" spans="1:20" ht="15.75" thickBot="1">
      <c r="A4" s="40"/>
      <c r="B4" s="41"/>
      <c r="C4" s="41"/>
      <c r="D4" s="41"/>
      <c r="E4" s="41"/>
      <c r="F4" s="41"/>
      <c r="G4" s="42"/>
      <c r="H4" s="43"/>
      <c r="I4" s="4"/>
      <c r="J4" s="4"/>
      <c r="K4" s="4"/>
      <c r="L4" s="4"/>
      <c r="M4" s="4"/>
      <c r="N4" s="4"/>
      <c r="O4" s="4"/>
      <c r="P4" s="4"/>
      <c r="Q4" s="4"/>
      <c r="R4" s="4"/>
      <c r="S4" s="44"/>
    </row>
    <row r="5" spans="1:20" s="30" customFormat="1" ht="18" customHeight="1">
      <c r="A5" s="43"/>
      <c r="B5" s="4"/>
      <c r="C5" s="172" t="s">
        <v>67</v>
      </c>
      <c r="D5" s="173"/>
      <c r="E5" s="174"/>
      <c r="F5" s="4"/>
      <c r="G5" s="44"/>
      <c r="H5" s="43"/>
      <c r="I5" s="172" t="s">
        <v>86</v>
      </c>
      <c r="J5" s="173"/>
      <c r="K5" s="173"/>
      <c r="L5" s="173"/>
      <c r="M5" s="173"/>
      <c r="N5" s="173"/>
      <c r="O5" s="173"/>
      <c r="P5" s="173"/>
      <c r="Q5" s="173"/>
      <c r="R5" s="174"/>
      <c r="S5" s="44"/>
    </row>
    <row r="6" spans="1:20" s="30" customFormat="1" ht="15.75" customHeight="1" thickBot="1">
      <c r="A6" s="43"/>
      <c r="B6" s="4"/>
      <c r="C6" s="175"/>
      <c r="D6" s="176"/>
      <c r="E6" s="177"/>
      <c r="F6" s="4"/>
      <c r="G6" s="44"/>
      <c r="H6" s="43"/>
      <c r="I6" s="175"/>
      <c r="J6" s="176"/>
      <c r="K6" s="176"/>
      <c r="L6" s="176"/>
      <c r="M6" s="176"/>
      <c r="N6" s="176"/>
      <c r="O6" s="176"/>
      <c r="P6" s="176"/>
      <c r="Q6" s="176"/>
      <c r="R6" s="177"/>
      <c r="S6" s="44"/>
    </row>
    <row r="7" spans="1:20" ht="21.75" customHeight="1" thickBot="1">
      <c r="A7" s="43"/>
      <c r="B7" s="4"/>
      <c r="C7" s="4"/>
      <c r="D7" s="4"/>
      <c r="E7" s="4"/>
      <c r="F7" s="4"/>
      <c r="G7" s="44"/>
      <c r="H7" s="43"/>
      <c r="I7" s="4"/>
      <c r="J7" s="4"/>
      <c r="K7" s="4"/>
      <c r="L7" s="4"/>
      <c r="M7" s="4"/>
      <c r="N7" s="4"/>
      <c r="O7" s="4"/>
      <c r="P7" s="4"/>
      <c r="Q7" s="4"/>
      <c r="R7" s="4"/>
      <c r="S7" s="44"/>
    </row>
    <row r="8" spans="1:20" ht="30" customHeight="1" thickBot="1">
      <c r="A8" s="43"/>
      <c r="B8" s="57" t="s">
        <v>27</v>
      </c>
      <c r="C8" s="25" t="s">
        <v>32</v>
      </c>
      <c r="D8" s="26" t="s">
        <v>33</v>
      </c>
      <c r="E8" s="4"/>
      <c r="F8" s="4"/>
      <c r="G8" s="44"/>
      <c r="H8" s="43"/>
      <c r="I8" s="57" t="s">
        <v>84</v>
      </c>
      <c r="J8" s="25" t="s">
        <v>32</v>
      </c>
      <c r="K8" s="26" t="s">
        <v>33</v>
      </c>
      <c r="L8" s="4"/>
      <c r="M8" s="4"/>
      <c r="N8" s="4"/>
      <c r="O8" s="4"/>
      <c r="P8" s="4"/>
      <c r="Q8" s="4"/>
      <c r="R8" s="4"/>
      <c r="S8" s="44"/>
    </row>
    <row r="9" spans="1:20" ht="30" customHeight="1">
      <c r="A9" s="43"/>
      <c r="B9" s="27" t="s">
        <v>28</v>
      </c>
      <c r="C9" s="54">
        <f ca="1">COUNTIF('Plans d''actions'!L3:L150,"C")</f>
        <v>0</v>
      </c>
      <c r="D9" s="37" t="e">
        <f ca="1">IF(C9="","",C9/SUM(C9:C12))</f>
        <v>#DIV/0!</v>
      </c>
      <c r="E9" s="4"/>
      <c r="F9" s="4"/>
      <c r="G9" s="44"/>
      <c r="H9" s="43"/>
      <c r="I9" s="27" t="s">
        <v>85</v>
      </c>
      <c r="J9" s="54">
        <f>COUNTIF('Plans d''actions'!M3:M210,"Oui")</f>
        <v>0</v>
      </c>
      <c r="K9" s="37" t="e">
        <f>IF(J9="","",J9/SUM(J9:J12))</f>
        <v>#DIV/0!</v>
      </c>
      <c r="L9" s="4"/>
      <c r="M9" s="4"/>
      <c r="N9" s="4"/>
      <c r="O9" s="4"/>
      <c r="P9" s="4"/>
      <c r="Q9" s="4"/>
      <c r="R9" s="4"/>
      <c r="S9" s="44"/>
    </row>
    <row r="10" spans="1:20" ht="30" customHeight="1" thickBot="1">
      <c r="A10" s="43"/>
      <c r="B10" s="28" t="s">
        <v>29</v>
      </c>
      <c r="C10" s="55">
        <f ca="1">COUNTIF('Plans d''actions'!L3:L150,"L")</f>
        <v>0</v>
      </c>
      <c r="D10" s="38" t="e">
        <f ca="1">IF(C10="","",C10/SUM(C9:C12))</f>
        <v>#DIV/0!</v>
      </c>
      <c r="E10" s="4"/>
      <c r="F10" s="4"/>
      <c r="G10" s="44"/>
      <c r="H10" s="43"/>
      <c r="I10" s="29" t="s">
        <v>87</v>
      </c>
      <c r="J10" s="56">
        <f>COUNTIF('Plans d''actions'!M3:M210,"Non")</f>
        <v>0</v>
      </c>
      <c r="K10" s="39" t="e">
        <f>IF(J10="","",J10/SUM(J9:J12))</f>
        <v>#DIV/0!</v>
      </c>
      <c r="L10" s="4"/>
      <c r="M10" s="4"/>
      <c r="N10" s="4"/>
      <c r="O10" s="4"/>
      <c r="P10" s="4"/>
      <c r="Q10" s="4"/>
      <c r="R10" s="4"/>
      <c r="S10" s="44"/>
    </row>
    <row r="11" spans="1:20" ht="30" customHeight="1">
      <c r="A11" s="43"/>
      <c r="B11" s="28" t="s">
        <v>30</v>
      </c>
      <c r="C11" s="55">
        <f ca="1">COUNTIF('Plans d''actions'!L3:L150,"J")</f>
        <v>0</v>
      </c>
      <c r="D11" s="38" t="e">
        <f ca="1">IF(C11="","",C11/SUM(C9:C12))</f>
        <v>#DIV/0!</v>
      </c>
      <c r="E11" s="4"/>
      <c r="F11" s="4"/>
      <c r="G11" s="44"/>
      <c r="H11" s="43"/>
      <c r="I11" s="107"/>
      <c r="J11" s="108"/>
      <c r="K11" s="109"/>
      <c r="L11" s="4"/>
      <c r="M11" s="4"/>
      <c r="N11" s="4"/>
      <c r="O11" s="4"/>
      <c r="P11" s="4"/>
      <c r="Q11" s="4"/>
      <c r="R11" s="4"/>
      <c r="S11" s="44"/>
    </row>
    <row r="12" spans="1:20" ht="30" customHeight="1" thickBot="1">
      <c r="A12" s="43"/>
      <c r="B12" s="29" t="s">
        <v>31</v>
      </c>
      <c r="C12" s="56">
        <f ca="1">COUNTIF('Plans d''actions'!L3:L150,"K")</f>
        <v>0</v>
      </c>
      <c r="D12" s="39" t="e">
        <f ca="1">IF(C12="","",C12/SUM(C9:C12))</f>
        <v>#DIV/0!</v>
      </c>
      <c r="E12" s="4"/>
      <c r="F12" s="4"/>
      <c r="G12" s="44"/>
      <c r="H12" s="43"/>
      <c r="I12" s="107"/>
      <c r="J12" s="108"/>
      <c r="K12" s="109"/>
      <c r="L12" s="4"/>
      <c r="M12" s="4"/>
      <c r="N12" s="4"/>
      <c r="O12" s="4"/>
      <c r="P12" s="4"/>
      <c r="Q12" s="4"/>
      <c r="R12" s="4"/>
      <c r="S12" s="44"/>
    </row>
    <row r="13" spans="1:20">
      <c r="A13" s="43"/>
      <c r="B13" s="4"/>
      <c r="C13" s="4"/>
      <c r="D13" s="4"/>
      <c r="E13" s="4"/>
      <c r="F13" s="4"/>
      <c r="G13" s="44"/>
      <c r="H13" s="43"/>
      <c r="I13" s="4"/>
      <c r="J13" s="4"/>
      <c r="K13" s="4"/>
      <c r="L13" s="4"/>
      <c r="M13" s="4"/>
      <c r="N13" s="4"/>
      <c r="O13" s="4"/>
      <c r="P13" s="4"/>
      <c r="Q13" s="4"/>
      <c r="R13" s="4"/>
      <c r="S13" s="44"/>
    </row>
    <row r="14" spans="1:20">
      <c r="A14" s="43"/>
      <c r="B14" s="4"/>
      <c r="C14" s="4"/>
      <c r="D14" s="4"/>
      <c r="E14" s="4"/>
      <c r="F14" s="4"/>
      <c r="G14" s="44"/>
      <c r="H14" s="43"/>
      <c r="I14" s="4"/>
      <c r="J14" s="4"/>
      <c r="K14" s="4"/>
      <c r="L14" s="4"/>
      <c r="M14" s="4"/>
      <c r="N14" s="4"/>
      <c r="O14" s="4"/>
      <c r="P14" s="4"/>
      <c r="Q14" s="4"/>
      <c r="R14" s="4"/>
      <c r="S14" s="44"/>
    </row>
    <row r="15" spans="1:20">
      <c r="A15" s="43"/>
      <c r="B15" s="4"/>
      <c r="C15" s="4"/>
      <c r="D15" s="4"/>
      <c r="E15" s="4"/>
      <c r="F15" s="4"/>
      <c r="G15" s="44"/>
      <c r="H15" s="43"/>
      <c r="I15" s="4"/>
      <c r="J15" s="4"/>
      <c r="K15" s="4"/>
      <c r="L15" s="4"/>
      <c r="M15" s="4"/>
      <c r="N15" s="4"/>
      <c r="O15" s="4"/>
      <c r="P15" s="4"/>
      <c r="Q15" s="4"/>
      <c r="R15" s="4"/>
      <c r="S15" s="44"/>
    </row>
    <row r="16" spans="1:20">
      <c r="A16" s="43"/>
      <c r="B16" s="4"/>
      <c r="C16" s="4"/>
      <c r="D16" s="4"/>
      <c r="E16" s="4"/>
      <c r="F16" s="4"/>
      <c r="G16" s="44"/>
      <c r="H16" s="43"/>
      <c r="I16" s="4"/>
      <c r="J16" s="4"/>
      <c r="K16" s="4"/>
      <c r="L16" s="4"/>
      <c r="M16" s="4"/>
      <c r="N16" s="4"/>
      <c r="O16" s="4"/>
      <c r="P16" s="4"/>
      <c r="Q16" s="4"/>
      <c r="R16" s="4"/>
      <c r="S16" s="44"/>
    </row>
    <row r="17" spans="1:19">
      <c r="A17" s="43"/>
      <c r="B17" s="4"/>
      <c r="C17" s="4"/>
      <c r="D17" s="4"/>
      <c r="E17" s="4"/>
      <c r="F17" s="4"/>
      <c r="G17" s="44"/>
      <c r="H17" s="43"/>
      <c r="I17" s="4"/>
      <c r="J17" s="4"/>
      <c r="K17" s="4"/>
      <c r="L17" s="4"/>
      <c r="M17" s="4"/>
      <c r="N17" s="4"/>
      <c r="O17" s="4"/>
      <c r="P17" s="4"/>
      <c r="Q17" s="4"/>
      <c r="R17" s="4"/>
      <c r="S17" s="44"/>
    </row>
    <row r="18" spans="1:19" ht="15.75" thickBot="1">
      <c r="A18" s="45"/>
      <c r="B18" s="46"/>
      <c r="C18" s="46"/>
      <c r="D18" s="46"/>
      <c r="E18" s="46"/>
      <c r="F18" s="46"/>
      <c r="G18" s="47"/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</row>
    <row r="19" spans="1:19" s="30" customFormat="1" ht="15.75" thickBot="1">
      <c r="A19" s="40"/>
      <c r="B19" s="41"/>
      <c r="C19" s="41"/>
      <c r="D19" s="41"/>
      <c r="E19" s="41"/>
      <c r="F19" s="41"/>
      <c r="G19" s="42"/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</row>
    <row r="20" spans="1:19" s="30" customFormat="1" ht="23.25" customHeight="1">
      <c r="A20" s="43"/>
      <c r="B20" s="4"/>
      <c r="C20" s="172" t="s">
        <v>69</v>
      </c>
      <c r="D20" s="173"/>
      <c r="E20" s="174"/>
      <c r="F20" s="4"/>
      <c r="G20" s="44"/>
      <c r="H20" s="43"/>
      <c r="I20" s="172" t="s">
        <v>90</v>
      </c>
      <c r="J20" s="173"/>
      <c r="K20" s="173"/>
      <c r="L20" s="173"/>
      <c r="M20" s="173"/>
      <c r="N20" s="173"/>
      <c r="O20" s="173"/>
      <c r="P20" s="173"/>
      <c r="Q20" s="173"/>
      <c r="R20" s="174"/>
      <c r="S20" s="44"/>
    </row>
    <row r="21" spans="1:19" s="30" customFormat="1" ht="15.75" thickBot="1">
      <c r="A21" s="43"/>
      <c r="B21" s="4"/>
      <c r="C21" s="175"/>
      <c r="D21" s="176"/>
      <c r="E21" s="177"/>
      <c r="F21" s="4"/>
      <c r="G21" s="44"/>
      <c r="H21" s="43"/>
      <c r="I21" s="175"/>
      <c r="J21" s="176"/>
      <c r="K21" s="176"/>
      <c r="L21" s="176"/>
      <c r="M21" s="176"/>
      <c r="N21" s="176"/>
      <c r="O21" s="176"/>
      <c r="P21" s="176"/>
      <c r="Q21" s="176"/>
      <c r="R21" s="177"/>
      <c r="S21" s="44"/>
    </row>
    <row r="22" spans="1:19" ht="22.5" customHeight="1" thickBot="1">
      <c r="A22" s="43"/>
      <c r="B22" s="4"/>
      <c r="C22" s="4"/>
      <c r="D22" s="4"/>
      <c r="E22" s="4"/>
      <c r="F22" s="4"/>
      <c r="G22" s="44"/>
      <c r="H22" s="43"/>
      <c r="I22" s="4"/>
      <c r="J22" s="4"/>
      <c r="K22" s="4"/>
      <c r="L22" s="4"/>
      <c r="M22" s="4"/>
      <c r="N22" s="4"/>
      <c r="O22" s="4"/>
      <c r="P22" s="4"/>
      <c r="Q22" s="4"/>
      <c r="R22" s="4"/>
      <c r="S22" s="44"/>
    </row>
    <row r="23" spans="1:19" ht="30" customHeight="1" thickBot="1">
      <c r="A23" s="43"/>
      <c r="B23" s="24" t="s">
        <v>62</v>
      </c>
      <c r="C23" s="25" t="s">
        <v>63</v>
      </c>
      <c r="D23" s="25" t="s">
        <v>64</v>
      </c>
      <c r="E23" s="25" t="s">
        <v>65</v>
      </c>
      <c r="F23" s="26" t="s">
        <v>66</v>
      </c>
      <c r="G23" s="23"/>
      <c r="H23" s="43"/>
      <c r="I23" s="57" t="s">
        <v>84</v>
      </c>
      <c r="J23" s="25" t="s">
        <v>32</v>
      </c>
      <c r="K23" s="26" t="s">
        <v>33</v>
      </c>
      <c r="L23" s="4"/>
      <c r="M23" s="4"/>
      <c r="N23" s="4"/>
      <c r="O23" s="4"/>
      <c r="P23" s="4"/>
      <c r="Q23" s="4"/>
      <c r="R23" s="4"/>
      <c r="S23" s="44"/>
    </row>
    <row r="24" spans="1:19" ht="30" customHeight="1">
      <c r="A24" s="43"/>
      <c r="B24" s="27" t="s">
        <v>6</v>
      </c>
      <c r="C24" s="69">
        <f>COUNTA('Environnement,Contexte'!B4:B101)</f>
        <v>3</v>
      </c>
      <c r="D24" s="48">
        <f>COUNTIF('Environnement,Contexte'!I4:I101,"&lt;0,5")</f>
        <v>1</v>
      </c>
      <c r="E24" s="48">
        <f>COUNTIF('Environnement,Contexte'!I4:I101,"&gt;=0,5")-COUNTIF('Environnement,Contexte'!I4:I101,"&gt;=0,75")</f>
        <v>1</v>
      </c>
      <c r="F24" s="49">
        <f>COUNTIF('Environnement,Contexte'!I4:I101,"&gt;=0,75")</f>
        <v>1</v>
      </c>
      <c r="G24" s="23"/>
      <c r="H24" s="43"/>
      <c r="I24" s="27" t="s">
        <v>89</v>
      </c>
      <c r="J24" s="54">
        <f>COUNTIF('Plans d''actions'!N3:N210,"Oui")</f>
        <v>0</v>
      </c>
      <c r="K24" s="37" t="e">
        <f>IF(J24="","",J24/SUM(J24:J27))</f>
        <v>#DIV/0!</v>
      </c>
      <c r="L24" s="4"/>
      <c r="M24" s="4"/>
      <c r="N24" s="4"/>
      <c r="O24" s="4"/>
      <c r="P24" s="4"/>
      <c r="Q24" s="4"/>
      <c r="R24" s="4"/>
      <c r="S24" s="44"/>
    </row>
    <row r="25" spans="1:19" ht="30" customHeight="1" thickBot="1">
      <c r="A25" s="43"/>
      <c r="B25" s="28" t="s">
        <v>16</v>
      </c>
      <c r="C25" s="70">
        <f>COUNTA('Sous-Traitants,Fournisseurs'!B4:B101)</f>
        <v>4</v>
      </c>
      <c r="D25" s="50">
        <f>COUNTIF('Sous-Traitants,Fournisseurs'!I4:I101,"&lt;0,5")</f>
        <v>1</v>
      </c>
      <c r="E25" s="50">
        <f>COUNTIF('Sous-Traitants,Fournisseurs'!I4:I101,"&gt;=0,5")-COUNTIF('Sous-Traitants,Fournisseurs'!I4:I101,"&gt;=0,75")</f>
        <v>1</v>
      </c>
      <c r="F25" s="51">
        <f>COUNTIF('Sous-Traitants,Fournisseurs'!I4:I101,"&gt;=0,75")</f>
        <v>1</v>
      </c>
      <c r="G25" s="23"/>
      <c r="H25" s="43"/>
      <c r="I25" s="29" t="s">
        <v>91</v>
      </c>
      <c r="J25" s="56">
        <f>COUNTIF('Plans d''actions'!N3:N210,"Non")</f>
        <v>0</v>
      </c>
      <c r="K25" s="39" t="e">
        <f>IF(J25="","",J25/SUM(J24:J27))</f>
        <v>#DIV/0!</v>
      </c>
      <c r="L25" s="4"/>
      <c r="M25" s="4"/>
      <c r="N25" s="4"/>
      <c r="O25" s="4"/>
      <c r="P25" s="4"/>
      <c r="Q25" s="4"/>
      <c r="R25" s="4"/>
      <c r="S25" s="44"/>
    </row>
    <row r="26" spans="1:19" ht="30" customHeight="1">
      <c r="A26" s="43"/>
      <c r="B26" s="28" t="s">
        <v>17</v>
      </c>
      <c r="C26" s="70">
        <f>COUNTA('Scientifiques,Techniques'!B4:B101)</f>
        <v>3</v>
      </c>
      <c r="D26" s="50">
        <f>COUNTIF('Scientifiques,Techniques'!I4:I101,"&lt;0,5")</f>
        <v>1</v>
      </c>
      <c r="E26" s="50">
        <f>COUNTIF('Scientifiques,Techniques'!I4:I101,"&gt;=0,5")-COUNTIF('Scientifiques,Techniques'!I4:I101,"&gt;=0,75")</f>
        <v>1</v>
      </c>
      <c r="F26" s="51">
        <f>COUNTIF('Scientifiques,Techniques'!I4:I101,"&gt;=0,75")</f>
        <v>1</v>
      </c>
      <c r="G26" s="23"/>
      <c r="H26" s="43"/>
      <c r="I26" s="4"/>
      <c r="J26" s="4"/>
      <c r="K26" s="4"/>
      <c r="L26" s="4"/>
      <c r="M26" s="4"/>
      <c r="N26" s="4"/>
      <c r="O26" s="4"/>
      <c r="P26" s="4"/>
      <c r="Q26" s="4"/>
      <c r="R26" s="4"/>
      <c r="S26" s="44"/>
    </row>
    <row r="27" spans="1:19" ht="30" customHeight="1" thickBot="1">
      <c r="A27" s="43"/>
      <c r="B27" s="29" t="s">
        <v>18</v>
      </c>
      <c r="C27" s="71">
        <f>COUNTA('Organisationnels,Humains'!B4:B101)</f>
        <v>3</v>
      </c>
      <c r="D27" s="52">
        <f>COUNTIF('Organisationnels,Humains'!I4:I101,"&lt;0,5")</f>
        <v>1</v>
      </c>
      <c r="E27" s="52">
        <f>COUNTIF('Organisationnels,Humains'!I4:I101,"&gt;=0,5")-COUNTIF('Organisationnels,Humains'!I4:I101,"&gt;=0,75")</f>
        <v>1</v>
      </c>
      <c r="F27" s="53">
        <f>COUNTIF('Organisationnels,Humains'!I4:I101,"&gt;=0,75")</f>
        <v>1</v>
      </c>
      <c r="G27" s="23"/>
      <c r="H27" s="43"/>
      <c r="I27" s="4"/>
      <c r="J27" s="4"/>
      <c r="K27" s="4"/>
      <c r="L27" s="4"/>
      <c r="M27" s="4"/>
      <c r="N27" s="4"/>
      <c r="O27" s="4"/>
      <c r="P27" s="4"/>
      <c r="Q27" s="4"/>
      <c r="R27" s="4"/>
      <c r="S27" s="44"/>
    </row>
    <row r="28" spans="1:19">
      <c r="A28" s="43"/>
      <c r="B28" s="4"/>
      <c r="C28" s="4"/>
      <c r="D28" s="4"/>
      <c r="E28" s="4"/>
      <c r="F28" s="4"/>
      <c r="G28" s="44"/>
      <c r="H28" s="43"/>
      <c r="I28" s="4"/>
      <c r="J28" s="4"/>
      <c r="K28" s="4"/>
      <c r="L28" s="4"/>
      <c r="M28" s="4"/>
      <c r="N28" s="4"/>
      <c r="O28" s="4"/>
      <c r="P28" s="4"/>
      <c r="Q28" s="4"/>
      <c r="R28" s="4"/>
      <c r="S28" s="44"/>
    </row>
    <row r="29" spans="1:19">
      <c r="A29" s="43"/>
      <c r="B29" s="4"/>
      <c r="C29" s="4"/>
      <c r="D29" s="4"/>
      <c r="E29" s="4"/>
      <c r="F29" s="4"/>
      <c r="G29" s="44"/>
      <c r="H29" s="43"/>
      <c r="I29" s="4"/>
      <c r="J29" s="4"/>
      <c r="K29" s="4"/>
      <c r="L29" s="4"/>
      <c r="M29" s="4"/>
      <c r="N29" s="4"/>
      <c r="O29" s="4"/>
      <c r="P29" s="4"/>
      <c r="Q29" s="4"/>
      <c r="R29" s="4"/>
      <c r="S29" s="44"/>
    </row>
    <row r="30" spans="1:19">
      <c r="A30" s="43"/>
      <c r="B30" s="4"/>
      <c r="C30" s="4"/>
      <c r="D30" s="4"/>
      <c r="E30" s="4"/>
      <c r="F30" s="4"/>
      <c r="G30" s="44"/>
      <c r="H30" s="43"/>
      <c r="I30" s="4"/>
      <c r="J30" s="4"/>
      <c r="K30" s="4"/>
      <c r="L30" s="4"/>
      <c r="M30" s="4"/>
      <c r="N30" s="4"/>
      <c r="O30" s="4"/>
      <c r="P30" s="4"/>
      <c r="Q30" s="4"/>
      <c r="R30" s="4"/>
      <c r="S30" s="44"/>
    </row>
    <row r="31" spans="1:19">
      <c r="A31" s="43"/>
      <c r="B31" s="4"/>
      <c r="C31" s="4"/>
      <c r="D31" s="4"/>
      <c r="E31" s="4"/>
      <c r="F31" s="4"/>
      <c r="G31" s="44"/>
      <c r="H31" s="43"/>
      <c r="I31" s="4"/>
      <c r="J31" s="4"/>
      <c r="K31" s="4"/>
      <c r="L31" s="4"/>
      <c r="M31" s="4"/>
      <c r="N31" s="4"/>
      <c r="O31" s="4"/>
      <c r="P31" s="4"/>
      <c r="Q31" s="4"/>
      <c r="R31" s="4"/>
      <c r="S31" s="44"/>
    </row>
    <row r="32" spans="1:19">
      <c r="A32" s="43"/>
      <c r="B32" s="4"/>
      <c r="C32" s="4"/>
      <c r="D32" s="4"/>
      <c r="E32" s="4"/>
      <c r="F32" s="4"/>
      <c r="G32" s="44"/>
      <c r="H32" s="43"/>
      <c r="I32" s="4"/>
      <c r="J32" s="4"/>
      <c r="K32" s="4"/>
      <c r="L32" s="4"/>
      <c r="M32" s="4"/>
      <c r="N32" s="4"/>
      <c r="O32" s="4"/>
      <c r="P32" s="4"/>
      <c r="Q32" s="4"/>
      <c r="R32" s="4"/>
      <c r="S32" s="44"/>
    </row>
    <row r="33" spans="1:19">
      <c r="A33" s="43"/>
      <c r="B33" s="4"/>
      <c r="C33" s="4"/>
      <c r="D33" s="4"/>
      <c r="E33" s="4"/>
      <c r="F33" s="4"/>
      <c r="G33" s="44"/>
      <c r="H33" s="43"/>
      <c r="I33" s="4"/>
      <c r="J33" s="4"/>
      <c r="K33" s="4"/>
      <c r="L33" s="4"/>
      <c r="M33" s="4"/>
      <c r="N33" s="4"/>
      <c r="O33" s="4"/>
      <c r="P33" s="4"/>
      <c r="Q33" s="4"/>
      <c r="R33" s="4"/>
      <c r="S33" s="44"/>
    </row>
    <row r="34" spans="1:19" ht="15.75" thickBot="1">
      <c r="A34" s="43"/>
      <c r="B34" s="4"/>
      <c r="C34" s="4"/>
      <c r="D34" s="4"/>
      <c r="E34" s="4"/>
      <c r="F34" s="4"/>
      <c r="G34" s="44"/>
      <c r="H34" s="45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7"/>
    </row>
    <row r="35" spans="1:19" ht="15.75" thickBot="1">
      <c r="A35" s="43"/>
      <c r="B35" s="4"/>
      <c r="C35" s="4"/>
      <c r="D35" s="4"/>
      <c r="E35" s="4"/>
      <c r="F35" s="4"/>
      <c r="G35" s="44"/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ht="15" customHeight="1">
      <c r="A36" s="43"/>
      <c r="B36" s="4"/>
      <c r="C36" s="4"/>
      <c r="D36" s="4"/>
      <c r="E36" s="4"/>
      <c r="F36" s="4"/>
      <c r="G36" s="44"/>
      <c r="H36" s="43"/>
      <c r="I36" s="172" t="s">
        <v>92</v>
      </c>
      <c r="J36" s="173"/>
      <c r="K36" s="173"/>
      <c r="L36" s="173"/>
      <c r="M36" s="173"/>
      <c r="N36" s="173"/>
      <c r="O36" s="173"/>
      <c r="P36" s="173"/>
      <c r="Q36" s="173"/>
      <c r="R36" s="174"/>
      <c r="S36" s="44"/>
    </row>
    <row r="37" spans="1:19" ht="15.75" customHeight="1" thickBot="1">
      <c r="A37" s="43"/>
      <c r="B37" s="4"/>
      <c r="C37" s="4"/>
      <c r="D37" s="4"/>
      <c r="E37" s="4"/>
      <c r="F37" s="4"/>
      <c r="G37" s="44"/>
      <c r="H37" s="43"/>
      <c r="I37" s="175"/>
      <c r="J37" s="176"/>
      <c r="K37" s="176"/>
      <c r="L37" s="176"/>
      <c r="M37" s="176"/>
      <c r="N37" s="176"/>
      <c r="O37" s="176"/>
      <c r="P37" s="176"/>
      <c r="Q37" s="176"/>
      <c r="R37" s="177"/>
      <c r="S37" s="44"/>
    </row>
    <row r="38" spans="1:19" ht="21.75" customHeight="1" thickBot="1">
      <c r="A38" s="43"/>
      <c r="B38" s="4"/>
      <c r="C38" s="4"/>
      <c r="D38" s="4"/>
      <c r="E38" s="4"/>
      <c r="F38" s="4"/>
      <c r="G38" s="44"/>
      <c r="H38" s="43"/>
      <c r="I38" s="4"/>
      <c r="J38" s="4"/>
      <c r="K38" s="4"/>
      <c r="L38" s="4"/>
      <c r="M38" s="4"/>
      <c r="N38" s="4"/>
      <c r="O38" s="4"/>
      <c r="P38" s="4"/>
      <c r="Q38" s="4"/>
      <c r="R38" s="4"/>
      <c r="S38" s="44"/>
    </row>
    <row r="39" spans="1:19" ht="30" customHeight="1" thickBot="1">
      <c r="A39" s="43"/>
      <c r="B39" s="4"/>
      <c r="C39" s="4"/>
      <c r="D39" s="4"/>
      <c r="E39" s="4"/>
      <c r="F39" s="4"/>
      <c r="G39" s="44"/>
      <c r="H39" s="43"/>
      <c r="I39" s="57" t="s">
        <v>84</v>
      </c>
      <c r="J39" s="25" t="s">
        <v>32</v>
      </c>
      <c r="K39" s="26" t="s">
        <v>33</v>
      </c>
      <c r="L39" s="4"/>
      <c r="M39" s="4"/>
      <c r="N39" s="4"/>
      <c r="O39" s="4"/>
      <c r="P39" s="4"/>
      <c r="Q39" s="4"/>
      <c r="R39" s="4"/>
      <c r="S39" s="44"/>
    </row>
    <row r="40" spans="1:19" ht="30" customHeight="1">
      <c r="A40" s="43"/>
      <c r="B40" s="4"/>
      <c r="C40" s="4"/>
      <c r="D40" s="4"/>
      <c r="E40" s="4"/>
      <c r="F40" s="4"/>
      <c r="G40" s="44"/>
      <c r="H40" s="43"/>
      <c r="I40" s="27" t="s">
        <v>93</v>
      </c>
      <c r="J40" s="54">
        <f>COUNTA('Plans d''actions'!C3:C210)</f>
        <v>13</v>
      </c>
      <c r="K40" s="37">
        <f>IF(J40="","",J40/SUM(J40:J43))</f>
        <v>0.8666666666666667</v>
      </c>
      <c r="L40" s="4"/>
      <c r="M40" s="4"/>
      <c r="N40" s="4"/>
      <c r="O40" s="4"/>
      <c r="P40" s="4"/>
      <c r="Q40" s="4"/>
      <c r="R40" s="4"/>
      <c r="S40" s="44"/>
    </row>
    <row r="41" spans="1:19" ht="30" customHeight="1" thickBot="1">
      <c r="A41" s="43"/>
      <c r="B41" s="4"/>
      <c r="C41" s="4"/>
      <c r="D41" s="4"/>
      <c r="E41" s="4"/>
      <c r="F41" s="4"/>
      <c r="G41" s="44"/>
      <c r="H41" s="43"/>
      <c r="I41" s="29" t="s">
        <v>94</v>
      </c>
      <c r="J41" s="56">
        <f>COUNTA(Capitalisation!A3:A260)</f>
        <v>2</v>
      </c>
      <c r="K41" s="39">
        <f>IF(J41="","",J41/SUM(J40:J43))</f>
        <v>0.13333333333333333</v>
      </c>
      <c r="L41" s="4"/>
      <c r="M41" s="4"/>
      <c r="N41" s="4"/>
      <c r="O41" s="4"/>
      <c r="P41" s="4"/>
      <c r="Q41" s="4"/>
      <c r="R41" s="4"/>
      <c r="S41" s="44"/>
    </row>
    <row r="42" spans="1:19">
      <c r="A42" s="43"/>
      <c r="B42" s="4"/>
      <c r="C42" s="4"/>
      <c r="D42" s="4"/>
      <c r="E42" s="4"/>
      <c r="F42" s="4"/>
      <c r="G42" s="44"/>
      <c r="H42" s="43"/>
      <c r="I42" s="4"/>
      <c r="J42" s="4"/>
      <c r="K42" s="4"/>
      <c r="L42" s="4"/>
      <c r="M42" s="4"/>
      <c r="N42" s="4"/>
      <c r="O42" s="4"/>
      <c r="P42" s="4"/>
      <c r="Q42" s="4"/>
      <c r="R42" s="4"/>
      <c r="S42" s="44"/>
    </row>
    <row r="43" spans="1:19">
      <c r="A43" s="43"/>
      <c r="B43" s="4"/>
      <c r="C43" s="4"/>
      <c r="D43" s="4"/>
      <c r="E43" s="4"/>
      <c r="F43" s="4"/>
      <c r="G43" s="44"/>
      <c r="H43" s="43"/>
      <c r="I43" s="4"/>
      <c r="J43" s="4"/>
      <c r="K43" s="4"/>
      <c r="L43" s="4"/>
      <c r="M43" s="4"/>
      <c r="N43" s="4"/>
      <c r="O43" s="4"/>
      <c r="P43" s="4"/>
      <c r="Q43" s="4"/>
      <c r="R43" s="4"/>
      <c r="S43" s="44"/>
    </row>
    <row r="44" spans="1:19">
      <c r="A44" s="43"/>
      <c r="B44" s="4"/>
      <c r="C44" s="4"/>
      <c r="D44" s="4"/>
      <c r="E44" s="4"/>
      <c r="F44" s="4"/>
      <c r="G44" s="44"/>
      <c r="H44" s="43"/>
      <c r="I44" s="4"/>
      <c r="J44" s="4"/>
      <c r="K44" s="4"/>
      <c r="L44" s="4"/>
      <c r="M44" s="4"/>
      <c r="N44" s="4"/>
      <c r="O44" s="4"/>
      <c r="P44" s="4"/>
      <c r="Q44" s="4"/>
      <c r="R44" s="4"/>
      <c r="S44" s="44"/>
    </row>
    <row r="45" spans="1:19">
      <c r="A45" s="43"/>
      <c r="B45" s="4"/>
      <c r="C45" s="4"/>
      <c r="D45" s="4"/>
      <c r="E45" s="4"/>
      <c r="F45" s="4"/>
      <c r="G45" s="44"/>
      <c r="H45" s="43"/>
      <c r="I45" s="4"/>
      <c r="J45" s="4"/>
      <c r="K45" s="4"/>
      <c r="L45" s="4"/>
      <c r="M45" s="4"/>
      <c r="N45" s="4"/>
      <c r="O45" s="4"/>
      <c r="P45" s="4"/>
      <c r="Q45" s="4"/>
      <c r="R45" s="4"/>
      <c r="S45" s="44"/>
    </row>
    <row r="46" spans="1:19">
      <c r="A46" s="43"/>
      <c r="B46" s="4"/>
      <c r="C46" s="4"/>
      <c r="D46" s="4"/>
      <c r="E46" s="4"/>
      <c r="F46" s="4"/>
      <c r="G46" s="44"/>
      <c r="H46" s="43"/>
      <c r="I46" s="4"/>
      <c r="J46" s="4"/>
      <c r="K46" s="4"/>
      <c r="L46" s="4"/>
      <c r="M46" s="4"/>
      <c r="N46" s="4"/>
      <c r="O46" s="4"/>
      <c r="P46" s="4"/>
      <c r="Q46" s="4"/>
      <c r="R46" s="4"/>
      <c r="S46" s="44"/>
    </row>
    <row r="47" spans="1:19">
      <c r="A47" s="43"/>
      <c r="B47" s="4"/>
      <c r="C47" s="4"/>
      <c r="D47" s="4"/>
      <c r="E47" s="4"/>
      <c r="F47" s="4"/>
      <c r="G47" s="44"/>
      <c r="H47" s="43"/>
      <c r="I47" s="4"/>
      <c r="J47" s="4"/>
      <c r="K47" s="4"/>
      <c r="L47" s="4"/>
      <c r="M47" s="4"/>
      <c r="N47" s="4"/>
      <c r="O47" s="4"/>
      <c r="P47" s="4"/>
      <c r="Q47" s="4"/>
      <c r="R47" s="4"/>
      <c r="S47" s="44"/>
    </row>
    <row r="48" spans="1:19">
      <c r="A48" s="43"/>
      <c r="B48" s="4"/>
      <c r="C48" s="4"/>
      <c r="D48" s="4"/>
      <c r="E48" s="4"/>
      <c r="F48" s="4"/>
      <c r="G48" s="44"/>
      <c r="H48" s="43"/>
      <c r="I48" s="4"/>
      <c r="J48" s="4"/>
      <c r="K48" s="4"/>
      <c r="L48" s="4"/>
      <c r="M48" s="4"/>
      <c r="N48" s="4"/>
      <c r="O48" s="4"/>
      <c r="P48" s="4"/>
      <c r="Q48" s="4"/>
      <c r="R48" s="4"/>
      <c r="S48" s="44"/>
    </row>
    <row r="49" spans="1:19">
      <c r="A49" s="43"/>
      <c r="B49" s="4"/>
      <c r="C49" s="4"/>
      <c r="D49" s="4"/>
      <c r="E49" s="4"/>
      <c r="F49" s="4"/>
      <c r="G49" s="44"/>
      <c r="H49" s="43"/>
      <c r="I49" s="4"/>
      <c r="J49" s="4"/>
      <c r="K49" s="4"/>
      <c r="L49" s="4"/>
      <c r="M49" s="4"/>
      <c r="N49" s="4"/>
      <c r="O49" s="4"/>
      <c r="P49" s="4"/>
      <c r="Q49" s="4"/>
      <c r="R49" s="4"/>
      <c r="S49" s="44"/>
    </row>
    <row r="50" spans="1:19">
      <c r="A50" s="43"/>
      <c r="B50" s="4"/>
      <c r="C50" s="4"/>
      <c r="D50" s="4"/>
      <c r="E50" s="4"/>
      <c r="F50" s="4"/>
      <c r="G50" s="44"/>
      <c r="H50" s="43"/>
      <c r="I50" s="4"/>
      <c r="J50" s="4"/>
      <c r="K50" s="4"/>
      <c r="L50" s="4"/>
      <c r="M50" s="4"/>
      <c r="N50" s="4"/>
      <c r="O50" s="4"/>
      <c r="P50" s="4"/>
      <c r="Q50" s="4"/>
      <c r="R50" s="4"/>
      <c r="S50" s="44"/>
    </row>
    <row r="51" spans="1:19">
      <c r="A51" s="43"/>
      <c r="B51" s="4"/>
      <c r="C51" s="4"/>
      <c r="D51" s="4"/>
      <c r="E51" s="4"/>
      <c r="F51" s="4"/>
      <c r="G51" s="44"/>
      <c r="H51" s="43"/>
      <c r="I51" s="4"/>
      <c r="J51" s="4"/>
      <c r="K51" s="4"/>
      <c r="L51" s="4"/>
      <c r="M51" s="4"/>
      <c r="N51" s="4"/>
      <c r="O51" s="4"/>
      <c r="P51" s="4"/>
      <c r="Q51" s="4"/>
      <c r="R51" s="4"/>
      <c r="S51" s="44"/>
    </row>
    <row r="52" spans="1:19" ht="15.75" thickBot="1">
      <c r="A52" s="45"/>
      <c r="B52" s="46"/>
      <c r="C52" s="46"/>
      <c r="D52" s="46"/>
      <c r="E52" s="46"/>
      <c r="F52" s="46"/>
      <c r="G52" s="47"/>
      <c r="H52" s="45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7"/>
    </row>
    <row r="53" spans="1:19" ht="15.75" thickBot="1">
      <c r="A53" s="40"/>
      <c r="B53" s="41"/>
      <c r="C53" s="41"/>
      <c r="D53" s="41"/>
      <c r="E53" s="41"/>
      <c r="F53" s="41"/>
      <c r="G53" s="42"/>
      <c r="H53" s="40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ht="19.5" customHeight="1">
      <c r="A54" s="43"/>
      <c r="B54" s="4"/>
      <c r="C54" s="172" t="s">
        <v>70</v>
      </c>
      <c r="D54" s="173"/>
      <c r="E54" s="174"/>
      <c r="F54" s="4"/>
      <c r="G54" s="44"/>
      <c r="H54" s="43"/>
      <c r="I54" s="172" t="s">
        <v>115</v>
      </c>
      <c r="J54" s="173"/>
      <c r="K54" s="173"/>
      <c r="L54" s="173"/>
      <c r="M54" s="173"/>
      <c r="N54" s="173"/>
      <c r="O54" s="173"/>
      <c r="P54" s="173"/>
      <c r="Q54" s="173"/>
      <c r="R54" s="174"/>
      <c r="S54" s="44"/>
    </row>
    <row r="55" spans="1:19" s="30" customFormat="1" ht="15.75" thickBot="1">
      <c r="A55" s="43"/>
      <c r="B55" s="4"/>
      <c r="C55" s="175"/>
      <c r="D55" s="176"/>
      <c r="E55" s="177"/>
      <c r="F55" s="4"/>
      <c r="G55" s="44"/>
      <c r="H55" s="43"/>
      <c r="I55" s="175"/>
      <c r="J55" s="176"/>
      <c r="K55" s="176"/>
      <c r="L55" s="176"/>
      <c r="M55" s="176"/>
      <c r="N55" s="176"/>
      <c r="O55" s="176"/>
      <c r="P55" s="176"/>
      <c r="Q55" s="176"/>
      <c r="R55" s="177"/>
      <c r="S55" s="44"/>
    </row>
    <row r="56" spans="1:19" ht="21" customHeight="1" thickBot="1">
      <c r="A56" s="43"/>
      <c r="B56" s="4"/>
      <c r="C56" s="4"/>
      <c r="D56" s="4"/>
      <c r="E56" s="4"/>
      <c r="F56" s="4"/>
      <c r="G56" s="44"/>
      <c r="H56" s="43"/>
      <c r="I56" s="4"/>
      <c r="J56" s="4"/>
      <c r="K56" s="4"/>
      <c r="L56" s="4"/>
      <c r="M56" s="4"/>
      <c r="N56" s="4"/>
      <c r="O56" s="4"/>
      <c r="P56" s="4"/>
      <c r="Q56" s="4"/>
      <c r="R56" s="4"/>
      <c r="S56" s="44"/>
    </row>
    <row r="57" spans="1:19" ht="30" customHeight="1" thickBot="1">
      <c r="A57" s="43"/>
      <c r="B57" s="24" t="s">
        <v>62</v>
      </c>
      <c r="C57" s="25" t="s">
        <v>63</v>
      </c>
      <c r="D57" s="25" t="s">
        <v>64</v>
      </c>
      <c r="E57" s="25" t="s">
        <v>65</v>
      </c>
      <c r="F57" s="26" t="s">
        <v>66</v>
      </c>
      <c r="G57" s="44"/>
      <c r="H57" s="43"/>
      <c r="I57" s="57" t="s">
        <v>116</v>
      </c>
      <c r="J57" s="25" t="s">
        <v>32</v>
      </c>
      <c r="K57" s="26" t="s">
        <v>33</v>
      </c>
      <c r="L57" s="4"/>
      <c r="M57" s="4"/>
      <c r="N57" s="4"/>
      <c r="O57" s="4"/>
      <c r="P57" s="4"/>
      <c r="Q57" s="4"/>
      <c r="R57" s="4"/>
      <c r="S57" s="44"/>
    </row>
    <row r="58" spans="1:19" ht="30" customHeight="1">
      <c r="A58" s="43"/>
      <c r="B58" s="27" t="s">
        <v>6</v>
      </c>
      <c r="C58" s="69">
        <f>COUNTA('Environnement,Contexte'!B4:B101)</f>
        <v>3</v>
      </c>
      <c r="D58" s="48">
        <f>COUNTIF('Environnement,Contexte'!L4:L101,"&lt;0,5")</f>
        <v>0</v>
      </c>
      <c r="E58" s="48">
        <f>COUNTIF('Environnement,Contexte'!L4:L101,"&gt;=0,5")-COUNTIF('Environnement,Contexte'!L4:L101,"&gt;=0,75")</f>
        <v>0</v>
      </c>
      <c r="F58" s="49">
        <f>COUNTIF('Environnement,Contexte'!L4:L101,"&gt;=0,75")</f>
        <v>0</v>
      </c>
      <c r="G58" s="44"/>
      <c r="H58" s="43"/>
      <c r="I58" s="27" t="s">
        <v>117</v>
      </c>
      <c r="J58" s="54">
        <f>'Plans d''actions'!X3</f>
        <v>0</v>
      </c>
      <c r="K58" s="37" t="e">
        <f>IF(J58="","",J58/SUM(J58:J61))</f>
        <v>#DIV/0!</v>
      </c>
      <c r="L58" s="4"/>
      <c r="M58" s="4"/>
      <c r="N58" s="4"/>
      <c r="O58" s="4"/>
      <c r="P58" s="4"/>
      <c r="Q58" s="4"/>
      <c r="R58" s="4"/>
      <c r="S58" s="44"/>
    </row>
    <row r="59" spans="1:19" ht="30" customHeight="1">
      <c r="A59" s="43"/>
      <c r="B59" s="28" t="s">
        <v>16</v>
      </c>
      <c r="C59" s="70">
        <f>COUNTA('Sous-Traitants,Fournisseurs'!B4:B101)</f>
        <v>4</v>
      </c>
      <c r="D59" s="50">
        <f>COUNTIF('Sous-Traitants,Fournisseurs'!L4:L101,"&lt;0,5")</f>
        <v>0</v>
      </c>
      <c r="E59" s="50">
        <f>COUNTIF('Sous-Traitants,Fournisseurs'!L4:L101,"&gt;=0,5")-COUNTIF('Sous-Traitants,Fournisseurs'!L4:L101,"&gt;=0,75")</f>
        <v>0</v>
      </c>
      <c r="F59" s="51">
        <f>COUNTIF('Sous-Traitants,Fournisseurs'!L4:L101,"&gt;=0,75")</f>
        <v>0</v>
      </c>
      <c r="G59" s="44"/>
      <c r="H59" s="43"/>
      <c r="I59" s="132" t="s">
        <v>118</v>
      </c>
      <c r="J59" s="133">
        <f>'Plans d''actions'!Y3</f>
        <v>0</v>
      </c>
      <c r="K59" s="134" t="e">
        <f>IF(J59="","",J59/SUM(J58:J61))</f>
        <v>#DIV/0!</v>
      </c>
      <c r="L59" s="4"/>
      <c r="M59" s="4"/>
      <c r="N59" s="4"/>
      <c r="O59" s="4"/>
      <c r="P59" s="4"/>
      <c r="Q59" s="4"/>
      <c r="R59" s="4"/>
      <c r="S59" s="44"/>
    </row>
    <row r="60" spans="1:19" ht="30" customHeight="1" thickBot="1">
      <c r="A60" s="43"/>
      <c r="B60" s="28" t="s">
        <v>17</v>
      </c>
      <c r="C60" s="70">
        <f>COUNTA('Scientifiques,Techniques'!B4:B101)</f>
        <v>3</v>
      </c>
      <c r="D60" s="50">
        <f>COUNTIF('Scientifiques,Techniques'!L4:L101,"&lt;0,5")</f>
        <v>1</v>
      </c>
      <c r="E60" s="50">
        <f>COUNTIF('Scientifiques,Techniques'!L4:L101,"&gt;=0,5")-COUNTIF('Scientifiques,Techniques'!L4:L101,"&gt;=0,75")</f>
        <v>1</v>
      </c>
      <c r="F60" s="51">
        <f>COUNTIF('Scientifiques,Techniques'!L4:L101,"&gt;=0,75")</f>
        <v>0</v>
      </c>
      <c r="G60" s="44"/>
      <c r="H60" s="43"/>
      <c r="I60" s="29" t="s">
        <v>119</v>
      </c>
      <c r="J60" s="135">
        <f>'Plans d''actions'!Z3</f>
        <v>0</v>
      </c>
      <c r="K60" s="136" t="e">
        <f>IF(J60="","",J60/SUM(J58:J61))</f>
        <v>#DIV/0!</v>
      </c>
      <c r="L60" s="4"/>
      <c r="M60" s="4"/>
      <c r="N60" s="4"/>
      <c r="O60" s="4"/>
      <c r="P60" s="4"/>
      <c r="Q60" s="4"/>
      <c r="R60" s="4"/>
      <c r="S60" s="44"/>
    </row>
    <row r="61" spans="1:19" ht="30" customHeight="1" thickBot="1">
      <c r="A61" s="43"/>
      <c r="B61" s="29" t="s">
        <v>18</v>
      </c>
      <c r="C61" s="71">
        <f>COUNTA('Organisationnels,Humains'!B4:B101)</f>
        <v>3</v>
      </c>
      <c r="D61" s="52">
        <f>COUNTIF('Organisationnels,Humains'!L4:L101,"&lt;0,5")</f>
        <v>0</v>
      </c>
      <c r="E61" s="52">
        <f>COUNTIF('Organisationnels,Humains'!L4:L101,"&gt;=0,5")-COUNTIF('Organisationnels,Humains'!L4:L101,"&gt;=0,75")</f>
        <v>0</v>
      </c>
      <c r="F61" s="53">
        <f>COUNTIF('Organisationnels,Humains'!L4:L101,"&gt;=0,75")</f>
        <v>0</v>
      </c>
      <c r="G61" s="44"/>
      <c r="H61" s="43"/>
      <c r="I61" s="4"/>
      <c r="J61" s="4"/>
      <c r="K61" s="4"/>
      <c r="L61" s="4"/>
      <c r="M61" s="4"/>
      <c r="N61" s="4"/>
      <c r="O61" s="4"/>
      <c r="P61" s="4"/>
      <c r="Q61" s="4"/>
      <c r="R61" s="4"/>
      <c r="S61" s="44"/>
    </row>
    <row r="62" spans="1:19">
      <c r="A62" s="43"/>
      <c r="B62" s="4"/>
      <c r="C62" s="4"/>
      <c r="D62" s="4"/>
      <c r="E62" s="4"/>
      <c r="F62" s="4"/>
      <c r="G62" s="44"/>
      <c r="H62" s="43"/>
      <c r="I62" s="181" t="s">
        <v>116</v>
      </c>
      <c r="J62" s="183" t="s">
        <v>123</v>
      </c>
      <c r="K62" s="167"/>
      <c r="L62" s="4"/>
      <c r="M62" s="4"/>
      <c r="N62" s="4"/>
      <c r="O62" s="4"/>
      <c r="P62" s="4"/>
      <c r="Q62" s="4"/>
      <c r="R62" s="4"/>
      <c r="S62" s="44"/>
    </row>
    <row r="63" spans="1:19" ht="15.75" thickBot="1">
      <c r="A63" s="43"/>
      <c r="B63" s="4"/>
      <c r="C63" s="4"/>
      <c r="D63" s="4"/>
      <c r="E63" s="4"/>
      <c r="F63" s="4"/>
      <c r="G63" s="44"/>
      <c r="H63" s="43"/>
      <c r="I63" s="182"/>
      <c r="J63" s="184"/>
      <c r="K63" s="167"/>
      <c r="L63" s="4"/>
      <c r="M63" s="4"/>
      <c r="N63" s="4"/>
      <c r="O63" s="4"/>
      <c r="P63" s="4"/>
      <c r="Q63" s="4"/>
      <c r="R63" s="4"/>
      <c r="S63" s="44"/>
    </row>
    <row r="64" spans="1:19">
      <c r="A64" s="43"/>
      <c r="B64" s="4"/>
      <c r="C64" s="4"/>
      <c r="D64" s="4"/>
      <c r="E64" s="4"/>
      <c r="F64" s="4"/>
      <c r="G64" s="44"/>
      <c r="H64" s="43"/>
      <c r="I64" s="178" t="s">
        <v>121</v>
      </c>
      <c r="J64" s="168">
        <f>'Plans d''actions'!U3</f>
        <v>0</v>
      </c>
      <c r="K64" s="4"/>
      <c r="L64" s="4"/>
      <c r="M64" s="4"/>
      <c r="N64" s="4"/>
      <c r="O64" s="4"/>
      <c r="P64" s="4"/>
      <c r="Q64" s="4"/>
      <c r="R64" s="4"/>
      <c r="S64" s="44"/>
    </row>
    <row r="65" spans="1:19">
      <c r="A65" s="43"/>
      <c r="B65" s="4"/>
      <c r="C65" s="4"/>
      <c r="D65" s="4"/>
      <c r="E65" s="4"/>
      <c r="F65" s="4"/>
      <c r="G65" s="44"/>
      <c r="H65" s="43"/>
      <c r="I65" s="179"/>
      <c r="J65" s="169"/>
      <c r="K65" s="4"/>
      <c r="L65" s="4"/>
      <c r="M65" s="4"/>
      <c r="N65" s="4"/>
      <c r="O65" s="4"/>
      <c r="P65" s="4"/>
      <c r="Q65" s="4"/>
      <c r="R65" s="4"/>
      <c r="S65" s="44"/>
    </row>
    <row r="66" spans="1:19">
      <c r="A66" s="43"/>
      <c r="B66" s="4"/>
      <c r="C66" s="4"/>
      <c r="D66" s="4"/>
      <c r="E66" s="4"/>
      <c r="F66" s="4"/>
      <c r="G66" s="44"/>
      <c r="H66" s="43"/>
      <c r="I66" s="179" t="s">
        <v>122</v>
      </c>
      <c r="J66" s="169">
        <f>'Plans d''actions'!V3</f>
        <v>0</v>
      </c>
      <c r="K66" s="4"/>
      <c r="L66" s="4"/>
      <c r="M66" s="4"/>
      <c r="N66" s="4"/>
      <c r="O66" s="4"/>
      <c r="P66" s="4"/>
      <c r="Q66" s="4"/>
      <c r="R66" s="4"/>
      <c r="S66" s="44"/>
    </row>
    <row r="67" spans="1:19">
      <c r="A67" s="43"/>
      <c r="B67" s="4"/>
      <c r="C67" s="4"/>
      <c r="D67" s="4"/>
      <c r="E67" s="4"/>
      <c r="F67" s="4"/>
      <c r="G67" s="44"/>
      <c r="H67" s="43"/>
      <c r="I67" s="179"/>
      <c r="J67" s="169"/>
      <c r="K67" s="4"/>
      <c r="L67" s="4"/>
      <c r="M67" s="4"/>
      <c r="N67" s="4"/>
      <c r="O67" s="4"/>
      <c r="P67" s="4"/>
      <c r="Q67" s="4"/>
      <c r="R67" s="4"/>
      <c r="S67" s="44"/>
    </row>
    <row r="68" spans="1:19">
      <c r="A68" s="43"/>
      <c r="B68" s="4"/>
      <c r="C68" s="4"/>
      <c r="D68" s="4"/>
      <c r="E68" s="4"/>
      <c r="F68" s="4"/>
      <c r="G68" s="44"/>
      <c r="H68" s="43"/>
      <c r="I68" s="179" t="s">
        <v>120</v>
      </c>
      <c r="J68" s="170">
        <f>'Plans d''actions'!W3</f>
        <v>0</v>
      </c>
      <c r="K68" s="4"/>
      <c r="L68" s="4"/>
      <c r="M68" s="4"/>
      <c r="N68" s="4"/>
      <c r="O68" s="4"/>
      <c r="P68" s="4"/>
      <c r="Q68" s="4"/>
      <c r="R68" s="4"/>
      <c r="S68" s="44"/>
    </row>
    <row r="69" spans="1:19" ht="15.75" thickBot="1">
      <c r="A69" s="43"/>
      <c r="B69" s="4"/>
      <c r="C69" s="4"/>
      <c r="D69" s="4"/>
      <c r="E69" s="4"/>
      <c r="F69" s="4"/>
      <c r="G69" s="44"/>
      <c r="H69" s="43"/>
      <c r="I69" s="180"/>
      <c r="J69" s="171"/>
      <c r="K69" s="4"/>
      <c r="L69" s="4"/>
      <c r="M69" s="4"/>
      <c r="N69" s="4"/>
      <c r="O69" s="4"/>
      <c r="P69" s="4"/>
      <c r="Q69" s="4"/>
      <c r="R69" s="4"/>
      <c r="S69" s="44"/>
    </row>
    <row r="70" spans="1:19">
      <c r="A70" s="43"/>
      <c r="B70" s="4"/>
      <c r="C70" s="4"/>
      <c r="D70" s="4"/>
      <c r="E70" s="4"/>
      <c r="F70" s="4"/>
      <c r="G70" s="44"/>
      <c r="H70" s="43"/>
      <c r="I70" s="4"/>
      <c r="J70" s="4"/>
      <c r="K70" s="4"/>
      <c r="L70" s="4"/>
      <c r="M70" s="4"/>
      <c r="N70" s="4"/>
      <c r="O70" s="4"/>
      <c r="P70" s="4"/>
      <c r="Q70" s="4"/>
      <c r="R70" s="4"/>
      <c r="S70" s="44"/>
    </row>
    <row r="71" spans="1:19" ht="15.75" thickBot="1">
      <c r="A71" s="43"/>
      <c r="B71" s="4"/>
      <c r="C71" s="4"/>
      <c r="D71" s="4"/>
      <c r="E71" s="4"/>
      <c r="F71" s="4"/>
      <c r="G71" s="44"/>
      <c r="H71" s="45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</row>
    <row r="72" spans="1:19">
      <c r="A72" s="43"/>
      <c r="B72" s="4"/>
      <c r="C72" s="4"/>
      <c r="D72" s="4"/>
      <c r="E72" s="4"/>
      <c r="F72" s="4"/>
      <c r="G72" s="44"/>
    </row>
    <row r="73" spans="1:19">
      <c r="A73" s="43"/>
      <c r="B73" s="4"/>
      <c r="C73" s="4"/>
      <c r="D73" s="4"/>
      <c r="E73" s="4"/>
      <c r="F73" s="4"/>
      <c r="G73" s="44"/>
    </row>
    <row r="74" spans="1:19">
      <c r="A74" s="43"/>
      <c r="B74" s="4"/>
      <c r="C74" s="4"/>
      <c r="D74" s="4"/>
      <c r="E74" s="4"/>
      <c r="F74" s="4"/>
      <c r="G74" s="44"/>
    </row>
    <row r="75" spans="1:19" ht="30" customHeight="1">
      <c r="A75" s="43"/>
      <c r="B75" s="4"/>
      <c r="C75" s="4"/>
      <c r="D75" s="4"/>
      <c r="E75" s="4"/>
      <c r="F75" s="4"/>
      <c r="G75" s="44"/>
    </row>
    <row r="76" spans="1:19" ht="30" customHeight="1">
      <c r="A76" s="43"/>
      <c r="B76" s="4"/>
      <c r="C76" s="4"/>
      <c r="D76" s="4"/>
      <c r="E76" s="4"/>
      <c r="F76" s="4"/>
      <c r="G76" s="44"/>
    </row>
    <row r="77" spans="1:19" ht="30" customHeight="1">
      <c r="A77" s="43"/>
      <c r="B77" s="4"/>
      <c r="C77" s="4"/>
      <c r="D77" s="4"/>
      <c r="E77" s="4"/>
      <c r="F77" s="4"/>
      <c r="G77" s="44"/>
    </row>
    <row r="78" spans="1:19">
      <c r="A78" s="43"/>
      <c r="B78" s="4"/>
      <c r="C78" s="4"/>
      <c r="D78" s="4"/>
      <c r="E78" s="4"/>
      <c r="F78" s="4"/>
      <c r="G78" s="44"/>
    </row>
    <row r="79" spans="1:19">
      <c r="A79" s="43"/>
      <c r="B79" s="4"/>
      <c r="C79" s="4"/>
      <c r="D79" s="4"/>
      <c r="E79" s="4"/>
      <c r="F79" s="4"/>
      <c r="G79" s="44"/>
    </row>
    <row r="80" spans="1:19">
      <c r="A80" s="43"/>
      <c r="B80" s="4"/>
      <c r="C80" s="4"/>
      <c r="D80" s="4"/>
      <c r="E80" s="4"/>
      <c r="F80" s="4"/>
      <c r="G80" s="44"/>
    </row>
    <row r="81" spans="1:9">
      <c r="A81" s="43"/>
      <c r="B81" s="4"/>
      <c r="C81" s="4"/>
      <c r="D81" s="4"/>
      <c r="E81" s="4"/>
      <c r="F81" s="4"/>
      <c r="G81" s="44"/>
    </row>
    <row r="82" spans="1:9">
      <c r="A82" s="43"/>
      <c r="B82" s="4"/>
      <c r="C82" s="4"/>
      <c r="D82" s="4"/>
      <c r="E82" s="4"/>
      <c r="F82" s="4"/>
      <c r="G82" s="44"/>
    </row>
    <row r="83" spans="1:9">
      <c r="A83" s="43"/>
      <c r="B83" s="4"/>
      <c r="C83" s="4"/>
      <c r="D83" s="4"/>
      <c r="E83" s="4"/>
      <c r="F83" s="4"/>
      <c r="G83" s="44"/>
    </row>
    <row r="84" spans="1:9">
      <c r="A84" s="43"/>
      <c r="B84" s="4"/>
      <c r="C84" s="4"/>
      <c r="D84" s="4"/>
      <c r="E84" s="4"/>
      <c r="F84" s="4"/>
      <c r="G84" s="44"/>
    </row>
    <row r="85" spans="1:9">
      <c r="A85" s="43"/>
      <c r="B85" s="4"/>
      <c r="C85" s="4"/>
      <c r="D85" s="4"/>
      <c r="E85" s="4"/>
      <c r="F85" s="4"/>
      <c r="G85" s="44"/>
    </row>
    <row r="86" spans="1:9" ht="15.75" thickBot="1">
      <c r="A86" s="45"/>
      <c r="B86" s="46"/>
      <c r="C86" s="46"/>
      <c r="D86" s="46"/>
      <c r="E86" s="46"/>
      <c r="F86" s="46"/>
      <c r="G86" s="47"/>
    </row>
    <row r="87" spans="1:9">
      <c r="A87" s="87"/>
      <c r="B87" s="87"/>
      <c r="C87" s="87"/>
      <c r="D87" s="87"/>
      <c r="E87" s="87"/>
      <c r="F87" s="87"/>
      <c r="G87" s="87"/>
      <c r="H87" s="87"/>
      <c r="I87" s="87"/>
    </row>
    <row r="88" spans="1:9">
      <c r="A88" s="87"/>
      <c r="B88" s="87"/>
      <c r="C88" s="87"/>
      <c r="D88" s="87"/>
      <c r="E88" s="87"/>
      <c r="F88" s="87"/>
      <c r="G88" s="87"/>
      <c r="H88" s="87"/>
      <c r="I88" s="87"/>
    </row>
    <row r="89" spans="1:9">
      <c r="A89" s="87"/>
      <c r="B89" s="87"/>
      <c r="C89" s="87"/>
      <c r="D89" s="87"/>
      <c r="E89" s="87"/>
      <c r="F89" s="87"/>
      <c r="G89" s="87"/>
      <c r="H89" s="87"/>
      <c r="I89" s="87"/>
    </row>
    <row r="90" spans="1:9" ht="15.75">
      <c r="A90" s="87"/>
      <c r="B90" s="87"/>
      <c r="C90" s="87"/>
      <c r="D90" s="88"/>
      <c r="E90" s="88"/>
      <c r="F90" s="87"/>
      <c r="G90" s="87"/>
      <c r="H90" s="87"/>
      <c r="I90" s="87"/>
    </row>
    <row r="91" spans="1:9" ht="18.75">
      <c r="A91" s="87"/>
      <c r="B91" s="87"/>
      <c r="C91" s="87"/>
      <c r="D91" s="89"/>
      <c r="E91" s="90"/>
      <c r="F91" s="87"/>
      <c r="G91" s="87"/>
      <c r="H91" s="87"/>
      <c r="I91" s="87"/>
    </row>
    <row r="92" spans="1:9" ht="18.75">
      <c r="A92" s="87"/>
      <c r="B92" s="87"/>
      <c r="C92" s="87"/>
      <c r="D92" s="89"/>
      <c r="E92" s="90"/>
      <c r="F92" s="87"/>
      <c r="G92" s="87"/>
      <c r="H92" s="87"/>
      <c r="I92" s="87"/>
    </row>
    <row r="93" spans="1:9" ht="18.75">
      <c r="A93" s="87"/>
      <c r="B93" s="87"/>
      <c r="C93" s="87"/>
      <c r="D93" s="89"/>
      <c r="E93" s="90"/>
      <c r="F93" s="87"/>
      <c r="G93" s="87"/>
      <c r="H93" s="87"/>
      <c r="I93" s="87"/>
    </row>
    <row r="94" spans="1:9" ht="18.75">
      <c r="A94" s="87"/>
      <c r="B94" s="87"/>
      <c r="C94" s="87"/>
      <c r="D94" s="89"/>
      <c r="E94" s="90"/>
      <c r="F94" s="87"/>
      <c r="G94" s="87"/>
      <c r="H94" s="87"/>
      <c r="I94" s="87"/>
    </row>
    <row r="95" spans="1:9">
      <c r="A95" s="87"/>
      <c r="B95" s="87"/>
      <c r="C95" s="87"/>
      <c r="D95" s="87"/>
      <c r="E95" s="87"/>
      <c r="F95" s="87"/>
      <c r="G95" s="87"/>
      <c r="H95" s="87"/>
      <c r="I95" s="87"/>
    </row>
    <row r="96" spans="1:9">
      <c r="A96" s="87"/>
      <c r="B96" s="87"/>
      <c r="C96" s="87"/>
      <c r="D96" s="87"/>
      <c r="E96" s="87"/>
      <c r="F96" s="87"/>
      <c r="G96" s="87"/>
      <c r="H96" s="87"/>
      <c r="I96" s="87"/>
    </row>
    <row r="97" spans="1:9">
      <c r="A97" s="87"/>
      <c r="B97" s="87"/>
      <c r="C97" s="87"/>
      <c r="D97" s="87"/>
      <c r="E97" s="87"/>
      <c r="F97" s="87"/>
      <c r="G97" s="87"/>
      <c r="H97" s="87"/>
      <c r="I97" s="87"/>
    </row>
    <row r="98" spans="1:9">
      <c r="A98" s="87"/>
      <c r="B98" s="87"/>
      <c r="C98" s="87"/>
      <c r="D98" s="87"/>
      <c r="E98" s="87"/>
      <c r="F98" s="87"/>
      <c r="G98" s="87"/>
      <c r="H98" s="87"/>
      <c r="I98" s="87"/>
    </row>
    <row r="99" spans="1:9">
      <c r="A99" s="87"/>
      <c r="B99" s="87"/>
      <c r="C99" s="87"/>
      <c r="D99" s="87"/>
      <c r="E99" s="87"/>
      <c r="F99" s="87"/>
      <c r="G99" s="87"/>
      <c r="H99" s="87"/>
      <c r="I99" s="87"/>
    </row>
    <row r="100" spans="1:9">
      <c r="A100" s="87"/>
      <c r="B100" s="87"/>
      <c r="C100" s="87"/>
      <c r="D100" s="87"/>
      <c r="E100" s="87"/>
      <c r="F100" s="87"/>
      <c r="G100" s="87"/>
      <c r="H100" s="87"/>
      <c r="I100" s="87"/>
    </row>
    <row r="101" spans="1:9">
      <c r="A101" s="87"/>
      <c r="B101" s="87"/>
      <c r="C101" s="87"/>
      <c r="D101" s="87"/>
      <c r="E101" s="87"/>
      <c r="F101" s="87"/>
      <c r="G101" s="87"/>
      <c r="H101" s="87"/>
      <c r="I101" s="87"/>
    </row>
  </sheetData>
  <mergeCells count="18">
    <mergeCell ref="I36:R37"/>
    <mergeCell ref="A1:G3"/>
    <mergeCell ref="H1:S3"/>
    <mergeCell ref="C5:E6"/>
    <mergeCell ref="C20:E21"/>
    <mergeCell ref="I5:R6"/>
    <mergeCell ref="I20:R21"/>
    <mergeCell ref="K62:K63"/>
    <mergeCell ref="J64:J65"/>
    <mergeCell ref="J66:J67"/>
    <mergeCell ref="J68:J69"/>
    <mergeCell ref="C54:E55"/>
    <mergeCell ref="I54:R55"/>
    <mergeCell ref="I64:I65"/>
    <mergeCell ref="I66:I67"/>
    <mergeCell ref="I68:I69"/>
    <mergeCell ref="I62:I63"/>
    <mergeCell ref="J62:J63"/>
  </mergeCells>
  <printOptions horizontalCentered="1" verticalCentered="1"/>
  <pageMargins left="0" right="0" top="0" bottom="0" header="0" footer="0"/>
  <pageSetup paperSize="8" scale="4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416"/>
  <sheetViews>
    <sheetView workbookViewId="0">
      <selection activeCell="C3" sqref="C3"/>
    </sheetView>
  </sheetViews>
  <sheetFormatPr baseColWidth="10" defaultRowHeight="15"/>
  <cols>
    <col min="1" max="3" width="40.7109375" customWidth="1"/>
  </cols>
  <sheetData>
    <row r="1" spans="1:21" ht="48.75" customHeight="1" thickBot="1">
      <c r="A1" s="194" t="s">
        <v>94</v>
      </c>
      <c r="B1" s="195"/>
      <c r="C1" s="196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30" customHeight="1" thickBot="1">
      <c r="A2" s="20" t="s">
        <v>7</v>
      </c>
      <c r="B2" s="21" t="s">
        <v>24</v>
      </c>
      <c r="C2" s="91" t="s">
        <v>80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30" customHeight="1">
      <c r="A3" s="92" t="s">
        <v>95</v>
      </c>
      <c r="B3" s="93"/>
      <c r="C3" s="94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>
      <c r="A4" s="92" t="s">
        <v>97</v>
      </c>
      <c r="B4" s="93"/>
      <c r="C4" s="94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21" ht="30" customHeight="1">
      <c r="A5" s="92"/>
      <c r="B5" s="93"/>
      <c r="C5" s="9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 ht="30" customHeight="1">
      <c r="A6" s="92"/>
      <c r="B6" s="93"/>
      <c r="C6" s="94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30" customHeight="1">
      <c r="A7" s="92"/>
      <c r="B7" s="93"/>
      <c r="C7" s="94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ht="30" customHeight="1">
      <c r="A8" s="92"/>
      <c r="B8" s="93"/>
      <c r="C8" s="94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1" ht="30" customHeight="1">
      <c r="A9" s="92"/>
      <c r="B9" s="93"/>
      <c r="C9" s="94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</row>
    <row r="10" spans="1:21" ht="30" customHeight="1">
      <c r="A10" s="92"/>
      <c r="B10" s="93"/>
      <c r="C10" s="9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ht="30" customHeight="1">
      <c r="A11" s="92"/>
      <c r="B11" s="93"/>
      <c r="C11" s="94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30" customHeight="1">
      <c r="A12" s="92"/>
      <c r="B12" s="93"/>
      <c r="C12" s="94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30" customHeight="1">
      <c r="A13" s="92"/>
      <c r="B13" s="93"/>
      <c r="C13" s="94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30" customHeight="1">
      <c r="A14" s="92"/>
      <c r="B14" s="93"/>
      <c r="C14" s="94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30" customHeight="1">
      <c r="A15" s="92"/>
      <c r="B15" s="93"/>
      <c r="C15" s="94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ht="30" customHeight="1">
      <c r="A16" s="92"/>
      <c r="B16" s="93"/>
      <c r="C16" s="94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ht="30" customHeight="1">
      <c r="A17" s="92"/>
      <c r="B17" s="93"/>
      <c r="C17" s="94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ht="30" customHeight="1">
      <c r="A18" s="92"/>
      <c r="B18" s="93"/>
      <c r="C18" s="94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ht="30" customHeight="1">
      <c r="A19" s="92"/>
      <c r="B19" s="93"/>
      <c r="C19" s="94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>
      <c r="A20" s="92"/>
      <c r="B20" s="93"/>
      <c r="C20" s="94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ht="30" customHeight="1">
      <c r="A21" s="92"/>
      <c r="B21" s="93"/>
      <c r="C21" s="94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ht="30" customHeight="1">
      <c r="A22" s="92"/>
      <c r="B22" s="93"/>
      <c r="C22" s="94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ht="30" customHeight="1">
      <c r="A23" s="92"/>
      <c r="B23" s="93"/>
      <c r="C23" s="94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ht="30" customHeight="1">
      <c r="A24" s="92"/>
      <c r="B24" s="93"/>
      <c r="C24" s="94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ht="30" customHeight="1">
      <c r="A25" s="92"/>
      <c r="B25" s="93"/>
      <c r="C25" s="9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ht="30" customHeight="1">
      <c r="A26" s="92"/>
      <c r="B26" s="93"/>
      <c r="C26" s="94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ht="30" customHeight="1">
      <c r="A27" s="92"/>
      <c r="B27" s="93"/>
      <c r="C27" s="94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ht="30" customHeight="1">
      <c r="A28" s="92"/>
      <c r="B28" s="93"/>
      <c r="C28" s="94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30" customHeight="1">
      <c r="A29" s="92"/>
      <c r="B29" s="93"/>
      <c r="C29" s="94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ht="30" customHeight="1">
      <c r="A30" s="92"/>
      <c r="B30" s="93"/>
      <c r="C30" s="94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ht="30" customHeight="1">
      <c r="A31" s="92"/>
      <c r="B31" s="93"/>
      <c r="C31" s="94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ht="30" customHeight="1">
      <c r="A32" s="92"/>
      <c r="B32" s="93"/>
      <c r="C32" s="94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ht="30" customHeight="1">
      <c r="A33" s="92"/>
      <c r="B33" s="93"/>
      <c r="C33" s="94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ht="30" customHeight="1">
      <c r="A34" s="92"/>
      <c r="B34" s="93"/>
      <c r="C34" s="94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ht="30" customHeight="1">
      <c r="A35" s="92"/>
      <c r="B35" s="93"/>
      <c r="C35" s="94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ht="30" customHeight="1">
      <c r="A36" s="92"/>
      <c r="B36" s="93"/>
      <c r="C36" s="94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ht="30" customHeight="1">
      <c r="A37" s="92"/>
      <c r="B37" s="93"/>
      <c r="C37" s="94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ht="30" customHeight="1">
      <c r="A38" s="92"/>
      <c r="B38" s="93"/>
      <c r="C38" s="94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ht="30" customHeight="1">
      <c r="A39" s="92"/>
      <c r="B39" s="93"/>
      <c r="C39" s="94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30" customHeight="1">
      <c r="A40" s="92"/>
      <c r="B40" s="93"/>
      <c r="C40" s="94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ht="30" customHeight="1">
      <c r="A41" s="92"/>
      <c r="B41" s="93"/>
      <c r="C41" s="94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ht="30" customHeight="1">
      <c r="A42" s="92"/>
      <c r="B42" s="93"/>
      <c r="C42" s="94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ht="30" customHeight="1">
      <c r="A43" s="92"/>
      <c r="B43" s="93"/>
      <c r="C43" s="94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ht="30" customHeight="1">
      <c r="A44" s="92"/>
      <c r="B44" s="93"/>
      <c r="C44" s="94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ht="30" customHeight="1">
      <c r="A45" s="92"/>
      <c r="B45" s="93"/>
      <c r="C45" s="94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ht="30" customHeight="1">
      <c r="A46" s="92"/>
      <c r="B46" s="93"/>
      <c r="C46" s="94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ht="30" customHeight="1">
      <c r="A47" s="92"/>
      <c r="B47" s="93"/>
      <c r="C47" s="94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ht="30" customHeight="1">
      <c r="A48" s="92"/>
      <c r="B48" s="93"/>
      <c r="C48" s="94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ht="30" customHeight="1">
      <c r="A49" s="92"/>
      <c r="B49" s="93"/>
      <c r="C49" s="94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ht="30" customHeight="1">
      <c r="A50" s="92"/>
      <c r="B50" s="93"/>
      <c r="C50" s="94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ht="30" customHeight="1">
      <c r="A51" s="92"/>
      <c r="B51" s="93"/>
      <c r="C51" s="94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ht="30" customHeight="1">
      <c r="A52" s="92"/>
      <c r="B52" s="93"/>
      <c r="C52" s="94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ht="30" customHeight="1">
      <c r="A53" s="92"/>
      <c r="B53" s="93"/>
      <c r="C53" s="94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ht="30" customHeight="1">
      <c r="A54" s="92"/>
      <c r="B54" s="93"/>
      <c r="C54" s="9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ht="30" customHeight="1">
      <c r="A55" s="92"/>
      <c r="B55" s="93"/>
      <c r="C55" s="94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ht="30" customHeight="1">
      <c r="A56" s="92"/>
      <c r="B56" s="93"/>
      <c r="C56" s="94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ht="30" customHeight="1">
      <c r="A57" s="92"/>
      <c r="B57" s="93"/>
      <c r="C57" s="94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ht="30" customHeight="1">
      <c r="A58" s="92"/>
      <c r="B58" s="93"/>
      <c r="C58" s="94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30" customHeight="1">
      <c r="A59" s="92"/>
      <c r="B59" s="93"/>
      <c r="C59" s="94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30" customHeight="1">
      <c r="A60" s="92"/>
      <c r="B60" s="93"/>
      <c r="C60" s="94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ht="30" customHeight="1">
      <c r="A61" s="92"/>
      <c r="B61" s="93"/>
      <c r="C61" s="94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ht="30" customHeight="1">
      <c r="A62" s="92"/>
      <c r="B62" s="93"/>
      <c r="C62" s="94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ht="30" customHeight="1">
      <c r="A63" s="92"/>
      <c r="B63" s="93"/>
      <c r="C63" s="94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ht="30" customHeight="1">
      <c r="A64" s="92"/>
      <c r="B64" s="93"/>
      <c r="C64" s="94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ht="30" customHeight="1">
      <c r="A65" s="92"/>
      <c r="B65" s="93"/>
      <c r="C65" s="94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ht="30" customHeight="1">
      <c r="A66" s="92"/>
      <c r="B66" s="93"/>
      <c r="C66" s="94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ht="30" customHeight="1">
      <c r="A67" s="92"/>
      <c r="B67" s="93"/>
      <c r="C67" s="94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ht="30" customHeight="1">
      <c r="A68" s="92"/>
      <c r="B68" s="93"/>
      <c r="C68" s="94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ht="30" customHeight="1">
      <c r="A69" s="92"/>
      <c r="B69" s="93"/>
      <c r="C69" s="94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ht="30" customHeight="1">
      <c r="A70" s="92"/>
      <c r="B70" s="93"/>
      <c r="C70" s="94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ht="30" customHeight="1">
      <c r="A71" s="92"/>
      <c r="B71" s="93"/>
      <c r="C71" s="94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ht="30" customHeight="1">
      <c r="A72" s="92"/>
      <c r="B72" s="93"/>
      <c r="C72" s="94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ht="30" customHeight="1">
      <c r="A73" s="92"/>
      <c r="B73" s="93"/>
      <c r="C73" s="94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ht="30" customHeight="1">
      <c r="A74" s="92"/>
      <c r="B74" s="93"/>
      <c r="C74" s="94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ht="30" customHeight="1">
      <c r="A75" s="92"/>
      <c r="B75" s="93"/>
      <c r="C75" s="94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ht="30" customHeight="1">
      <c r="A76" s="92"/>
      <c r="B76" s="93"/>
      <c r="C76" s="94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ht="30" customHeight="1">
      <c r="A77" s="92"/>
      <c r="B77" s="93"/>
      <c r="C77" s="94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ht="30" customHeight="1">
      <c r="A78" s="92"/>
      <c r="B78" s="93"/>
      <c r="C78" s="94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ht="30" customHeight="1">
      <c r="A79" s="92"/>
      <c r="B79" s="93"/>
      <c r="C79" s="94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ht="30" customHeight="1">
      <c r="A80" s="92"/>
      <c r="B80" s="93"/>
      <c r="C80" s="94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ht="30" customHeight="1">
      <c r="A81" s="92"/>
      <c r="B81" s="93"/>
      <c r="C81" s="94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ht="30" customHeight="1">
      <c r="A82" s="92"/>
      <c r="B82" s="93"/>
      <c r="C82" s="94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ht="30" customHeight="1">
      <c r="A83" s="92"/>
      <c r="B83" s="93"/>
      <c r="C83" s="94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ht="30" customHeight="1">
      <c r="A84" s="92"/>
      <c r="B84" s="93"/>
      <c r="C84" s="94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ht="30" customHeight="1">
      <c r="A85" s="92"/>
      <c r="B85" s="93"/>
      <c r="C85" s="94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ht="30" customHeight="1">
      <c r="A86" s="92"/>
      <c r="B86" s="93"/>
      <c r="C86" s="94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ht="30" customHeight="1">
      <c r="A87" s="92"/>
      <c r="B87" s="93"/>
      <c r="C87" s="94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ht="30" customHeight="1">
      <c r="A88" s="92"/>
      <c r="B88" s="93"/>
      <c r="C88" s="94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ht="30" customHeight="1">
      <c r="A89" s="92"/>
      <c r="B89" s="93"/>
      <c r="C89" s="94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ht="30" customHeight="1">
      <c r="A90" s="92"/>
      <c r="B90" s="93"/>
      <c r="C90" s="94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ht="30" customHeight="1">
      <c r="A91" s="92"/>
      <c r="B91" s="93"/>
      <c r="C91" s="94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ht="30" customHeight="1">
      <c r="A92" s="92"/>
      <c r="B92" s="93"/>
      <c r="C92" s="94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ht="30" customHeight="1">
      <c r="A93" s="92"/>
      <c r="B93" s="93"/>
      <c r="C93" s="94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ht="30" customHeight="1">
      <c r="A94" s="92"/>
      <c r="B94" s="93"/>
      <c r="C94" s="94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ht="30" customHeight="1">
      <c r="A95" s="92"/>
      <c r="B95" s="93"/>
      <c r="C95" s="94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ht="30" customHeight="1">
      <c r="A96" s="92"/>
      <c r="B96" s="93"/>
      <c r="C96" s="94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30" customHeight="1">
      <c r="A97" s="92"/>
      <c r="B97" s="93"/>
      <c r="C97" s="94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30" customHeight="1">
      <c r="A98" s="92"/>
      <c r="B98" s="93"/>
      <c r="C98" s="94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30" customHeight="1">
      <c r="A99" s="92"/>
      <c r="B99" s="93"/>
      <c r="C99" s="94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ht="30" customHeight="1">
      <c r="A100" s="92"/>
      <c r="B100" s="93"/>
      <c r="C100" s="94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30" customHeight="1">
      <c r="A101" s="92"/>
      <c r="B101" s="93"/>
      <c r="C101" s="94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ht="30" customHeight="1">
      <c r="A102" s="92"/>
      <c r="B102" s="93"/>
      <c r="C102" s="94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ht="30" customHeight="1">
      <c r="A103" s="92"/>
      <c r="B103" s="93"/>
      <c r="C103" s="94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ht="30" customHeight="1">
      <c r="A104" s="92"/>
      <c r="B104" s="93"/>
      <c r="C104" s="94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ht="30" customHeight="1">
      <c r="A105" s="92"/>
      <c r="B105" s="93"/>
      <c r="C105" s="94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ht="30" customHeight="1">
      <c r="A106" s="92"/>
      <c r="B106" s="93"/>
      <c r="C106" s="94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ht="30" customHeight="1">
      <c r="A107" s="92"/>
      <c r="B107" s="93"/>
      <c r="C107" s="94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ht="30" customHeight="1">
      <c r="A108" s="92"/>
      <c r="B108" s="93"/>
      <c r="C108" s="94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30" customHeight="1">
      <c r="A109" s="92"/>
      <c r="B109" s="93"/>
      <c r="C109" s="94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30" customHeight="1">
      <c r="A110" s="92"/>
      <c r="B110" s="93"/>
      <c r="C110" s="94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ht="30" customHeight="1">
      <c r="A111" s="92"/>
      <c r="B111" s="93"/>
      <c r="C111" s="94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ht="30" customHeight="1">
      <c r="A112" s="92"/>
      <c r="B112" s="93"/>
      <c r="C112" s="94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30" customHeight="1">
      <c r="A113" s="92"/>
      <c r="B113" s="93"/>
      <c r="C113" s="94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30" customHeight="1">
      <c r="A114" s="92"/>
      <c r="B114" s="93"/>
      <c r="C114" s="94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30" customHeight="1">
      <c r="A115" s="92"/>
      <c r="B115" s="93"/>
      <c r="C115" s="94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30" customHeight="1">
      <c r="A116" s="92"/>
      <c r="B116" s="93"/>
      <c r="C116" s="94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30" customHeight="1">
      <c r="A117" s="92"/>
      <c r="B117" s="93"/>
      <c r="C117" s="94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30" customHeight="1">
      <c r="A118" s="92"/>
      <c r="B118" s="93"/>
      <c r="C118" s="94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30" customHeight="1">
      <c r="A119" s="92"/>
      <c r="B119" s="93"/>
      <c r="C119" s="94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30" customHeight="1">
      <c r="A120" s="92"/>
      <c r="B120" s="93"/>
      <c r="C120" s="94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30" customHeight="1">
      <c r="A121" s="92"/>
      <c r="B121" s="93"/>
      <c r="C121" s="94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ht="30" customHeight="1">
      <c r="A122" s="92"/>
      <c r="B122" s="93"/>
      <c r="C122" s="94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ht="30" customHeight="1">
      <c r="A123" s="92"/>
      <c r="B123" s="93"/>
      <c r="C123" s="94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ht="30" customHeight="1">
      <c r="A124" s="92"/>
      <c r="B124" s="93"/>
      <c r="C124" s="94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ht="30" customHeight="1">
      <c r="A125" s="92"/>
      <c r="B125" s="93"/>
      <c r="C125" s="94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ht="30" customHeight="1">
      <c r="A126" s="92"/>
      <c r="B126" s="93"/>
      <c r="C126" s="94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ht="30" customHeight="1">
      <c r="A127" s="92"/>
      <c r="B127" s="93"/>
      <c r="C127" s="94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ht="30" customHeight="1">
      <c r="A128" s="92"/>
      <c r="B128" s="93"/>
      <c r="C128" s="94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ht="30" customHeight="1">
      <c r="A129" s="92"/>
      <c r="B129" s="93"/>
      <c r="C129" s="94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ht="30" customHeight="1">
      <c r="A130" s="92"/>
      <c r="B130" s="93"/>
      <c r="C130" s="94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ht="30" customHeight="1">
      <c r="A131" s="92"/>
      <c r="B131" s="93"/>
      <c r="C131" s="94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ht="30" customHeight="1">
      <c r="A132" s="92"/>
      <c r="B132" s="93"/>
      <c r="C132" s="94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ht="30" customHeight="1">
      <c r="A133" s="92"/>
      <c r="B133" s="93"/>
      <c r="C133" s="94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ht="30" customHeight="1">
      <c r="A134" s="92"/>
      <c r="B134" s="93"/>
      <c r="C134" s="94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ht="30" customHeight="1">
      <c r="A135" s="92"/>
      <c r="B135" s="93"/>
      <c r="C135" s="94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30" customHeight="1">
      <c r="A136" s="92"/>
      <c r="B136" s="93"/>
      <c r="C136" s="94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30" customHeight="1">
      <c r="A137" s="92"/>
      <c r="B137" s="93"/>
      <c r="C137" s="94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30" customHeight="1">
      <c r="A138" s="92"/>
      <c r="B138" s="93"/>
      <c r="C138" s="94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30" customHeight="1">
      <c r="A139" s="92"/>
      <c r="B139" s="93"/>
      <c r="C139" s="94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30" customHeight="1">
      <c r="A140" s="92"/>
      <c r="B140" s="93"/>
      <c r="C140" s="94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30" customHeight="1">
      <c r="A141" s="92"/>
      <c r="B141" s="93"/>
      <c r="C141" s="94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30" customHeight="1">
      <c r="A142" s="92"/>
      <c r="B142" s="93"/>
      <c r="C142" s="94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30" customHeight="1">
      <c r="A143" s="92"/>
      <c r="B143" s="93"/>
      <c r="C143" s="94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30" customHeight="1">
      <c r="A144" s="92"/>
      <c r="B144" s="93"/>
      <c r="C144" s="94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ht="30" customHeight="1">
      <c r="A145" s="92"/>
      <c r="B145" s="93"/>
      <c r="C145" s="94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ht="30" customHeight="1">
      <c r="A146" s="92"/>
      <c r="B146" s="93"/>
      <c r="C146" s="94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30" customHeight="1">
      <c r="A147" s="92"/>
      <c r="B147" s="93"/>
      <c r="C147" s="94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ht="30" customHeight="1">
      <c r="A148" s="92"/>
      <c r="B148" s="93"/>
      <c r="C148" s="94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ht="30" customHeight="1">
      <c r="A149" s="92"/>
      <c r="B149" s="93"/>
      <c r="C149" s="94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ht="30" customHeight="1">
      <c r="A150" s="92"/>
      <c r="B150" s="93"/>
      <c r="C150" s="94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ht="30" customHeight="1">
      <c r="A151" s="92"/>
      <c r="B151" s="93"/>
      <c r="C151" s="94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ht="30" customHeight="1">
      <c r="A152" s="92"/>
      <c r="B152" s="93"/>
      <c r="C152" s="94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ht="30" customHeight="1">
      <c r="A153" s="92"/>
      <c r="B153" s="93"/>
      <c r="C153" s="94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ht="30" customHeight="1">
      <c r="A154" s="92"/>
      <c r="B154" s="93"/>
      <c r="C154" s="94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ht="30" customHeight="1">
      <c r="A155" s="92"/>
      <c r="B155" s="93"/>
      <c r="C155" s="94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ht="30" customHeight="1">
      <c r="A156" s="92"/>
      <c r="B156" s="93"/>
      <c r="C156" s="94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ht="30" customHeight="1">
      <c r="A157" s="92"/>
      <c r="B157" s="93"/>
      <c r="C157" s="94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ht="30" customHeight="1">
      <c r="A158" s="92"/>
      <c r="B158" s="93"/>
      <c r="C158" s="94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ht="30" customHeight="1">
      <c r="A159" s="92"/>
      <c r="B159" s="93"/>
      <c r="C159" s="94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ht="30" customHeight="1">
      <c r="A160" s="92"/>
      <c r="B160" s="93"/>
      <c r="C160" s="94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ht="30" customHeight="1">
      <c r="A161" s="92"/>
      <c r="B161" s="93"/>
      <c r="C161" s="94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ht="30" customHeight="1">
      <c r="A162" s="92"/>
      <c r="B162" s="93"/>
      <c r="C162" s="94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ht="30" customHeight="1">
      <c r="A163" s="92"/>
      <c r="B163" s="93"/>
      <c r="C163" s="94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ht="30" customHeight="1">
      <c r="A164" s="92"/>
      <c r="B164" s="93"/>
      <c r="C164" s="94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ht="30" customHeight="1">
      <c r="A165" s="92"/>
      <c r="B165" s="93"/>
      <c r="C165" s="94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ht="30" customHeight="1">
      <c r="A166" s="92"/>
      <c r="B166" s="93"/>
      <c r="C166" s="94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ht="30" customHeight="1">
      <c r="A167" s="92"/>
      <c r="B167" s="93"/>
      <c r="C167" s="94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ht="30" customHeight="1">
      <c r="A168" s="92"/>
      <c r="B168" s="93"/>
      <c r="C168" s="94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ht="30" customHeight="1">
      <c r="A169" s="92"/>
      <c r="B169" s="93"/>
      <c r="C169" s="94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ht="30" customHeight="1">
      <c r="A170" s="92"/>
      <c r="B170" s="93"/>
      <c r="C170" s="94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ht="30" customHeight="1">
      <c r="A171" s="92"/>
      <c r="B171" s="93"/>
      <c r="C171" s="94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ht="30" customHeight="1">
      <c r="A172" s="92"/>
      <c r="B172" s="93"/>
      <c r="C172" s="94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ht="30" customHeight="1">
      <c r="A173" s="92"/>
      <c r="B173" s="93"/>
      <c r="C173" s="94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ht="30" customHeight="1">
      <c r="A174" s="92"/>
      <c r="B174" s="93"/>
      <c r="C174" s="94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ht="30" customHeight="1">
      <c r="A175" s="92"/>
      <c r="B175" s="93"/>
      <c r="C175" s="94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ht="30" customHeight="1">
      <c r="A176" s="92"/>
      <c r="B176" s="93"/>
      <c r="C176" s="94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ht="30" customHeight="1">
      <c r="A177" s="92"/>
      <c r="B177" s="93"/>
      <c r="C177" s="94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ht="30" customHeight="1">
      <c r="A178" s="92"/>
      <c r="B178" s="93"/>
      <c r="C178" s="94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ht="30" customHeight="1">
      <c r="A179" s="92"/>
      <c r="B179" s="93"/>
      <c r="C179" s="94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ht="30" customHeight="1">
      <c r="A180" s="92"/>
      <c r="B180" s="93"/>
      <c r="C180" s="94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ht="30" customHeight="1">
      <c r="A181" s="92"/>
      <c r="B181" s="93"/>
      <c r="C181" s="94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ht="30" customHeight="1">
      <c r="A182" s="92"/>
      <c r="B182" s="93"/>
      <c r="C182" s="94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ht="30" customHeight="1">
      <c r="A183" s="92"/>
      <c r="B183" s="93"/>
      <c r="C183" s="94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ht="30" customHeight="1">
      <c r="A184" s="92"/>
      <c r="B184" s="93"/>
      <c r="C184" s="94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ht="30" customHeight="1">
      <c r="A185" s="92"/>
      <c r="B185" s="93"/>
      <c r="C185" s="94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ht="30" customHeight="1">
      <c r="A186" s="92"/>
      <c r="B186" s="93"/>
      <c r="C186" s="94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ht="30" customHeight="1">
      <c r="A187" s="92"/>
      <c r="B187" s="93"/>
      <c r="C187" s="94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ht="30" customHeight="1">
      <c r="A188" s="92"/>
      <c r="B188" s="93"/>
      <c r="C188" s="94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ht="30" customHeight="1">
      <c r="A189" s="92"/>
      <c r="B189" s="93"/>
      <c r="C189" s="94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ht="30" customHeight="1">
      <c r="A190" s="92"/>
      <c r="B190" s="93"/>
      <c r="C190" s="94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ht="30" customHeight="1">
      <c r="A191" s="92"/>
      <c r="B191" s="93"/>
      <c r="C191" s="94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ht="30" customHeight="1">
      <c r="A192" s="92"/>
      <c r="B192" s="93"/>
      <c r="C192" s="94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ht="30" customHeight="1">
      <c r="A193" s="92"/>
      <c r="B193" s="93"/>
      <c r="C193" s="94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ht="30" customHeight="1">
      <c r="A194" s="92"/>
      <c r="B194" s="93"/>
      <c r="C194" s="94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ht="30" customHeight="1">
      <c r="A195" s="92"/>
      <c r="B195" s="93"/>
      <c r="C195" s="94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ht="30" customHeight="1">
      <c r="A196" s="92"/>
      <c r="B196" s="93"/>
      <c r="C196" s="94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ht="30" customHeight="1">
      <c r="A197" s="92"/>
      <c r="B197" s="93"/>
      <c r="C197" s="94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ht="30" customHeight="1">
      <c r="A198" s="92"/>
      <c r="B198" s="93"/>
      <c r="C198" s="94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ht="30" customHeight="1">
      <c r="A199" s="92"/>
      <c r="B199" s="93"/>
      <c r="C199" s="94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ht="30" customHeight="1">
      <c r="A200" s="92"/>
      <c r="B200" s="93"/>
      <c r="C200" s="94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ht="30" customHeight="1">
      <c r="A201" s="92"/>
      <c r="B201" s="93"/>
      <c r="C201" s="94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ht="30" customHeight="1">
      <c r="A202" s="92"/>
      <c r="B202" s="93"/>
      <c r="C202" s="94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ht="30" customHeight="1">
      <c r="A203" s="92"/>
      <c r="B203" s="93"/>
      <c r="C203" s="94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ht="30" customHeight="1">
      <c r="A204" s="92"/>
      <c r="B204" s="93"/>
      <c r="C204" s="94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ht="30" customHeight="1">
      <c r="A205" s="92"/>
      <c r="B205" s="93"/>
      <c r="C205" s="94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ht="30" customHeight="1">
      <c r="A206" s="92"/>
      <c r="B206" s="93"/>
      <c r="C206" s="94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ht="30" customHeight="1">
      <c r="A207" s="92"/>
      <c r="B207" s="93"/>
      <c r="C207" s="94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ht="30" customHeight="1">
      <c r="A208" s="92"/>
      <c r="B208" s="93"/>
      <c r="C208" s="94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ht="30" customHeight="1">
      <c r="A209" s="92"/>
      <c r="B209" s="93"/>
      <c r="C209" s="94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ht="30" customHeight="1">
      <c r="A210" s="92"/>
      <c r="B210" s="93"/>
      <c r="C210" s="94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ht="30" customHeight="1">
      <c r="A211" s="92"/>
      <c r="B211" s="93"/>
      <c r="C211" s="94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ht="30" customHeight="1">
      <c r="A212" s="92"/>
      <c r="B212" s="93"/>
      <c r="C212" s="94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ht="30" customHeight="1">
      <c r="A213" s="92"/>
      <c r="B213" s="93"/>
      <c r="C213" s="94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ht="30" customHeight="1">
      <c r="A214" s="92"/>
      <c r="B214" s="93"/>
      <c r="C214" s="94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ht="30" customHeight="1">
      <c r="A215" s="92"/>
      <c r="B215" s="93"/>
      <c r="C215" s="94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ht="30" customHeight="1">
      <c r="A216" s="92"/>
      <c r="B216" s="93"/>
      <c r="C216" s="94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ht="30" customHeight="1">
      <c r="A217" s="92"/>
      <c r="B217" s="93"/>
      <c r="C217" s="94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ht="30" customHeight="1">
      <c r="A218" s="92"/>
      <c r="B218" s="93"/>
      <c r="C218" s="94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ht="30" customHeight="1">
      <c r="A219" s="92"/>
      <c r="B219" s="93"/>
      <c r="C219" s="94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ht="30" customHeight="1">
      <c r="A220" s="92"/>
      <c r="B220" s="93"/>
      <c r="C220" s="94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ht="30" customHeight="1">
      <c r="A221" s="92"/>
      <c r="B221" s="93"/>
      <c r="C221" s="94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ht="30" customHeight="1">
      <c r="A222" s="92"/>
      <c r="B222" s="93"/>
      <c r="C222" s="94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ht="30" customHeight="1">
      <c r="A223" s="92"/>
      <c r="B223" s="93"/>
      <c r="C223" s="94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ht="30" customHeight="1">
      <c r="A224" s="92"/>
      <c r="B224" s="93"/>
      <c r="C224" s="94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ht="30" customHeight="1">
      <c r="A225" s="92"/>
      <c r="B225" s="93"/>
      <c r="C225" s="94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ht="30" customHeight="1">
      <c r="A226" s="92"/>
      <c r="B226" s="93"/>
      <c r="C226" s="94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ht="30" customHeight="1">
      <c r="A227" s="92"/>
      <c r="B227" s="93"/>
      <c r="C227" s="94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ht="30" customHeight="1">
      <c r="A228" s="92"/>
      <c r="B228" s="93"/>
      <c r="C228" s="94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ht="30" customHeight="1">
      <c r="A229" s="92"/>
      <c r="B229" s="93"/>
      <c r="C229" s="94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ht="30" customHeight="1">
      <c r="A230" s="92"/>
      <c r="B230" s="93"/>
      <c r="C230" s="94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ht="30" customHeight="1">
      <c r="A231" s="92"/>
      <c r="B231" s="93"/>
      <c r="C231" s="94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ht="30" customHeight="1">
      <c r="A232" s="92"/>
      <c r="B232" s="93"/>
      <c r="C232" s="94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ht="30" customHeight="1">
      <c r="A233" s="92"/>
      <c r="B233" s="93"/>
      <c r="C233" s="94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ht="30" customHeight="1">
      <c r="A234" s="92"/>
      <c r="B234" s="93"/>
      <c r="C234" s="94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ht="30" customHeight="1">
      <c r="A235" s="92"/>
      <c r="B235" s="93"/>
      <c r="C235" s="94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ht="30" customHeight="1">
      <c r="A236" s="92"/>
      <c r="B236" s="93"/>
      <c r="C236" s="94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ht="30" customHeight="1">
      <c r="A237" s="92"/>
      <c r="B237" s="93"/>
      <c r="C237" s="94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ht="30" customHeight="1">
      <c r="A238" s="92"/>
      <c r="B238" s="93"/>
      <c r="C238" s="94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ht="30" customHeight="1">
      <c r="A239" s="92"/>
      <c r="B239" s="93"/>
      <c r="C239" s="94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ht="30" customHeight="1">
      <c r="A240" s="92"/>
      <c r="B240" s="93"/>
      <c r="C240" s="94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ht="30" customHeight="1">
      <c r="A241" s="92"/>
      <c r="B241" s="93"/>
      <c r="C241" s="94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ht="30" customHeight="1">
      <c r="A242" s="92"/>
      <c r="B242" s="93"/>
      <c r="C242" s="94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ht="30" customHeight="1">
      <c r="A243" s="92"/>
      <c r="B243" s="93"/>
      <c r="C243" s="94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ht="30" customHeight="1">
      <c r="A244" s="92"/>
      <c r="B244" s="93"/>
      <c r="C244" s="94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ht="30" customHeight="1">
      <c r="A245" s="92"/>
      <c r="B245" s="93"/>
      <c r="C245" s="94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ht="30" customHeight="1">
      <c r="A246" s="92"/>
      <c r="B246" s="93"/>
      <c r="C246" s="94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ht="30" customHeight="1">
      <c r="A247" s="92"/>
      <c r="B247" s="93"/>
      <c r="C247" s="94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ht="30" customHeight="1">
      <c r="A248" s="92"/>
      <c r="B248" s="93"/>
      <c r="C248" s="94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ht="30" customHeight="1">
      <c r="A249" s="92"/>
      <c r="B249" s="93"/>
      <c r="C249" s="94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ht="30" customHeight="1">
      <c r="A250" s="92"/>
      <c r="B250" s="93"/>
      <c r="C250" s="94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ht="30" customHeight="1">
      <c r="A251" s="92"/>
      <c r="B251" s="93"/>
      <c r="C251" s="94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ht="30" customHeight="1">
      <c r="A252" s="92"/>
      <c r="B252" s="93"/>
      <c r="C252" s="94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ht="30" customHeight="1">
      <c r="A253" s="92"/>
      <c r="B253" s="93"/>
      <c r="C253" s="94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ht="30" customHeight="1">
      <c r="A254" s="92"/>
      <c r="B254" s="93"/>
      <c r="C254" s="94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ht="30" customHeight="1">
      <c r="A255" s="92"/>
      <c r="B255" s="93"/>
      <c r="C255" s="94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ht="30" customHeight="1">
      <c r="A256" s="92"/>
      <c r="B256" s="93"/>
      <c r="C256" s="94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ht="30" customHeight="1">
      <c r="A257" s="92"/>
      <c r="B257" s="93"/>
      <c r="C257" s="94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ht="30" customHeight="1">
      <c r="A258" s="92"/>
      <c r="B258" s="93"/>
      <c r="C258" s="94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ht="30" customHeight="1">
      <c r="A259" s="92"/>
      <c r="B259" s="93"/>
      <c r="C259" s="94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ht="30" customHeight="1" thickBot="1">
      <c r="A260" s="95"/>
      <c r="B260" s="96"/>
      <c r="C260" s="97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ht="30" customHeight="1">
      <c r="A261" s="31"/>
      <c r="B261" s="93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ht="30" customHeight="1">
      <c r="A262" s="31"/>
      <c r="B262" s="93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ht="30" customHeight="1">
      <c r="A263" s="31"/>
      <c r="B263" s="93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ht="30" customHeight="1">
      <c r="A264" s="31"/>
      <c r="B264" s="93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ht="30" customHeight="1">
      <c r="A265" s="31"/>
      <c r="B265" s="93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ht="30" customHeight="1">
      <c r="A266" s="31"/>
      <c r="B266" s="93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ht="30" customHeight="1">
      <c r="A267" s="31"/>
      <c r="B267" s="93"/>
      <c r="C267" s="31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ht="30" customHeight="1">
      <c r="A268" s="31"/>
      <c r="B268" s="93"/>
      <c r="C268" s="31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ht="30" customHeight="1">
      <c r="A269" s="31"/>
      <c r="B269" s="93"/>
      <c r="C269" s="31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ht="30" customHeight="1">
      <c r="A270" s="31"/>
      <c r="B270" s="93"/>
      <c r="C270" s="31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ht="30" customHeight="1">
      <c r="A271" s="31"/>
      <c r="B271" s="93"/>
      <c r="C271" s="31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ht="30" customHeight="1">
      <c r="A272" s="31"/>
      <c r="B272" s="93"/>
      <c r="C272" s="31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ht="30" customHeight="1">
      <c r="A273" s="31"/>
      <c r="B273" s="93"/>
      <c r="C273" s="31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ht="30" customHeight="1">
      <c r="A274" s="31"/>
      <c r="B274" s="93"/>
      <c r="C274" s="31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ht="30" customHeight="1">
      <c r="A275" s="31"/>
      <c r="B275" s="93"/>
      <c r="C275" s="31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ht="30" customHeight="1">
      <c r="A276" s="31"/>
      <c r="B276" s="93"/>
      <c r="C276" s="31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ht="30" customHeight="1">
      <c r="A277" s="31"/>
      <c r="B277" s="93"/>
      <c r="C277" s="31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ht="30" customHeight="1">
      <c r="A278" s="31"/>
      <c r="B278" s="93"/>
      <c r="C278" s="31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ht="30" customHeight="1">
      <c r="A279" s="31"/>
      <c r="B279" s="93"/>
      <c r="C279" s="31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ht="30" customHeight="1">
      <c r="A280" s="31"/>
      <c r="B280" s="93"/>
      <c r="C280" s="31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ht="30" customHeight="1">
      <c r="A281" s="31"/>
      <c r="B281" s="93"/>
      <c r="C281" s="31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ht="30" customHeight="1">
      <c r="A282" s="31"/>
      <c r="B282" s="93"/>
      <c r="C282" s="31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ht="30" customHeight="1">
      <c r="A283" s="31"/>
      <c r="B283" s="93"/>
      <c r="C283" s="31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ht="30" customHeight="1">
      <c r="A284" s="31"/>
      <c r="B284" s="93"/>
      <c r="C284" s="31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ht="30" customHeight="1">
      <c r="A285" s="31"/>
      <c r="B285" s="93"/>
      <c r="C285" s="31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ht="30" customHeight="1">
      <c r="A286" s="31"/>
      <c r="B286" s="93"/>
      <c r="C286" s="31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ht="30" customHeight="1">
      <c r="A287" s="31"/>
      <c r="B287" s="93"/>
      <c r="C287" s="31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ht="30" customHeight="1">
      <c r="A288" s="31"/>
      <c r="B288" s="93"/>
      <c r="C288" s="31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ht="30" customHeight="1">
      <c r="A289" s="31"/>
      <c r="B289" s="93"/>
      <c r="C289" s="31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ht="30" customHeight="1">
      <c r="A290" s="31"/>
      <c r="B290" s="93"/>
      <c r="C290" s="31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ht="30" customHeight="1">
      <c r="A291" s="31"/>
      <c r="B291" s="93"/>
      <c r="C291" s="31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ht="30" customHeight="1">
      <c r="A292" s="31"/>
      <c r="B292" s="93"/>
      <c r="C292" s="31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>
      <c r="A293" s="31"/>
      <c r="B293" s="93"/>
      <c r="C293" s="31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>
      <c r="A294" s="31"/>
      <c r="B294" s="93"/>
      <c r="C294" s="31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>
      <c r="A295" s="31"/>
      <c r="B295" s="93"/>
      <c r="C295" s="31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>
      <c r="A296" s="31"/>
      <c r="B296" s="93"/>
      <c r="C296" s="31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>
      <c r="A297" s="31"/>
      <c r="B297" s="93"/>
      <c r="C297" s="31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>
      <c r="A298" s="31"/>
      <c r="B298" s="93"/>
      <c r="C298" s="31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>
      <c r="A299" s="31"/>
      <c r="B299" s="93"/>
      <c r="C299" s="31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>
      <c r="A300" s="31"/>
      <c r="B300" s="93"/>
      <c r="C300" s="31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>
      <c r="A301" s="31"/>
      <c r="B301" s="93"/>
      <c r="C301" s="31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>
      <c r="A302" s="31"/>
      <c r="B302" s="93"/>
      <c r="C302" s="31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>
      <c r="A303" s="31"/>
      <c r="B303" s="93"/>
      <c r="C303" s="31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>
      <c r="A304" s="31"/>
      <c r="B304" s="93"/>
      <c r="C304" s="31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>
      <c r="A305" s="31"/>
      <c r="B305" s="93"/>
      <c r="C305" s="31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>
      <c r="A306" s="31"/>
      <c r="B306" s="93"/>
      <c r="C306" s="31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>
      <c r="A307" s="31"/>
      <c r="B307" s="93"/>
      <c r="C307" s="31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>
      <c r="A308" s="31"/>
      <c r="B308" s="93"/>
      <c r="C308" s="31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>
      <c r="A309" s="31"/>
      <c r="B309" s="93"/>
      <c r="C309" s="31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>
      <c r="A310" s="31"/>
      <c r="B310" s="93"/>
      <c r="C310" s="31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>
      <c r="A311" s="31"/>
      <c r="B311" s="93"/>
      <c r="C311" s="31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>
      <c r="A312" s="31"/>
      <c r="B312" s="93"/>
      <c r="C312" s="31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>
      <c r="A313" s="31"/>
      <c r="B313" s="93"/>
      <c r="C313" s="31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>
      <c r="A314" s="31"/>
      <c r="B314" s="93"/>
      <c r="C314" s="31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>
      <c r="A315" s="31"/>
      <c r="B315" s="93"/>
      <c r="C315" s="31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>
      <c r="A316" s="31"/>
      <c r="B316" s="93"/>
      <c r="C316" s="31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>
      <c r="A317" s="31"/>
      <c r="B317" s="93"/>
      <c r="C317" s="31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>
      <c r="A318" s="31"/>
      <c r="B318" s="93"/>
      <c r="C318" s="31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>
      <c r="A319" s="31"/>
      <c r="B319" s="93"/>
      <c r="C319" s="31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>
      <c r="A320" s="31"/>
      <c r="B320" s="93"/>
      <c r="C320" s="31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>
      <c r="A321" s="31"/>
      <c r="B321" s="93"/>
      <c r="C321" s="31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>
      <c r="A322" s="31"/>
      <c r="B322" s="93"/>
      <c r="C322" s="31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>
      <c r="A323" s="31"/>
      <c r="B323" s="93"/>
      <c r="C323" s="31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>
      <c r="A324" s="31"/>
      <c r="B324" s="93"/>
      <c r="C324" s="31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>
      <c r="A325" s="31"/>
      <c r="B325" s="93"/>
      <c r="C325" s="31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>
      <c r="A326" s="31"/>
      <c r="B326" s="93"/>
      <c r="C326" s="31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>
      <c r="A327" s="31"/>
      <c r="B327" s="93"/>
      <c r="C327" s="31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>
      <c r="A328" s="31"/>
      <c r="B328" s="93"/>
      <c r="C328" s="31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>
      <c r="A329" s="31"/>
      <c r="B329" s="31"/>
      <c r="C329" s="31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>
      <c r="A330" s="31"/>
      <c r="B330" s="31"/>
      <c r="C330" s="31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>
      <c r="A331" s="31"/>
      <c r="B331" s="31"/>
      <c r="C331" s="31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>
      <c r="A332" s="31"/>
      <c r="B332" s="31"/>
      <c r="C332" s="31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>
      <c r="A333" s="31"/>
      <c r="B333" s="31"/>
      <c r="C333" s="31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>
      <c r="A334" s="31"/>
      <c r="B334" s="31"/>
      <c r="C334" s="31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>
      <c r="A335" s="31"/>
      <c r="B335" s="31"/>
      <c r="C335" s="31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>
      <c r="A336" s="31"/>
      <c r="B336" s="31"/>
      <c r="C336" s="31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>
      <c r="A337" s="31"/>
      <c r="B337" s="31"/>
      <c r="C337" s="31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>
      <c r="A338" s="31"/>
      <c r="B338" s="31"/>
      <c r="C338" s="31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>
      <c r="A339" s="31"/>
      <c r="B339" s="31"/>
      <c r="C339" s="31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>
      <c r="A340" s="31"/>
      <c r="B340" s="31"/>
      <c r="C340" s="31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>
      <c r="A341" s="31"/>
      <c r="B341" s="31"/>
      <c r="C341" s="31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>
      <c r="A342" s="31"/>
      <c r="B342" s="31"/>
      <c r="C342" s="31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>
      <c r="A343" s="31"/>
      <c r="B343" s="31"/>
      <c r="C343" s="31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>
      <c r="A344" s="31"/>
      <c r="B344" s="31"/>
      <c r="C344" s="31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>
      <c r="A345" s="31"/>
      <c r="B345" s="31"/>
      <c r="C345" s="31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>
      <c r="A346" s="31"/>
      <c r="B346" s="31"/>
      <c r="C346" s="31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>
      <c r="A347" s="31"/>
      <c r="B347" s="31"/>
      <c r="C347" s="31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>
      <c r="A348" s="31"/>
      <c r="B348" s="31"/>
      <c r="C348" s="31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>
      <c r="A349" s="31"/>
      <c r="B349" s="31"/>
      <c r="C349" s="31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>
      <c r="A350" s="31"/>
      <c r="B350" s="31"/>
      <c r="C350" s="31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>
      <c r="A351" s="31"/>
      <c r="B351" s="31"/>
      <c r="C351" s="31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>
      <c r="A352" s="31"/>
      <c r="B352" s="31"/>
      <c r="C352" s="31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>
      <c r="A353" s="31"/>
      <c r="B353" s="31"/>
      <c r="C353" s="31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>
      <c r="A354" s="31"/>
      <c r="B354" s="31"/>
      <c r="C354" s="31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>
      <c r="A355" s="31"/>
      <c r="B355" s="31"/>
      <c r="C355" s="31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>
      <c r="A356" s="31"/>
      <c r="B356" s="31"/>
      <c r="C356" s="31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>
      <c r="A357" s="31"/>
      <c r="B357" s="31"/>
      <c r="C357" s="31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>
      <c r="A358" s="31"/>
      <c r="B358" s="31"/>
      <c r="C358" s="31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>
      <c r="A359" s="31"/>
      <c r="B359" s="31"/>
      <c r="C359" s="31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>
      <c r="A360" s="31"/>
      <c r="B360" s="31"/>
      <c r="C360" s="31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  <row r="361" spans="1:21">
      <c r="A361" s="31"/>
      <c r="B361" s="31"/>
      <c r="C361" s="31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</row>
    <row r="362" spans="1:21">
      <c r="A362" s="31"/>
      <c r="B362" s="31"/>
      <c r="C362" s="31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</row>
    <row r="363" spans="1:21">
      <c r="A363" s="31"/>
      <c r="B363" s="31"/>
      <c r="C363" s="31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</row>
    <row r="364" spans="1:21">
      <c r="A364" s="31"/>
      <c r="B364" s="31"/>
      <c r="C364" s="31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</row>
    <row r="365" spans="1:21">
      <c r="A365" s="31"/>
      <c r="B365" s="31"/>
      <c r="C365" s="31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</row>
    <row r="366" spans="1:21">
      <c r="A366" s="31"/>
      <c r="B366" s="31"/>
      <c r="C366" s="31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</row>
    <row r="367" spans="1:21">
      <c r="A367" s="31"/>
      <c r="B367" s="31"/>
      <c r="C367" s="31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</row>
    <row r="368" spans="1:21">
      <c r="A368" s="31"/>
      <c r="B368" s="31"/>
      <c r="C368" s="31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</row>
    <row r="369" spans="1:21">
      <c r="A369" s="31"/>
      <c r="B369" s="31"/>
      <c r="C369" s="31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</row>
    <row r="370" spans="1:21">
      <c r="A370" s="31"/>
      <c r="B370" s="31"/>
      <c r="C370" s="31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</row>
    <row r="371" spans="1:21">
      <c r="A371" s="31"/>
      <c r="B371" s="31"/>
      <c r="C371" s="31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</row>
    <row r="372" spans="1:21">
      <c r="A372" s="31"/>
      <c r="B372" s="31"/>
      <c r="C372" s="31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</row>
    <row r="373" spans="1:21">
      <c r="A373" s="31"/>
      <c r="B373" s="31"/>
      <c r="C373" s="31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</row>
    <row r="374" spans="1:21">
      <c r="A374" s="31"/>
      <c r="B374" s="31"/>
      <c r="C374" s="31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</row>
    <row r="375" spans="1:21">
      <c r="A375" s="31"/>
      <c r="B375" s="31"/>
      <c r="C375" s="31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</row>
    <row r="376" spans="1:21">
      <c r="A376" s="31"/>
      <c r="B376" s="31"/>
      <c r="C376" s="31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</row>
    <row r="377" spans="1:21">
      <c r="A377" s="31"/>
      <c r="B377" s="31"/>
      <c r="C377" s="31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</row>
    <row r="378" spans="1:21">
      <c r="A378" s="31"/>
      <c r="B378" s="31"/>
      <c r="C378" s="31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</row>
    <row r="379" spans="1:21">
      <c r="A379" s="31"/>
      <c r="B379" s="31"/>
      <c r="C379" s="31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</row>
    <row r="380" spans="1:21">
      <c r="A380" s="31"/>
      <c r="B380" s="31"/>
      <c r="C380" s="31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</row>
    <row r="381" spans="1:21">
      <c r="A381" s="31"/>
      <c r="B381" s="31"/>
      <c r="C381" s="31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</row>
    <row r="382" spans="1:21">
      <c r="A382" s="31"/>
      <c r="B382" s="31"/>
      <c r="C382" s="31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</row>
    <row r="383" spans="1:21">
      <c r="A383" s="31"/>
      <c r="B383" s="31"/>
      <c r="C383" s="31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</row>
    <row r="384" spans="1:21">
      <c r="A384" s="31"/>
      <c r="B384" s="31"/>
      <c r="C384" s="31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</row>
    <row r="385" spans="1:21">
      <c r="A385" s="31"/>
      <c r="B385" s="31"/>
      <c r="C385" s="31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</row>
    <row r="386" spans="1:21">
      <c r="A386" s="31"/>
      <c r="B386" s="31"/>
      <c r="C386" s="31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</row>
    <row r="387" spans="1:21">
      <c r="A387" s="31"/>
      <c r="B387" s="31"/>
      <c r="C387" s="31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>
      <c r="A388" s="31"/>
      <c r="B388" s="31"/>
      <c r="C388" s="31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</row>
    <row r="389" spans="1:21">
      <c r="A389" s="31"/>
      <c r="B389" s="31"/>
      <c r="C389" s="31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>
      <c r="A390" s="31"/>
      <c r="B390" s="31"/>
      <c r="C390" s="31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</row>
    <row r="391" spans="1:21">
      <c r="A391" s="31"/>
      <c r="B391" s="31"/>
      <c r="C391" s="31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</row>
    <row r="392" spans="1:21">
      <c r="A392" s="31"/>
      <c r="B392" s="31"/>
      <c r="C392" s="31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</row>
    <row r="393" spans="1:21">
      <c r="A393" s="31"/>
      <c r="B393" s="31"/>
      <c r="C393" s="31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</row>
    <row r="394" spans="1:21">
      <c r="A394" s="31"/>
      <c r="B394" s="31"/>
      <c r="C394" s="31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</row>
    <row r="395" spans="1:21">
      <c r="A395" s="31"/>
      <c r="B395" s="31"/>
      <c r="C395" s="31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</row>
    <row r="396" spans="1:21">
      <c r="A396" s="31"/>
      <c r="B396" s="31"/>
      <c r="C396" s="31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</row>
    <row r="397" spans="1:21"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</row>
    <row r="398" spans="1:21"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</row>
    <row r="399" spans="1:21"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</row>
    <row r="400" spans="1:21"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</row>
    <row r="401" spans="4:21"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</row>
    <row r="402" spans="4:21"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</row>
    <row r="403" spans="4:21"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</row>
    <row r="404" spans="4:21"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</row>
    <row r="405" spans="4:21"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</row>
    <row r="406" spans="4:21"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</row>
    <row r="407" spans="4:21"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</row>
    <row r="408" spans="4:21"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</row>
    <row r="409" spans="4:21"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</row>
    <row r="410" spans="4:21"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</row>
    <row r="411" spans="4:21"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</row>
    <row r="412" spans="4:21"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</row>
    <row r="413" spans="4:21"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</row>
    <row r="414" spans="4:21"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</row>
    <row r="415" spans="4:21"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</row>
    <row r="416" spans="4:21"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</row>
  </sheetData>
  <mergeCells count="1">
    <mergeCell ref="A1:C1"/>
  </mergeCells>
  <dataValidations count="1">
    <dataValidation type="list" allowBlank="1" showInputMessage="1" showErrorMessage="1" sqref="B3:B328">
      <formula1>"Environnement/Contexte,Sous-Traitants/Fournisseurs,Scientifiques/Techniques,Organisationnels/Humains"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  <vt:lpstr>Capitalisation</vt:lpstr>
      <vt:lpstr>Indicateurs!Zone_d_impression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cp:lastPrinted>2017-01-27T10:30:02Z</cp:lastPrinted>
  <dcterms:created xsi:type="dcterms:W3CDTF">2017-01-04T08:04:54Z</dcterms:created>
  <dcterms:modified xsi:type="dcterms:W3CDTF">2017-01-27T13:41:08Z</dcterms:modified>
</cp:coreProperties>
</file>