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lecointre\hubiC\Documentation\"/>
    </mc:Choice>
  </mc:AlternateContent>
  <bookViews>
    <workbookView xWindow="0" yWindow="0" windowWidth="24000" windowHeight="9135" activeTab="2"/>
  </bookViews>
  <sheets>
    <sheet name="data" sheetId="2" r:id="rId1"/>
    <sheet name="recherche" sheetId="4" state="hidden" r:id="rId2"/>
    <sheet name="Bench" sheetId="5" r:id="rId3"/>
    <sheet name="noms" sheetId="3" r:id="rId4"/>
  </sheets>
  <definedNames>
    <definedName name="départ">noms!$F$1:$F$2</definedName>
    <definedName name="tranchepoids">noms!$C$1:$C$22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5" l="1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" i="5"/>
  <c r="F10" i="5"/>
  <c r="C24" i="5"/>
  <c r="C40" i="5"/>
  <c r="C56" i="5"/>
  <c r="C72" i="5"/>
  <c r="C88" i="5"/>
  <c r="C104" i="5"/>
  <c r="A106" i="5"/>
  <c r="C106" i="5" s="1"/>
  <c r="A105" i="5"/>
  <c r="C105" i="5" s="1"/>
  <c r="A104" i="5"/>
  <c r="A103" i="5"/>
  <c r="C103" i="5" s="1"/>
  <c r="A102" i="5"/>
  <c r="C102" i="5" s="1"/>
  <c r="A101" i="5"/>
  <c r="C101" i="5" s="1"/>
  <c r="A100" i="5"/>
  <c r="C100" i="5" s="1"/>
  <c r="A99" i="5"/>
  <c r="C99" i="5" s="1"/>
  <c r="A98" i="5"/>
  <c r="C98" i="5" s="1"/>
  <c r="A97" i="5"/>
  <c r="C97" i="5" s="1"/>
  <c r="A96" i="5"/>
  <c r="C96" i="5" s="1"/>
  <c r="A95" i="5"/>
  <c r="C95" i="5" s="1"/>
  <c r="A94" i="5"/>
  <c r="C94" i="5" s="1"/>
  <c r="A93" i="5"/>
  <c r="C93" i="5" s="1"/>
  <c r="A92" i="5"/>
  <c r="C92" i="5" s="1"/>
  <c r="A91" i="5"/>
  <c r="C91" i="5" s="1"/>
  <c r="A90" i="5"/>
  <c r="C90" i="5" s="1"/>
  <c r="A89" i="5"/>
  <c r="C89" i="5" s="1"/>
  <c r="A88" i="5"/>
  <c r="A87" i="5"/>
  <c r="C87" i="5" s="1"/>
  <c r="A86" i="5"/>
  <c r="C86" i="5" s="1"/>
  <c r="A85" i="5"/>
  <c r="C85" i="5" s="1"/>
  <c r="A84" i="5"/>
  <c r="C84" i="5" s="1"/>
  <c r="A83" i="5"/>
  <c r="C83" i="5" s="1"/>
  <c r="A82" i="5"/>
  <c r="C82" i="5" s="1"/>
  <c r="A81" i="5"/>
  <c r="C81" i="5" s="1"/>
  <c r="A80" i="5"/>
  <c r="C80" i="5" s="1"/>
  <c r="A79" i="5"/>
  <c r="C79" i="5" s="1"/>
  <c r="A78" i="5"/>
  <c r="C78" i="5" s="1"/>
  <c r="A77" i="5"/>
  <c r="C77" i="5" s="1"/>
  <c r="A76" i="5"/>
  <c r="C76" i="5" s="1"/>
  <c r="A75" i="5"/>
  <c r="C75" i="5" s="1"/>
  <c r="A74" i="5"/>
  <c r="C74" i="5" s="1"/>
  <c r="A73" i="5"/>
  <c r="C73" i="5" s="1"/>
  <c r="A72" i="5"/>
  <c r="A71" i="5"/>
  <c r="C71" i="5" s="1"/>
  <c r="A70" i="5"/>
  <c r="C70" i="5" s="1"/>
  <c r="A69" i="5"/>
  <c r="C69" i="5" s="1"/>
  <c r="A68" i="5"/>
  <c r="C68" i="5" s="1"/>
  <c r="A67" i="5"/>
  <c r="C67" i="5" s="1"/>
  <c r="A66" i="5"/>
  <c r="C66" i="5" s="1"/>
  <c r="A65" i="5"/>
  <c r="C65" i="5" s="1"/>
  <c r="A64" i="5"/>
  <c r="C64" i="5" s="1"/>
  <c r="A63" i="5"/>
  <c r="C63" i="5" s="1"/>
  <c r="A62" i="5"/>
  <c r="C62" i="5" s="1"/>
  <c r="A61" i="5"/>
  <c r="C61" i="5" s="1"/>
  <c r="A60" i="5"/>
  <c r="C60" i="5" s="1"/>
  <c r="A59" i="5"/>
  <c r="C59" i="5" s="1"/>
  <c r="A58" i="5"/>
  <c r="C58" i="5" s="1"/>
  <c r="A57" i="5"/>
  <c r="C57" i="5" s="1"/>
  <c r="A56" i="5"/>
  <c r="A55" i="5"/>
  <c r="C55" i="5" s="1"/>
  <c r="A54" i="5"/>
  <c r="C54" i="5" s="1"/>
  <c r="A53" i="5"/>
  <c r="C53" i="5" s="1"/>
  <c r="A52" i="5"/>
  <c r="C52" i="5" s="1"/>
  <c r="A51" i="5"/>
  <c r="C51" i="5" s="1"/>
  <c r="A50" i="5"/>
  <c r="C50" i="5" s="1"/>
  <c r="A49" i="5"/>
  <c r="C49" i="5" s="1"/>
  <c r="A48" i="5"/>
  <c r="C48" i="5" s="1"/>
  <c r="A47" i="5"/>
  <c r="C47" i="5" s="1"/>
  <c r="A46" i="5"/>
  <c r="C46" i="5" s="1"/>
  <c r="A45" i="5"/>
  <c r="C45" i="5" s="1"/>
  <c r="A44" i="5"/>
  <c r="C44" i="5" s="1"/>
  <c r="A43" i="5"/>
  <c r="C43" i="5" s="1"/>
  <c r="A42" i="5"/>
  <c r="C42" i="5" s="1"/>
  <c r="A41" i="5"/>
  <c r="C41" i="5" s="1"/>
  <c r="A40" i="5"/>
  <c r="A39" i="5"/>
  <c r="C39" i="5" s="1"/>
  <c r="A38" i="5"/>
  <c r="C38" i="5" s="1"/>
  <c r="A37" i="5"/>
  <c r="C37" i="5" s="1"/>
  <c r="A36" i="5"/>
  <c r="C36" i="5" s="1"/>
  <c r="A35" i="5"/>
  <c r="C35" i="5" s="1"/>
  <c r="A34" i="5"/>
  <c r="C34" i="5" s="1"/>
  <c r="A33" i="5"/>
  <c r="C33" i="5" s="1"/>
  <c r="A32" i="5"/>
  <c r="C32" i="5" s="1"/>
  <c r="A31" i="5"/>
  <c r="C31" i="5" s="1"/>
  <c r="A30" i="5"/>
  <c r="C30" i="5" s="1"/>
  <c r="A29" i="5"/>
  <c r="C29" i="5" s="1"/>
  <c r="A28" i="5"/>
  <c r="C28" i="5" s="1"/>
  <c r="A27" i="5"/>
  <c r="C27" i="5" s="1"/>
  <c r="A26" i="5"/>
  <c r="C26" i="5" s="1"/>
  <c r="A25" i="5"/>
  <c r="C25" i="5" s="1"/>
  <c r="A24" i="5"/>
  <c r="A23" i="5"/>
  <c r="C23" i="5" s="1"/>
  <c r="A22" i="5"/>
  <c r="C22" i="5" s="1"/>
  <c r="A21" i="5"/>
  <c r="C21" i="5" s="1"/>
  <c r="A20" i="5"/>
  <c r="C20" i="5" s="1"/>
  <c r="A19" i="5"/>
  <c r="C19" i="5" s="1"/>
  <c r="A18" i="5"/>
  <c r="C18" i="5" s="1"/>
  <c r="A17" i="5"/>
  <c r="C17" i="5" s="1"/>
  <c r="A16" i="5"/>
  <c r="C16" i="5" s="1"/>
  <c r="A15" i="5"/>
  <c r="C15" i="5" s="1"/>
  <c r="A14" i="5"/>
  <c r="C14" i="5" s="1"/>
  <c r="A13" i="5"/>
  <c r="C13" i="5" s="1"/>
  <c r="A12" i="5"/>
  <c r="C12" i="5" s="1"/>
  <c r="A11" i="5"/>
  <c r="C11" i="5" s="1"/>
  <c r="A10" i="5"/>
  <c r="C10" i="5" l="1"/>
  <c r="D6" i="4"/>
  <c r="D7" i="4" s="1"/>
</calcChain>
</file>

<file path=xl/sharedStrings.xml><?xml version="1.0" encoding="utf-8"?>
<sst xmlns="http://schemas.openxmlformats.org/spreadsheetml/2006/main" count="9151" uniqueCount="230">
  <si>
    <t>33/01</t>
  </si>
  <si>
    <t>10 à 19</t>
  </si>
  <si>
    <t>20 à 29</t>
  </si>
  <si>
    <t>30 à 39</t>
  </si>
  <si>
    <t>40 à 49</t>
  </si>
  <si>
    <t>50 à 59</t>
  </si>
  <si>
    <t>60 à 69</t>
  </si>
  <si>
    <t>70 à 79</t>
  </si>
  <si>
    <t>80 à 100</t>
  </si>
  <si>
    <t>33/02</t>
  </si>
  <si>
    <t>33/03</t>
  </si>
  <si>
    <t>33/04</t>
  </si>
  <si>
    <t>33/05</t>
  </si>
  <si>
    <t>33/06</t>
  </si>
  <si>
    <t>33/07</t>
  </si>
  <si>
    <t>33/08</t>
  </si>
  <si>
    <t>33/09</t>
  </si>
  <si>
    <t>33/10</t>
  </si>
  <si>
    <t>33/11</t>
  </si>
  <si>
    <t>33/12</t>
  </si>
  <si>
    <t>33/13</t>
  </si>
  <si>
    <t>33/14</t>
  </si>
  <si>
    <t>33/15</t>
  </si>
  <si>
    <t>33/16</t>
  </si>
  <si>
    <t>33/17</t>
  </si>
  <si>
    <t>33/18</t>
  </si>
  <si>
    <t>33/19</t>
  </si>
  <si>
    <t>33/20</t>
  </si>
  <si>
    <t>33/21</t>
  </si>
  <si>
    <t>33/22</t>
  </si>
  <si>
    <t>33/23</t>
  </si>
  <si>
    <t>33/24</t>
  </si>
  <si>
    <t>33/25</t>
  </si>
  <si>
    <t>33/26</t>
  </si>
  <si>
    <t>33/27</t>
  </si>
  <si>
    <t>33/28</t>
  </si>
  <si>
    <t>33/29</t>
  </si>
  <si>
    <t>33/30</t>
  </si>
  <si>
    <t>33/31</t>
  </si>
  <si>
    <t>33/32</t>
  </si>
  <si>
    <t>33/33</t>
  </si>
  <si>
    <t>33/34</t>
  </si>
  <si>
    <t>33/35</t>
  </si>
  <si>
    <t>33/36</t>
  </si>
  <si>
    <t>33/37</t>
  </si>
  <si>
    <t>33/38</t>
  </si>
  <si>
    <t>33/39</t>
  </si>
  <si>
    <t>33/40</t>
  </si>
  <si>
    <t>33/41</t>
  </si>
  <si>
    <t>33/42</t>
  </si>
  <si>
    <t>33/43</t>
  </si>
  <si>
    <t>33/44</t>
  </si>
  <si>
    <t>33/45</t>
  </si>
  <si>
    <t>33/46</t>
  </si>
  <si>
    <t>33/47</t>
  </si>
  <si>
    <t>33/48</t>
  </si>
  <si>
    <t>33/49</t>
  </si>
  <si>
    <t>33/50</t>
  </si>
  <si>
    <t>33/51</t>
  </si>
  <si>
    <t>33/52</t>
  </si>
  <si>
    <t>33/53</t>
  </si>
  <si>
    <t>33/54</t>
  </si>
  <si>
    <t>33/55</t>
  </si>
  <si>
    <t>33/56</t>
  </si>
  <si>
    <t>33/57</t>
  </si>
  <si>
    <t>33/58</t>
  </si>
  <si>
    <t>33/59</t>
  </si>
  <si>
    <t>33/60</t>
  </si>
  <si>
    <t>33/61</t>
  </si>
  <si>
    <t>33/62</t>
  </si>
  <si>
    <t>33/63</t>
  </si>
  <si>
    <t>33/64</t>
  </si>
  <si>
    <t>33/65</t>
  </si>
  <si>
    <t>33/66</t>
  </si>
  <si>
    <t>33/67</t>
  </si>
  <si>
    <t>33/68</t>
  </si>
  <si>
    <t>33/69</t>
  </si>
  <si>
    <t>33/70</t>
  </si>
  <si>
    <t>33/71</t>
  </si>
  <si>
    <t>33/72</t>
  </si>
  <si>
    <t>33/73</t>
  </si>
  <si>
    <t>33/74</t>
  </si>
  <si>
    <t>33/75</t>
  </si>
  <si>
    <t>33/76</t>
  </si>
  <si>
    <t>33/77</t>
  </si>
  <si>
    <t>33/78</t>
  </si>
  <si>
    <t>33/79</t>
  </si>
  <si>
    <t>33/80</t>
  </si>
  <si>
    <t>33/81</t>
  </si>
  <si>
    <t>33/82</t>
  </si>
  <si>
    <t>33/83</t>
  </si>
  <si>
    <t>33/84</t>
  </si>
  <si>
    <t>33/85</t>
  </si>
  <si>
    <t>33/86</t>
  </si>
  <si>
    <t>33/87</t>
  </si>
  <si>
    <t>33/88</t>
  </si>
  <si>
    <t>33/89</t>
  </si>
  <si>
    <t>33/90</t>
  </si>
  <si>
    <t>33/91</t>
  </si>
  <si>
    <t>33/92</t>
  </si>
  <si>
    <t>33/93</t>
  </si>
  <si>
    <t>33/94</t>
  </si>
  <si>
    <t>33/95</t>
  </si>
  <si>
    <t>33/98</t>
  </si>
  <si>
    <t xml:space="preserve">1 à 9 </t>
  </si>
  <si>
    <t>choix direction</t>
  </si>
  <si>
    <t>choix tranche poids</t>
  </si>
  <si>
    <t>19/02</t>
  </si>
  <si>
    <t>Min</t>
  </si>
  <si>
    <t>2ième</t>
  </si>
  <si>
    <t>3ième</t>
  </si>
  <si>
    <t>frs/client</t>
  </si>
  <si>
    <t>101 à 199</t>
  </si>
  <si>
    <t>200 à 299</t>
  </si>
  <si>
    <t>300 à 399</t>
  </si>
  <si>
    <t>400 à 499</t>
  </si>
  <si>
    <t>500 à 599</t>
  </si>
  <si>
    <t>600 à 699</t>
  </si>
  <si>
    <t>700 à 799</t>
  </si>
  <si>
    <t>800 à 899</t>
  </si>
  <si>
    <t>900 à 999</t>
  </si>
  <si>
    <t>1000 à 1500</t>
  </si>
  <si>
    <t>1501 à 2000</t>
  </si>
  <si>
    <t>2001 à 2500</t>
  </si>
  <si>
    <t>2501 à 3000</t>
  </si>
  <si>
    <t>80 à 89</t>
  </si>
  <si>
    <t>90 à 100</t>
  </si>
  <si>
    <t>47/01</t>
  </si>
  <si>
    <t>47/02</t>
  </si>
  <si>
    <t>47/03</t>
  </si>
  <si>
    <t>47/04</t>
  </si>
  <si>
    <t>47/05</t>
  </si>
  <si>
    <t>47/06</t>
  </si>
  <si>
    <t>47/07</t>
  </si>
  <si>
    <t>47/08</t>
  </si>
  <si>
    <t>47/09</t>
  </si>
  <si>
    <t>47/10</t>
  </si>
  <si>
    <t>47/11</t>
  </si>
  <si>
    <t>47/12</t>
  </si>
  <si>
    <t>47/13</t>
  </si>
  <si>
    <t>47/14</t>
  </si>
  <si>
    <t>47/15</t>
  </si>
  <si>
    <t>47/16</t>
  </si>
  <si>
    <t>47/17</t>
  </si>
  <si>
    <t>47/18</t>
  </si>
  <si>
    <t>47/19</t>
  </si>
  <si>
    <t>47/20</t>
  </si>
  <si>
    <t>47/21</t>
  </si>
  <si>
    <t>47/22</t>
  </si>
  <si>
    <t>47/23</t>
  </si>
  <si>
    <t>47/24</t>
  </si>
  <si>
    <t>47/25</t>
  </si>
  <si>
    <t>47/26</t>
  </si>
  <si>
    <t>47/27</t>
  </si>
  <si>
    <t>47/28</t>
  </si>
  <si>
    <t>47/29</t>
  </si>
  <si>
    <t>47/30</t>
  </si>
  <si>
    <t>47/31</t>
  </si>
  <si>
    <t>47/32</t>
  </si>
  <si>
    <t>47/47</t>
  </si>
  <si>
    <t>47/34</t>
  </si>
  <si>
    <t>47/35</t>
  </si>
  <si>
    <t>47/36</t>
  </si>
  <si>
    <t>47/37</t>
  </si>
  <si>
    <t>47/38</t>
  </si>
  <si>
    <t>47/39</t>
  </si>
  <si>
    <t>47/40</t>
  </si>
  <si>
    <t>47/41</t>
  </si>
  <si>
    <t>47/42</t>
  </si>
  <si>
    <t>47/43</t>
  </si>
  <si>
    <t>47/44</t>
  </si>
  <si>
    <t>47/45</t>
  </si>
  <si>
    <t>47/46</t>
  </si>
  <si>
    <t>47/48</t>
  </si>
  <si>
    <t>47/49</t>
  </si>
  <si>
    <t>47/50</t>
  </si>
  <si>
    <t>47/51</t>
  </si>
  <si>
    <t>47/52</t>
  </si>
  <si>
    <t>47/53</t>
  </si>
  <si>
    <t>47/54</t>
  </si>
  <si>
    <t>47/55</t>
  </si>
  <si>
    <t>47/56</t>
  </si>
  <si>
    <t>47/57</t>
  </si>
  <si>
    <t>47/58</t>
  </si>
  <si>
    <t>47/59</t>
  </si>
  <si>
    <t>47/60</t>
  </si>
  <si>
    <t>47/61</t>
  </si>
  <si>
    <t>47/62</t>
  </si>
  <si>
    <t>47/63</t>
  </si>
  <si>
    <t>47/64</t>
  </si>
  <si>
    <t>47/65</t>
  </si>
  <si>
    <t>47/66</t>
  </si>
  <si>
    <t>47/67</t>
  </si>
  <si>
    <t>47/68</t>
  </si>
  <si>
    <t>47/69</t>
  </si>
  <si>
    <t>47/70</t>
  </si>
  <si>
    <t>47/71</t>
  </si>
  <si>
    <t>47/72</t>
  </si>
  <si>
    <t>47/73</t>
  </si>
  <si>
    <t>47/74</t>
  </si>
  <si>
    <t>47/75</t>
  </si>
  <si>
    <t>47/76</t>
  </si>
  <si>
    <t>47/77</t>
  </si>
  <si>
    <t>47/78</t>
  </si>
  <si>
    <t>47/79</t>
  </si>
  <si>
    <t>47/80</t>
  </si>
  <si>
    <t>47/81</t>
  </si>
  <si>
    <t>47/82</t>
  </si>
  <si>
    <t>47/83</t>
  </si>
  <si>
    <t>47/84</t>
  </si>
  <si>
    <t>47/85</t>
  </si>
  <si>
    <t>47/86</t>
  </si>
  <si>
    <t>47/87</t>
  </si>
  <si>
    <t>47/88</t>
  </si>
  <si>
    <t>47/89</t>
  </si>
  <si>
    <t>47/90</t>
  </si>
  <si>
    <t>47/91</t>
  </si>
  <si>
    <t>47/92</t>
  </si>
  <si>
    <t>47/93</t>
  </si>
  <si>
    <t>47/94</t>
  </si>
  <si>
    <t>47/95</t>
  </si>
  <si>
    <t>47/98</t>
  </si>
  <si>
    <t>47/33</t>
  </si>
  <si>
    <t>Dachser Georgelin</t>
  </si>
  <si>
    <t>Benito Georgelin</t>
  </si>
  <si>
    <t>DBS Georgelin</t>
  </si>
  <si>
    <t>K+N Georgelin</t>
  </si>
  <si>
    <t>base</t>
  </si>
  <si>
    <t>bench</t>
  </si>
  <si>
    <t>écarts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</si>
</sst>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44" fontId="0" fillId="0" borderId="0" xfId="1" applyFont="1"/>
    <xf numFmtId="0" fontId="0" fillId="0" borderId="0" xfId="1" applyNumberFormat="1" applyFont="1"/>
    <xf numFmtId="0" fontId="0" fillId="0" borderId="0" xfId="0" applyNumberFormat="1"/>
    <xf numFmtId="44" fontId="0" fillId="0" borderId="0" xfId="1" applyFont="1" applyBorder="1"/>
    <xf numFmtId="0" fontId="0" fillId="0" borderId="0" xfId="1" applyNumberFormat="1" applyFont="1" applyFill="1" applyBorder="1"/>
    <xf numFmtId="44" fontId="0" fillId="0" borderId="0" xfId="1" applyFont="1" applyFill="1" applyBorder="1"/>
    <xf numFmtId="44" fontId="1" fillId="0" borderId="0" xfId="1" applyFont="1" applyBorder="1"/>
    <xf numFmtId="44" fontId="1" fillId="0" borderId="0" xfId="1" applyFont="1" applyBorder="1" applyAlignment="1"/>
    <xf numFmtId="44" fontId="1" fillId="0" borderId="0" xfId="1" applyFont="1" applyFill="1" applyBorder="1"/>
    <xf numFmtId="44" fontId="3" fillId="0" borderId="0" xfId="1" applyFont="1" applyBorder="1" applyAlignment="1">
      <alignment horizontal="right"/>
    </xf>
    <xf numFmtId="44" fontId="1" fillId="0" borderId="0" xfId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2" xfId="1" applyFont="1" applyBorder="1"/>
    <xf numFmtId="44" fontId="0" fillId="0" borderId="4" xfId="1" applyFont="1" applyBorder="1"/>
    <xf numFmtId="44" fontId="0" fillId="0" borderId="5" xfId="1" applyFont="1" applyBorder="1"/>
    <xf numFmtId="9" fontId="0" fillId="0" borderId="3" xfId="3" applyFont="1" applyBorder="1"/>
    <xf numFmtId="9" fontId="0" fillId="0" borderId="6" xfId="3" applyFont="1" applyBorder="1"/>
    <xf numFmtId="0" fontId="0" fillId="0" borderId="9" xfId="0" applyBorder="1" applyAlignment="1"/>
    <xf numFmtId="0" fontId="0" fillId="0" borderId="7" xfId="0" applyBorder="1"/>
    <xf numFmtId="44" fontId="0" fillId="3" borderId="0" xfId="1" applyFont="1" applyFill="1" applyBorder="1"/>
    <xf numFmtId="0" fontId="0" fillId="2" borderId="8" xfId="0" applyFill="1" applyBorder="1" applyAlignment="1"/>
    <xf numFmtId="0" fontId="0" fillId="2" borderId="0" xfId="0" applyFill="1"/>
    <xf numFmtId="44" fontId="0" fillId="3" borderId="5" xfId="1" applyFont="1" applyFill="1" applyBorder="1"/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17"/>
  <sheetViews>
    <sheetView topLeftCell="A2208" workbookViewId="0">
      <selection activeCell="E2211" sqref="E2211"/>
    </sheetView>
  </sheetViews>
  <sheetFormatPr baseColWidth="10" defaultRowHeight="15" x14ac:dyDescent="0.25"/>
  <cols>
    <col min="1" max="1" width="7.42578125" bestFit="1" customWidth="1"/>
    <col min="3" max="3" width="17.5703125" style="7" bestFit="1" customWidth="1"/>
    <col min="4" max="4" width="18.7109375" style="9" bestFit="1" customWidth="1"/>
    <col min="5" max="5" width="15" style="9" bestFit="1" customWidth="1"/>
    <col min="6" max="6" width="13.7109375" style="6" bestFit="1" customWidth="1"/>
    <col min="7" max="10" width="11.42578125" style="1"/>
  </cols>
  <sheetData>
    <row r="1" spans="1:12" x14ac:dyDescent="0.25">
      <c r="C1" s="7" t="s">
        <v>224</v>
      </c>
      <c r="D1" s="9" t="s">
        <v>223</v>
      </c>
      <c r="E1" s="9" t="s">
        <v>225</v>
      </c>
      <c r="F1" s="5" t="s">
        <v>226</v>
      </c>
      <c r="G1" s="2"/>
      <c r="H1" s="2"/>
      <c r="I1" s="2"/>
      <c r="J1" s="2"/>
      <c r="K1" s="3"/>
      <c r="L1" s="3"/>
    </row>
    <row r="2" spans="1:12" x14ac:dyDescent="0.25">
      <c r="A2" t="s">
        <v>0</v>
      </c>
      <c r="B2" t="s">
        <v>104</v>
      </c>
    </row>
    <row r="3" spans="1:12" x14ac:dyDescent="0.25">
      <c r="A3" t="s">
        <v>0</v>
      </c>
      <c r="B3" t="s">
        <v>1</v>
      </c>
    </row>
    <row r="4" spans="1:12" x14ac:dyDescent="0.25">
      <c r="A4" t="s">
        <v>0</v>
      </c>
      <c r="B4" t="s">
        <v>2</v>
      </c>
    </row>
    <row r="5" spans="1:12" x14ac:dyDescent="0.25">
      <c r="A5" t="s">
        <v>0</v>
      </c>
      <c r="B5" t="s">
        <v>3</v>
      </c>
    </row>
    <row r="6" spans="1:12" x14ac:dyDescent="0.25">
      <c r="A6" t="s">
        <v>0</v>
      </c>
      <c r="B6" t="s">
        <v>4</v>
      </c>
    </row>
    <row r="7" spans="1:12" x14ac:dyDescent="0.25">
      <c r="A7" t="s">
        <v>0</v>
      </c>
      <c r="B7" t="s">
        <v>5</v>
      </c>
    </row>
    <row r="8" spans="1:12" x14ac:dyDescent="0.25">
      <c r="A8" t="s">
        <v>0</v>
      </c>
      <c r="B8" t="s">
        <v>6</v>
      </c>
    </row>
    <row r="9" spans="1:12" x14ac:dyDescent="0.25">
      <c r="A9" t="s">
        <v>0</v>
      </c>
      <c r="B9" t="s">
        <v>7</v>
      </c>
    </row>
    <row r="10" spans="1:12" x14ac:dyDescent="0.25">
      <c r="A10" t="s">
        <v>0</v>
      </c>
      <c r="B10" t="s">
        <v>125</v>
      </c>
    </row>
    <row r="11" spans="1:12" x14ac:dyDescent="0.25">
      <c r="A11" t="s">
        <v>0</v>
      </c>
      <c r="B11" t="s">
        <v>126</v>
      </c>
    </row>
    <row r="12" spans="1:12" x14ac:dyDescent="0.25">
      <c r="A12" t="s">
        <v>0</v>
      </c>
      <c r="B12" t="s">
        <v>112</v>
      </c>
    </row>
    <row r="13" spans="1:12" x14ac:dyDescent="0.25">
      <c r="A13" t="s">
        <v>0</v>
      </c>
      <c r="B13" t="s">
        <v>113</v>
      </c>
    </row>
    <row r="14" spans="1:12" x14ac:dyDescent="0.25">
      <c r="A14" t="s">
        <v>0</v>
      </c>
      <c r="B14" t="s">
        <v>114</v>
      </c>
    </row>
    <row r="15" spans="1:12" x14ac:dyDescent="0.25">
      <c r="A15" t="s">
        <v>0</v>
      </c>
      <c r="B15" t="s">
        <v>115</v>
      </c>
    </row>
    <row r="16" spans="1:12" x14ac:dyDescent="0.25">
      <c r="A16" t="s">
        <v>0</v>
      </c>
      <c r="B16" t="s">
        <v>116</v>
      </c>
    </row>
    <row r="17" spans="1:2" x14ac:dyDescent="0.25">
      <c r="A17" t="s">
        <v>0</v>
      </c>
      <c r="B17" t="s">
        <v>117</v>
      </c>
    </row>
    <row r="18" spans="1:2" x14ac:dyDescent="0.25">
      <c r="A18" t="s">
        <v>0</v>
      </c>
      <c r="B18" t="s">
        <v>118</v>
      </c>
    </row>
    <row r="19" spans="1:2" x14ac:dyDescent="0.25">
      <c r="A19" t="s">
        <v>0</v>
      </c>
      <c r="B19" t="s">
        <v>119</v>
      </c>
    </row>
    <row r="20" spans="1:2" x14ac:dyDescent="0.25">
      <c r="A20" t="s">
        <v>0</v>
      </c>
      <c r="B20" t="s">
        <v>120</v>
      </c>
    </row>
    <row r="21" spans="1:2" x14ac:dyDescent="0.25">
      <c r="A21" t="s">
        <v>0</v>
      </c>
      <c r="B21" t="s">
        <v>121</v>
      </c>
    </row>
    <row r="22" spans="1:2" x14ac:dyDescent="0.25">
      <c r="A22" t="s">
        <v>0</v>
      </c>
      <c r="B22" t="s">
        <v>122</v>
      </c>
    </row>
    <row r="23" spans="1:2" x14ac:dyDescent="0.25">
      <c r="A23" t="s">
        <v>0</v>
      </c>
      <c r="B23" t="s">
        <v>123</v>
      </c>
    </row>
    <row r="24" spans="1:2" x14ac:dyDescent="0.25">
      <c r="A24" t="s">
        <v>0</v>
      </c>
      <c r="B24" t="s">
        <v>124</v>
      </c>
    </row>
    <row r="25" spans="1:2" x14ac:dyDescent="0.25">
      <c r="A25" t="s">
        <v>9</v>
      </c>
      <c r="B25" t="s">
        <v>104</v>
      </c>
    </row>
    <row r="26" spans="1:2" x14ac:dyDescent="0.25">
      <c r="A26" t="s">
        <v>9</v>
      </c>
      <c r="B26" t="s">
        <v>1</v>
      </c>
    </row>
    <row r="27" spans="1:2" x14ac:dyDescent="0.25">
      <c r="A27" t="s">
        <v>9</v>
      </c>
      <c r="B27" t="s">
        <v>2</v>
      </c>
    </row>
    <row r="28" spans="1:2" x14ac:dyDescent="0.25">
      <c r="A28" t="s">
        <v>9</v>
      </c>
      <c r="B28" t="s">
        <v>3</v>
      </c>
    </row>
    <row r="29" spans="1:2" x14ac:dyDescent="0.25">
      <c r="A29" t="s">
        <v>9</v>
      </c>
      <c r="B29" t="s">
        <v>4</v>
      </c>
    </row>
    <row r="30" spans="1:2" x14ac:dyDescent="0.25">
      <c r="A30" t="s">
        <v>9</v>
      </c>
      <c r="B30" t="s">
        <v>5</v>
      </c>
    </row>
    <row r="31" spans="1:2" x14ac:dyDescent="0.25">
      <c r="A31" t="s">
        <v>9</v>
      </c>
      <c r="B31" t="s">
        <v>6</v>
      </c>
    </row>
    <row r="32" spans="1:2" x14ac:dyDescent="0.25">
      <c r="A32" t="s">
        <v>9</v>
      </c>
      <c r="B32" t="s">
        <v>7</v>
      </c>
    </row>
    <row r="33" spans="1:2" x14ac:dyDescent="0.25">
      <c r="A33" t="s">
        <v>9</v>
      </c>
      <c r="B33" t="s">
        <v>125</v>
      </c>
    </row>
    <row r="34" spans="1:2" x14ac:dyDescent="0.25">
      <c r="A34" t="s">
        <v>9</v>
      </c>
      <c r="B34" t="s">
        <v>126</v>
      </c>
    </row>
    <row r="35" spans="1:2" x14ac:dyDescent="0.25">
      <c r="A35" t="s">
        <v>9</v>
      </c>
      <c r="B35" t="s">
        <v>112</v>
      </c>
    </row>
    <row r="36" spans="1:2" x14ac:dyDescent="0.25">
      <c r="A36" t="s">
        <v>9</v>
      </c>
      <c r="B36" t="s">
        <v>113</v>
      </c>
    </row>
    <row r="37" spans="1:2" x14ac:dyDescent="0.25">
      <c r="A37" t="s">
        <v>9</v>
      </c>
      <c r="B37" t="s">
        <v>114</v>
      </c>
    </row>
    <row r="38" spans="1:2" x14ac:dyDescent="0.25">
      <c r="A38" t="s">
        <v>9</v>
      </c>
      <c r="B38" t="s">
        <v>115</v>
      </c>
    </row>
    <row r="39" spans="1:2" x14ac:dyDescent="0.25">
      <c r="A39" t="s">
        <v>9</v>
      </c>
      <c r="B39" t="s">
        <v>116</v>
      </c>
    </row>
    <row r="40" spans="1:2" x14ac:dyDescent="0.25">
      <c r="A40" t="s">
        <v>9</v>
      </c>
      <c r="B40" t="s">
        <v>117</v>
      </c>
    </row>
    <row r="41" spans="1:2" x14ac:dyDescent="0.25">
      <c r="A41" t="s">
        <v>9</v>
      </c>
      <c r="B41" t="s">
        <v>118</v>
      </c>
    </row>
    <row r="42" spans="1:2" x14ac:dyDescent="0.25">
      <c r="A42" t="s">
        <v>9</v>
      </c>
      <c r="B42" t="s">
        <v>119</v>
      </c>
    </row>
    <row r="43" spans="1:2" x14ac:dyDescent="0.25">
      <c r="A43" t="s">
        <v>9</v>
      </c>
      <c r="B43" t="s">
        <v>120</v>
      </c>
    </row>
    <row r="44" spans="1:2" x14ac:dyDescent="0.25">
      <c r="A44" t="s">
        <v>9</v>
      </c>
      <c r="B44" t="s">
        <v>121</v>
      </c>
    </row>
    <row r="45" spans="1:2" x14ac:dyDescent="0.25">
      <c r="A45" t="s">
        <v>9</v>
      </c>
      <c r="B45" t="s">
        <v>122</v>
      </c>
    </row>
    <row r="46" spans="1:2" x14ac:dyDescent="0.25">
      <c r="A46" t="s">
        <v>9</v>
      </c>
      <c r="B46" t="s">
        <v>123</v>
      </c>
    </row>
    <row r="47" spans="1:2" x14ac:dyDescent="0.25">
      <c r="A47" t="s">
        <v>9</v>
      </c>
      <c r="B47" t="s">
        <v>124</v>
      </c>
    </row>
    <row r="48" spans="1:2" x14ac:dyDescent="0.25">
      <c r="A48" t="s">
        <v>10</v>
      </c>
      <c r="B48" t="s">
        <v>104</v>
      </c>
    </row>
    <row r="49" spans="1:2" x14ac:dyDescent="0.25">
      <c r="A49" t="s">
        <v>10</v>
      </c>
      <c r="B49" t="s">
        <v>1</v>
      </c>
    </row>
    <row r="50" spans="1:2" x14ac:dyDescent="0.25">
      <c r="A50" t="s">
        <v>10</v>
      </c>
      <c r="B50" t="s">
        <v>2</v>
      </c>
    </row>
    <row r="51" spans="1:2" x14ac:dyDescent="0.25">
      <c r="A51" t="s">
        <v>10</v>
      </c>
      <c r="B51" t="s">
        <v>3</v>
      </c>
    </row>
    <row r="52" spans="1:2" x14ac:dyDescent="0.25">
      <c r="A52" t="s">
        <v>10</v>
      </c>
      <c r="B52" t="s">
        <v>4</v>
      </c>
    </row>
    <row r="53" spans="1:2" x14ac:dyDescent="0.25">
      <c r="A53" t="s">
        <v>10</v>
      </c>
      <c r="B53" t="s">
        <v>5</v>
      </c>
    </row>
    <row r="54" spans="1:2" x14ac:dyDescent="0.25">
      <c r="A54" t="s">
        <v>10</v>
      </c>
      <c r="B54" t="s">
        <v>6</v>
      </c>
    </row>
    <row r="55" spans="1:2" x14ac:dyDescent="0.25">
      <c r="A55" t="s">
        <v>10</v>
      </c>
      <c r="B55" t="s">
        <v>7</v>
      </c>
    </row>
    <row r="56" spans="1:2" x14ac:dyDescent="0.25">
      <c r="A56" t="s">
        <v>10</v>
      </c>
      <c r="B56" t="s">
        <v>125</v>
      </c>
    </row>
    <row r="57" spans="1:2" x14ac:dyDescent="0.25">
      <c r="A57" t="s">
        <v>10</v>
      </c>
      <c r="B57" t="s">
        <v>126</v>
      </c>
    </row>
    <row r="58" spans="1:2" x14ac:dyDescent="0.25">
      <c r="A58" t="s">
        <v>10</v>
      </c>
      <c r="B58" t="s">
        <v>112</v>
      </c>
    </row>
    <row r="59" spans="1:2" x14ac:dyDescent="0.25">
      <c r="A59" t="s">
        <v>10</v>
      </c>
      <c r="B59" t="s">
        <v>113</v>
      </c>
    </row>
    <row r="60" spans="1:2" x14ac:dyDescent="0.25">
      <c r="A60" t="s">
        <v>10</v>
      </c>
      <c r="B60" t="s">
        <v>114</v>
      </c>
    </row>
    <row r="61" spans="1:2" x14ac:dyDescent="0.25">
      <c r="A61" t="s">
        <v>10</v>
      </c>
      <c r="B61" t="s">
        <v>115</v>
      </c>
    </row>
    <row r="62" spans="1:2" x14ac:dyDescent="0.25">
      <c r="A62" t="s">
        <v>10</v>
      </c>
      <c r="B62" t="s">
        <v>116</v>
      </c>
    </row>
    <row r="63" spans="1:2" x14ac:dyDescent="0.25">
      <c r="A63" t="s">
        <v>10</v>
      </c>
      <c r="B63" t="s">
        <v>117</v>
      </c>
    </row>
    <row r="64" spans="1:2" x14ac:dyDescent="0.25">
      <c r="A64" t="s">
        <v>10</v>
      </c>
      <c r="B64" t="s">
        <v>118</v>
      </c>
    </row>
    <row r="65" spans="1:2" x14ac:dyDescent="0.25">
      <c r="A65" t="s">
        <v>10</v>
      </c>
      <c r="B65" t="s">
        <v>119</v>
      </c>
    </row>
    <row r="66" spans="1:2" x14ac:dyDescent="0.25">
      <c r="A66" t="s">
        <v>10</v>
      </c>
      <c r="B66" t="s">
        <v>120</v>
      </c>
    </row>
    <row r="67" spans="1:2" x14ac:dyDescent="0.25">
      <c r="A67" t="s">
        <v>10</v>
      </c>
      <c r="B67" t="s">
        <v>121</v>
      </c>
    </row>
    <row r="68" spans="1:2" x14ac:dyDescent="0.25">
      <c r="A68" t="s">
        <v>10</v>
      </c>
      <c r="B68" t="s">
        <v>122</v>
      </c>
    </row>
    <row r="69" spans="1:2" x14ac:dyDescent="0.25">
      <c r="A69" t="s">
        <v>10</v>
      </c>
      <c r="B69" t="s">
        <v>123</v>
      </c>
    </row>
    <row r="70" spans="1:2" x14ac:dyDescent="0.25">
      <c r="A70" t="s">
        <v>10</v>
      </c>
      <c r="B70" t="s">
        <v>124</v>
      </c>
    </row>
    <row r="71" spans="1:2" x14ac:dyDescent="0.25">
      <c r="A71" t="s">
        <v>11</v>
      </c>
      <c r="B71" t="s">
        <v>104</v>
      </c>
    </row>
    <row r="72" spans="1:2" x14ac:dyDescent="0.25">
      <c r="A72" t="s">
        <v>11</v>
      </c>
      <c r="B72" t="s">
        <v>1</v>
      </c>
    </row>
    <row r="73" spans="1:2" x14ac:dyDescent="0.25">
      <c r="A73" t="s">
        <v>11</v>
      </c>
      <c r="B73" t="s">
        <v>2</v>
      </c>
    </row>
    <row r="74" spans="1:2" x14ac:dyDescent="0.25">
      <c r="A74" t="s">
        <v>11</v>
      </c>
      <c r="B74" t="s">
        <v>3</v>
      </c>
    </row>
    <row r="75" spans="1:2" x14ac:dyDescent="0.25">
      <c r="A75" t="s">
        <v>11</v>
      </c>
      <c r="B75" t="s">
        <v>4</v>
      </c>
    </row>
    <row r="76" spans="1:2" x14ac:dyDescent="0.25">
      <c r="A76" t="s">
        <v>11</v>
      </c>
      <c r="B76" t="s">
        <v>5</v>
      </c>
    </row>
    <row r="77" spans="1:2" x14ac:dyDescent="0.25">
      <c r="A77" t="s">
        <v>11</v>
      </c>
      <c r="B77" t="s">
        <v>6</v>
      </c>
    </row>
    <row r="78" spans="1:2" x14ac:dyDescent="0.25">
      <c r="A78" t="s">
        <v>11</v>
      </c>
      <c r="B78" t="s">
        <v>7</v>
      </c>
    </row>
    <row r="79" spans="1:2" x14ac:dyDescent="0.25">
      <c r="A79" t="s">
        <v>11</v>
      </c>
      <c r="B79" t="s">
        <v>125</v>
      </c>
    </row>
    <row r="80" spans="1:2" x14ac:dyDescent="0.25">
      <c r="A80" t="s">
        <v>11</v>
      </c>
      <c r="B80" t="s">
        <v>126</v>
      </c>
    </row>
    <row r="81" spans="1:2" x14ac:dyDescent="0.25">
      <c r="A81" t="s">
        <v>11</v>
      </c>
      <c r="B81" t="s">
        <v>112</v>
      </c>
    </row>
    <row r="82" spans="1:2" x14ac:dyDescent="0.25">
      <c r="A82" t="s">
        <v>11</v>
      </c>
      <c r="B82" t="s">
        <v>113</v>
      </c>
    </row>
    <row r="83" spans="1:2" x14ac:dyDescent="0.25">
      <c r="A83" t="s">
        <v>11</v>
      </c>
      <c r="B83" t="s">
        <v>114</v>
      </c>
    </row>
    <row r="84" spans="1:2" x14ac:dyDescent="0.25">
      <c r="A84" t="s">
        <v>11</v>
      </c>
      <c r="B84" t="s">
        <v>115</v>
      </c>
    </row>
    <row r="85" spans="1:2" x14ac:dyDescent="0.25">
      <c r="A85" t="s">
        <v>11</v>
      </c>
      <c r="B85" t="s">
        <v>116</v>
      </c>
    </row>
    <row r="86" spans="1:2" x14ac:dyDescent="0.25">
      <c r="A86" t="s">
        <v>11</v>
      </c>
      <c r="B86" t="s">
        <v>117</v>
      </c>
    </row>
    <row r="87" spans="1:2" x14ac:dyDescent="0.25">
      <c r="A87" t="s">
        <v>11</v>
      </c>
      <c r="B87" t="s">
        <v>118</v>
      </c>
    </row>
    <row r="88" spans="1:2" x14ac:dyDescent="0.25">
      <c r="A88" t="s">
        <v>11</v>
      </c>
      <c r="B88" t="s">
        <v>119</v>
      </c>
    </row>
    <row r="89" spans="1:2" x14ac:dyDescent="0.25">
      <c r="A89" t="s">
        <v>11</v>
      </c>
      <c r="B89" t="s">
        <v>120</v>
      </c>
    </row>
    <row r="90" spans="1:2" x14ac:dyDescent="0.25">
      <c r="A90" t="s">
        <v>11</v>
      </c>
      <c r="B90" t="s">
        <v>121</v>
      </c>
    </row>
    <row r="91" spans="1:2" x14ac:dyDescent="0.25">
      <c r="A91" t="s">
        <v>11</v>
      </c>
      <c r="B91" t="s">
        <v>122</v>
      </c>
    </row>
    <row r="92" spans="1:2" x14ac:dyDescent="0.25">
      <c r="A92" t="s">
        <v>11</v>
      </c>
      <c r="B92" t="s">
        <v>123</v>
      </c>
    </row>
    <row r="93" spans="1:2" x14ac:dyDescent="0.25">
      <c r="A93" t="s">
        <v>11</v>
      </c>
      <c r="B93" t="s">
        <v>124</v>
      </c>
    </row>
    <row r="94" spans="1:2" x14ac:dyDescent="0.25">
      <c r="A94" t="s">
        <v>12</v>
      </c>
      <c r="B94" t="s">
        <v>104</v>
      </c>
    </row>
    <row r="95" spans="1:2" x14ac:dyDescent="0.25">
      <c r="A95" t="s">
        <v>12</v>
      </c>
      <c r="B95" t="s">
        <v>1</v>
      </c>
    </row>
    <row r="96" spans="1:2" x14ac:dyDescent="0.25">
      <c r="A96" t="s">
        <v>12</v>
      </c>
      <c r="B96" t="s">
        <v>2</v>
      </c>
    </row>
    <row r="97" spans="1:2" x14ac:dyDescent="0.25">
      <c r="A97" t="s">
        <v>12</v>
      </c>
      <c r="B97" t="s">
        <v>3</v>
      </c>
    </row>
    <row r="98" spans="1:2" x14ac:dyDescent="0.25">
      <c r="A98" t="s">
        <v>12</v>
      </c>
      <c r="B98" t="s">
        <v>4</v>
      </c>
    </row>
    <row r="99" spans="1:2" x14ac:dyDescent="0.25">
      <c r="A99" t="s">
        <v>12</v>
      </c>
      <c r="B99" t="s">
        <v>5</v>
      </c>
    </row>
    <row r="100" spans="1:2" x14ac:dyDescent="0.25">
      <c r="A100" t="s">
        <v>12</v>
      </c>
      <c r="B100" t="s">
        <v>6</v>
      </c>
    </row>
    <row r="101" spans="1:2" x14ac:dyDescent="0.25">
      <c r="A101" t="s">
        <v>12</v>
      </c>
      <c r="B101" t="s">
        <v>7</v>
      </c>
    </row>
    <row r="102" spans="1:2" x14ac:dyDescent="0.25">
      <c r="A102" t="s">
        <v>12</v>
      </c>
      <c r="B102" t="s">
        <v>125</v>
      </c>
    </row>
    <row r="103" spans="1:2" x14ac:dyDescent="0.25">
      <c r="A103" t="s">
        <v>12</v>
      </c>
      <c r="B103" t="s">
        <v>126</v>
      </c>
    </row>
    <row r="104" spans="1:2" x14ac:dyDescent="0.25">
      <c r="A104" t="s">
        <v>12</v>
      </c>
      <c r="B104" t="s">
        <v>112</v>
      </c>
    </row>
    <row r="105" spans="1:2" x14ac:dyDescent="0.25">
      <c r="A105" t="s">
        <v>12</v>
      </c>
      <c r="B105" t="s">
        <v>113</v>
      </c>
    </row>
    <row r="106" spans="1:2" x14ac:dyDescent="0.25">
      <c r="A106" t="s">
        <v>12</v>
      </c>
      <c r="B106" t="s">
        <v>114</v>
      </c>
    </row>
    <row r="107" spans="1:2" x14ac:dyDescent="0.25">
      <c r="A107" t="s">
        <v>12</v>
      </c>
      <c r="B107" t="s">
        <v>115</v>
      </c>
    </row>
    <row r="108" spans="1:2" x14ac:dyDescent="0.25">
      <c r="A108" t="s">
        <v>12</v>
      </c>
      <c r="B108" t="s">
        <v>116</v>
      </c>
    </row>
    <row r="109" spans="1:2" x14ac:dyDescent="0.25">
      <c r="A109" t="s">
        <v>12</v>
      </c>
      <c r="B109" t="s">
        <v>117</v>
      </c>
    </row>
    <row r="110" spans="1:2" x14ac:dyDescent="0.25">
      <c r="A110" t="s">
        <v>12</v>
      </c>
      <c r="B110" t="s">
        <v>118</v>
      </c>
    </row>
    <row r="111" spans="1:2" x14ac:dyDescent="0.25">
      <c r="A111" t="s">
        <v>12</v>
      </c>
      <c r="B111" t="s">
        <v>119</v>
      </c>
    </row>
    <row r="112" spans="1:2" x14ac:dyDescent="0.25">
      <c r="A112" t="s">
        <v>12</v>
      </c>
      <c r="B112" t="s">
        <v>120</v>
      </c>
    </row>
    <row r="113" spans="1:2" x14ac:dyDescent="0.25">
      <c r="A113" t="s">
        <v>12</v>
      </c>
      <c r="B113" t="s">
        <v>121</v>
      </c>
    </row>
    <row r="114" spans="1:2" x14ac:dyDescent="0.25">
      <c r="A114" t="s">
        <v>12</v>
      </c>
      <c r="B114" t="s">
        <v>122</v>
      </c>
    </row>
    <row r="115" spans="1:2" x14ac:dyDescent="0.25">
      <c r="A115" t="s">
        <v>12</v>
      </c>
      <c r="B115" t="s">
        <v>123</v>
      </c>
    </row>
    <row r="116" spans="1:2" x14ac:dyDescent="0.25">
      <c r="A116" t="s">
        <v>12</v>
      </c>
      <c r="B116" t="s">
        <v>124</v>
      </c>
    </row>
    <row r="117" spans="1:2" x14ac:dyDescent="0.25">
      <c r="A117" t="s">
        <v>13</v>
      </c>
      <c r="B117" t="s">
        <v>104</v>
      </c>
    </row>
    <row r="118" spans="1:2" x14ac:dyDescent="0.25">
      <c r="A118" t="s">
        <v>13</v>
      </c>
      <c r="B118" t="s">
        <v>1</v>
      </c>
    </row>
    <row r="119" spans="1:2" x14ac:dyDescent="0.25">
      <c r="A119" t="s">
        <v>13</v>
      </c>
      <c r="B119" t="s">
        <v>2</v>
      </c>
    </row>
    <row r="120" spans="1:2" x14ac:dyDescent="0.25">
      <c r="A120" t="s">
        <v>13</v>
      </c>
      <c r="B120" t="s">
        <v>3</v>
      </c>
    </row>
    <row r="121" spans="1:2" x14ac:dyDescent="0.25">
      <c r="A121" t="s">
        <v>13</v>
      </c>
      <c r="B121" t="s">
        <v>4</v>
      </c>
    </row>
    <row r="122" spans="1:2" x14ac:dyDescent="0.25">
      <c r="A122" t="s">
        <v>13</v>
      </c>
      <c r="B122" t="s">
        <v>5</v>
      </c>
    </row>
    <row r="123" spans="1:2" x14ac:dyDescent="0.25">
      <c r="A123" t="s">
        <v>13</v>
      </c>
      <c r="B123" t="s">
        <v>6</v>
      </c>
    </row>
    <row r="124" spans="1:2" x14ac:dyDescent="0.25">
      <c r="A124" t="s">
        <v>13</v>
      </c>
      <c r="B124" t="s">
        <v>7</v>
      </c>
    </row>
    <row r="125" spans="1:2" x14ac:dyDescent="0.25">
      <c r="A125" t="s">
        <v>13</v>
      </c>
      <c r="B125" t="s">
        <v>125</v>
      </c>
    </row>
    <row r="126" spans="1:2" x14ac:dyDescent="0.25">
      <c r="A126" t="s">
        <v>13</v>
      </c>
      <c r="B126" t="s">
        <v>126</v>
      </c>
    </row>
    <row r="127" spans="1:2" x14ac:dyDescent="0.25">
      <c r="A127" t="s">
        <v>13</v>
      </c>
      <c r="B127" t="s">
        <v>112</v>
      </c>
    </row>
    <row r="128" spans="1:2" x14ac:dyDescent="0.25">
      <c r="A128" t="s">
        <v>13</v>
      </c>
      <c r="B128" t="s">
        <v>113</v>
      </c>
    </row>
    <row r="129" spans="1:2" x14ac:dyDescent="0.25">
      <c r="A129" t="s">
        <v>13</v>
      </c>
      <c r="B129" t="s">
        <v>114</v>
      </c>
    </row>
    <row r="130" spans="1:2" x14ac:dyDescent="0.25">
      <c r="A130" t="s">
        <v>13</v>
      </c>
      <c r="B130" t="s">
        <v>115</v>
      </c>
    </row>
    <row r="131" spans="1:2" x14ac:dyDescent="0.25">
      <c r="A131" t="s">
        <v>13</v>
      </c>
      <c r="B131" t="s">
        <v>116</v>
      </c>
    </row>
    <row r="132" spans="1:2" x14ac:dyDescent="0.25">
      <c r="A132" t="s">
        <v>13</v>
      </c>
      <c r="B132" t="s">
        <v>117</v>
      </c>
    </row>
    <row r="133" spans="1:2" x14ac:dyDescent="0.25">
      <c r="A133" t="s">
        <v>13</v>
      </c>
      <c r="B133" t="s">
        <v>118</v>
      </c>
    </row>
    <row r="134" spans="1:2" x14ac:dyDescent="0.25">
      <c r="A134" t="s">
        <v>13</v>
      </c>
      <c r="B134" t="s">
        <v>119</v>
      </c>
    </row>
    <row r="135" spans="1:2" x14ac:dyDescent="0.25">
      <c r="A135" t="s">
        <v>13</v>
      </c>
      <c r="B135" t="s">
        <v>120</v>
      </c>
    </row>
    <row r="136" spans="1:2" x14ac:dyDescent="0.25">
      <c r="A136" t="s">
        <v>13</v>
      </c>
      <c r="B136" t="s">
        <v>121</v>
      </c>
    </row>
    <row r="137" spans="1:2" x14ac:dyDescent="0.25">
      <c r="A137" t="s">
        <v>13</v>
      </c>
      <c r="B137" t="s">
        <v>122</v>
      </c>
    </row>
    <row r="138" spans="1:2" x14ac:dyDescent="0.25">
      <c r="A138" t="s">
        <v>13</v>
      </c>
      <c r="B138" t="s">
        <v>123</v>
      </c>
    </row>
    <row r="139" spans="1:2" x14ac:dyDescent="0.25">
      <c r="A139" t="s">
        <v>13</v>
      </c>
      <c r="B139" t="s">
        <v>124</v>
      </c>
    </row>
    <row r="140" spans="1:2" x14ac:dyDescent="0.25">
      <c r="A140" t="s">
        <v>14</v>
      </c>
      <c r="B140" t="s">
        <v>104</v>
      </c>
    </row>
    <row r="141" spans="1:2" x14ac:dyDescent="0.25">
      <c r="A141" t="s">
        <v>14</v>
      </c>
      <c r="B141" t="s">
        <v>1</v>
      </c>
    </row>
    <row r="142" spans="1:2" x14ac:dyDescent="0.25">
      <c r="A142" t="s">
        <v>14</v>
      </c>
      <c r="B142" t="s">
        <v>2</v>
      </c>
    </row>
    <row r="143" spans="1:2" x14ac:dyDescent="0.25">
      <c r="A143" t="s">
        <v>14</v>
      </c>
      <c r="B143" t="s">
        <v>3</v>
      </c>
    </row>
    <row r="144" spans="1:2" x14ac:dyDescent="0.25">
      <c r="A144" t="s">
        <v>14</v>
      </c>
      <c r="B144" t="s">
        <v>4</v>
      </c>
    </row>
    <row r="145" spans="1:2" x14ac:dyDescent="0.25">
      <c r="A145" t="s">
        <v>14</v>
      </c>
      <c r="B145" t="s">
        <v>5</v>
      </c>
    </row>
    <row r="146" spans="1:2" x14ac:dyDescent="0.25">
      <c r="A146" t="s">
        <v>14</v>
      </c>
      <c r="B146" t="s">
        <v>6</v>
      </c>
    </row>
    <row r="147" spans="1:2" x14ac:dyDescent="0.25">
      <c r="A147" t="s">
        <v>14</v>
      </c>
      <c r="B147" t="s">
        <v>7</v>
      </c>
    </row>
    <row r="148" spans="1:2" x14ac:dyDescent="0.25">
      <c r="A148" t="s">
        <v>14</v>
      </c>
      <c r="B148" t="s">
        <v>125</v>
      </c>
    </row>
    <row r="149" spans="1:2" x14ac:dyDescent="0.25">
      <c r="A149" t="s">
        <v>14</v>
      </c>
      <c r="B149" t="s">
        <v>126</v>
      </c>
    </row>
    <row r="150" spans="1:2" x14ac:dyDescent="0.25">
      <c r="A150" t="s">
        <v>14</v>
      </c>
      <c r="B150" t="s">
        <v>112</v>
      </c>
    </row>
    <row r="151" spans="1:2" x14ac:dyDescent="0.25">
      <c r="A151" t="s">
        <v>14</v>
      </c>
      <c r="B151" t="s">
        <v>113</v>
      </c>
    </row>
    <row r="152" spans="1:2" x14ac:dyDescent="0.25">
      <c r="A152" t="s">
        <v>14</v>
      </c>
      <c r="B152" t="s">
        <v>114</v>
      </c>
    </row>
    <row r="153" spans="1:2" x14ac:dyDescent="0.25">
      <c r="A153" t="s">
        <v>14</v>
      </c>
      <c r="B153" t="s">
        <v>115</v>
      </c>
    </row>
    <row r="154" spans="1:2" x14ac:dyDescent="0.25">
      <c r="A154" t="s">
        <v>14</v>
      </c>
      <c r="B154" t="s">
        <v>116</v>
      </c>
    </row>
    <row r="155" spans="1:2" x14ac:dyDescent="0.25">
      <c r="A155" t="s">
        <v>14</v>
      </c>
      <c r="B155" t="s">
        <v>117</v>
      </c>
    </row>
    <row r="156" spans="1:2" x14ac:dyDescent="0.25">
      <c r="A156" t="s">
        <v>14</v>
      </c>
      <c r="B156" t="s">
        <v>118</v>
      </c>
    </row>
    <row r="157" spans="1:2" x14ac:dyDescent="0.25">
      <c r="A157" t="s">
        <v>14</v>
      </c>
      <c r="B157" t="s">
        <v>119</v>
      </c>
    </row>
    <row r="158" spans="1:2" x14ac:dyDescent="0.25">
      <c r="A158" t="s">
        <v>14</v>
      </c>
      <c r="B158" t="s">
        <v>120</v>
      </c>
    </row>
    <row r="159" spans="1:2" x14ac:dyDescent="0.25">
      <c r="A159" t="s">
        <v>14</v>
      </c>
      <c r="B159" t="s">
        <v>121</v>
      </c>
    </row>
    <row r="160" spans="1:2" x14ac:dyDescent="0.25">
      <c r="A160" t="s">
        <v>14</v>
      </c>
      <c r="B160" t="s">
        <v>122</v>
      </c>
    </row>
    <row r="161" spans="1:2" x14ac:dyDescent="0.25">
      <c r="A161" t="s">
        <v>14</v>
      </c>
      <c r="B161" t="s">
        <v>123</v>
      </c>
    </row>
    <row r="162" spans="1:2" x14ac:dyDescent="0.25">
      <c r="A162" t="s">
        <v>14</v>
      </c>
      <c r="B162" t="s">
        <v>124</v>
      </c>
    </row>
    <row r="163" spans="1:2" x14ac:dyDescent="0.25">
      <c r="A163" t="s">
        <v>15</v>
      </c>
      <c r="B163" t="s">
        <v>104</v>
      </c>
    </row>
    <row r="164" spans="1:2" x14ac:dyDescent="0.25">
      <c r="A164" t="s">
        <v>15</v>
      </c>
      <c r="B164" t="s">
        <v>1</v>
      </c>
    </row>
    <row r="165" spans="1:2" x14ac:dyDescent="0.25">
      <c r="A165" t="s">
        <v>15</v>
      </c>
      <c r="B165" t="s">
        <v>2</v>
      </c>
    </row>
    <row r="166" spans="1:2" x14ac:dyDescent="0.25">
      <c r="A166" t="s">
        <v>15</v>
      </c>
      <c r="B166" t="s">
        <v>3</v>
      </c>
    </row>
    <row r="167" spans="1:2" x14ac:dyDescent="0.25">
      <c r="A167" t="s">
        <v>15</v>
      </c>
      <c r="B167" t="s">
        <v>4</v>
      </c>
    </row>
    <row r="168" spans="1:2" x14ac:dyDescent="0.25">
      <c r="A168" t="s">
        <v>15</v>
      </c>
      <c r="B168" t="s">
        <v>5</v>
      </c>
    </row>
    <row r="169" spans="1:2" x14ac:dyDescent="0.25">
      <c r="A169" t="s">
        <v>15</v>
      </c>
      <c r="B169" t="s">
        <v>6</v>
      </c>
    </row>
    <row r="170" spans="1:2" x14ac:dyDescent="0.25">
      <c r="A170" t="s">
        <v>15</v>
      </c>
      <c r="B170" t="s">
        <v>7</v>
      </c>
    </row>
    <row r="171" spans="1:2" x14ac:dyDescent="0.25">
      <c r="A171" t="s">
        <v>15</v>
      </c>
      <c r="B171" t="s">
        <v>125</v>
      </c>
    </row>
    <row r="172" spans="1:2" x14ac:dyDescent="0.25">
      <c r="A172" t="s">
        <v>15</v>
      </c>
      <c r="B172" t="s">
        <v>126</v>
      </c>
    </row>
    <row r="173" spans="1:2" x14ac:dyDescent="0.25">
      <c r="A173" t="s">
        <v>15</v>
      </c>
      <c r="B173" t="s">
        <v>112</v>
      </c>
    </row>
    <row r="174" spans="1:2" x14ac:dyDescent="0.25">
      <c r="A174" t="s">
        <v>15</v>
      </c>
      <c r="B174" t="s">
        <v>113</v>
      </c>
    </row>
    <row r="175" spans="1:2" x14ac:dyDescent="0.25">
      <c r="A175" t="s">
        <v>15</v>
      </c>
      <c r="B175" t="s">
        <v>114</v>
      </c>
    </row>
    <row r="176" spans="1:2" x14ac:dyDescent="0.25">
      <c r="A176" t="s">
        <v>15</v>
      </c>
      <c r="B176" t="s">
        <v>115</v>
      </c>
    </row>
    <row r="177" spans="1:2" x14ac:dyDescent="0.25">
      <c r="A177" t="s">
        <v>15</v>
      </c>
      <c r="B177" t="s">
        <v>116</v>
      </c>
    </row>
    <row r="178" spans="1:2" x14ac:dyDescent="0.25">
      <c r="A178" t="s">
        <v>15</v>
      </c>
      <c r="B178" t="s">
        <v>117</v>
      </c>
    </row>
    <row r="179" spans="1:2" x14ac:dyDescent="0.25">
      <c r="A179" t="s">
        <v>15</v>
      </c>
      <c r="B179" t="s">
        <v>118</v>
      </c>
    </row>
    <row r="180" spans="1:2" x14ac:dyDescent="0.25">
      <c r="A180" t="s">
        <v>15</v>
      </c>
      <c r="B180" t="s">
        <v>119</v>
      </c>
    </row>
    <row r="181" spans="1:2" x14ac:dyDescent="0.25">
      <c r="A181" t="s">
        <v>15</v>
      </c>
      <c r="B181" t="s">
        <v>120</v>
      </c>
    </row>
    <row r="182" spans="1:2" x14ac:dyDescent="0.25">
      <c r="A182" t="s">
        <v>15</v>
      </c>
      <c r="B182" t="s">
        <v>121</v>
      </c>
    </row>
    <row r="183" spans="1:2" x14ac:dyDescent="0.25">
      <c r="A183" t="s">
        <v>15</v>
      </c>
      <c r="B183" t="s">
        <v>122</v>
      </c>
    </row>
    <row r="184" spans="1:2" x14ac:dyDescent="0.25">
      <c r="A184" t="s">
        <v>15</v>
      </c>
      <c r="B184" t="s">
        <v>123</v>
      </c>
    </row>
    <row r="185" spans="1:2" x14ac:dyDescent="0.25">
      <c r="A185" t="s">
        <v>15</v>
      </c>
      <c r="B185" t="s">
        <v>124</v>
      </c>
    </row>
    <row r="186" spans="1:2" x14ac:dyDescent="0.25">
      <c r="A186" t="s">
        <v>16</v>
      </c>
      <c r="B186" t="s">
        <v>104</v>
      </c>
    </row>
    <row r="187" spans="1:2" x14ac:dyDescent="0.25">
      <c r="A187" t="s">
        <v>16</v>
      </c>
      <c r="B187" t="s">
        <v>1</v>
      </c>
    </row>
    <row r="188" spans="1:2" x14ac:dyDescent="0.25">
      <c r="A188" t="s">
        <v>16</v>
      </c>
      <c r="B188" t="s">
        <v>2</v>
      </c>
    </row>
    <row r="189" spans="1:2" x14ac:dyDescent="0.25">
      <c r="A189" t="s">
        <v>16</v>
      </c>
      <c r="B189" t="s">
        <v>3</v>
      </c>
    </row>
    <row r="190" spans="1:2" x14ac:dyDescent="0.25">
      <c r="A190" t="s">
        <v>16</v>
      </c>
      <c r="B190" t="s">
        <v>4</v>
      </c>
    </row>
    <row r="191" spans="1:2" x14ac:dyDescent="0.25">
      <c r="A191" t="s">
        <v>16</v>
      </c>
      <c r="B191" t="s">
        <v>5</v>
      </c>
    </row>
    <row r="192" spans="1:2" x14ac:dyDescent="0.25">
      <c r="A192" t="s">
        <v>16</v>
      </c>
      <c r="B192" t="s">
        <v>6</v>
      </c>
    </row>
    <row r="193" spans="1:2" x14ac:dyDescent="0.25">
      <c r="A193" t="s">
        <v>16</v>
      </c>
      <c r="B193" t="s">
        <v>7</v>
      </c>
    </row>
    <row r="194" spans="1:2" x14ac:dyDescent="0.25">
      <c r="A194" t="s">
        <v>16</v>
      </c>
      <c r="B194" t="s">
        <v>125</v>
      </c>
    </row>
    <row r="195" spans="1:2" x14ac:dyDescent="0.25">
      <c r="A195" t="s">
        <v>16</v>
      </c>
      <c r="B195" t="s">
        <v>126</v>
      </c>
    </row>
    <row r="196" spans="1:2" x14ac:dyDescent="0.25">
      <c r="A196" t="s">
        <v>16</v>
      </c>
      <c r="B196" t="s">
        <v>112</v>
      </c>
    </row>
    <row r="197" spans="1:2" x14ac:dyDescent="0.25">
      <c r="A197" t="s">
        <v>16</v>
      </c>
      <c r="B197" t="s">
        <v>113</v>
      </c>
    </row>
    <row r="198" spans="1:2" x14ac:dyDescent="0.25">
      <c r="A198" t="s">
        <v>16</v>
      </c>
      <c r="B198" t="s">
        <v>114</v>
      </c>
    </row>
    <row r="199" spans="1:2" x14ac:dyDescent="0.25">
      <c r="A199" t="s">
        <v>16</v>
      </c>
      <c r="B199" t="s">
        <v>115</v>
      </c>
    </row>
    <row r="200" spans="1:2" x14ac:dyDescent="0.25">
      <c r="A200" t="s">
        <v>16</v>
      </c>
      <c r="B200" t="s">
        <v>116</v>
      </c>
    </row>
    <row r="201" spans="1:2" x14ac:dyDescent="0.25">
      <c r="A201" t="s">
        <v>16</v>
      </c>
      <c r="B201" t="s">
        <v>117</v>
      </c>
    </row>
    <row r="202" spans="1:2" x14ac:dyDescent="0.25">
      <c r="A202" t="s">
        <v>16</v>
      </c>
      <c r="B202" t="s">
        <v>118</v>
      </c>
    </row>
    <row r="203" spans="1:2" x14ac:dyDescent="0.25">
      <c r="A203" t="s">
        <v>16</v>
      </c>
      <c r="B203" t="s">
        <v>119</v>
      </c>
    </row>
    <row r="204" spans="1:2" x14ac:dyDescent="0.25">
      <c r="A204" t="s">
        <v>16</v>
      </c>
      <c r="B204" t="s">
        <v>120</v>
      </c>
    </row>
    <row r="205" spans="1:2" x14ac:dyDescent="0.25">
      <c r="A205" t="s">
        <v>16</v>
      </c>
      <c r="B205" t="s">
        <v>121</v>
      </c>
    </row>
    <row r="206" spans="1:2" x14ac:dyDescent="0.25">
      <c r="A206" t="s">
        <v>16</v>
      </c>
      <c r="B206" t="s">
        <v>122</v>
      </c>
    </row>
    <row r="207" spans="1:2" x14ac:dyDescent="0.25">
      <c r="A207" t="s">
        <v>16</v>
      </c>
      <c r="B207" t="s">
        <v>123</v>
      </c>
    </row>
    <row r="208" spans="1:2" x14ac:dyDescent="0.25">
      <c r="A208" t="s">
        <v>16</v>
      </c>
      <c r="B208" t="s">
        <v>124</v>
      </c>
    </row>
    <row r="209" spans="1:2" x14ac:dyDescent="0.25">
      <c r="A209" t="s">
        <v>17</v>
      </c>
      <c r="B209" t="s">
        <v>104</v>
      </c>
    </row>
    <row r="210" spans="1:2" x14ac:dyDescent="0.25">
      <c r="A210" t="s">
        <v>17</v>
      </c>
      <c r="B210" t="s">
        <v>1</v>
      </c>
    </row>
    <row r="211" spans="1:2" x14ac:dyDescent="0.25">
      <c r="A211" t="s">
        <v>17</v>
      </c>
      <c r="B211" t="s">
        <v>2</v>
      </c>
    </row>
    <row r="212" spans="1:2" x14ac:dyDescent="0.25">
      <c r="A212" t="s">
        <v>17</v>
      </c>
      <c r="B212" t="s">
        <v>3</v>
      </c>
    </row>
    <row r="213" spans="1:2" x14ac:dyDescent="0.25">
      <c r="A213" t="s">
        <v>17</v>
      </c>
      <c r="B213" t="s">
        <v>4</v>
      </c>
    </row>
    <row r="214" spans="1:2" x14ac:dyDescent="0.25">
      <c r="A214" t="s">
        <v>17</v>
      </c>
      <c r="B214" t="s">
        <v>5</v>
      </c>
    </row>
    <row r="215" spans="1:2" x14ac:dyDescent="0.25">
      <c r="A215" t="s">
        <v>17</v>
      </c>
      <c r="B215" t="s">
        <v>6</v>
      </c>
    </row>
    <row r="216" spans="1:2" x14ac:dyDescent="0.25">
      <c r="A216" t="s">
        <v>17</v>
      </c>
      <c r="B216" t="s">
        <v>7</v>
      </c>
    </row>
    <row r="217" spans="1:2" x14ac:dyDescent="0.25">
      <c r="A217" t="s">
        <v>17</v>
      </c>
      <c r="B217" t="s">
        <v>125</v>
      </c>
    </row>
    <row r="218" spans="1:2" x14ac:dyDescent="0.25">
      <c r="A218" t="s">
        <v>17</v>
      </c>
      <c r="B218" t="s">
        <v>126</v>
      </c>
    </row>
    <row r="219" spans="1:2" x14ac:dyDescent="0.25">
      <c r="A219" t="s">
        <v>17</v>
      </c>
      <c r="B219" t="s">
        <v>112</v>
      </c>
    </row>
    <row r="220" spans="1:2" x14ac:dyDescent="0.25">
      <c r="A220" t="s">
        <v>17</v>
      </c>
      <c r="B220" t="s">
        <v>113</v>
      </c>
    </row>
    <row r="221" spans="1:2" x14ac:dyDescent="0.25">
      <c r="A221" t="s">
        <v>17</v>
      </c>
      <c r="B221" t="s">
        <v>114</v>
      </c>
    </row>
    <row r="222" spans="1:2" x14ac:dyDescent="0.25">
      <c r="A222" t="s">
        <v>17</v>
      </c>
      <c r="B222" t="s">
        <v>115</v>
      </c>
    </row>
    <row r="223" spans="1:2" x14ac:dyDescent="0.25">
      <c r="A223" t="s">
        <v>17</v>
      </c>
      <c r="B223" t="s">
        <v>116</v>
      </c>
    </row>
    <row r="224" spans="1:2" x14ac:dyDescent="0.25">
      <c r="A224" t="s">
        <v>17</v>
      </c>
      <c r="B224" t="s">
        <v>117</v>
      </c>
    </row>
    <row r="225" spans="1:2" x14ac:dyDescent="0.25">
      <c r="A225" t="s">
        <v>17</v>
      </c>
      <c r="B225" t="s">
        <v>118</v>
      </c>
    </row>
    <row r="226" spans="1:2" x14ac:dyDescent="0.25">
      <c r="A226" t="s">
        <v>17</v>
      </c>
      <c r="B226" t="s">
        <v>119</v>
      </c>
    </row>
    <row r="227" spans="1:2" x14ac:dyDescent="0.25">
      <c r="A227" t="s">
        <v>17</v>
      </c>
      <c r="B227" t="s">
        <v>120</v>
      </c>
    </row>
    <row r="228" spans="1:2" x14ac:dyDescent="0.25">
      <c r="A228" t="s">
        <v>17</v>
      </c>
      <c r="B228" t="s">
        <v>121</v>
      </c>
    </row>
    <row r="229" spans="1:2" x14ac:dyDescent="0.25">
      <c r="A229" t="s">
        <v>17</v>
      </c>
      <c r="B229" t="s">
        <v>122</v>
      </c>
    </row>
    <row r="230" spans="1:2" x14ac:dyDescent="0.25">
      <c r="A230" t="s">
        <v>17</v>
      </c>
      <c r="B230" t="s">
        <v>123</v>
      </c>
    </row>
    <row r="231" spans="1:2" x14ac:dyDescent="0.25">
      <c r="A231" t="s">
        <v>17</v>
      </c>
      <c r="B231" t="s">
        <v>124</v>
      </c>
    </row>
    <row r="232" spans="1:2" x14ac:dyDescent="0.25">
      <c r="A232" t="s">
        <v>18</v>
      </c>
      <c r="B232" t="s">
        <v>104</v>
      </c>
    </row>
    <row r="233" spans="1:2" x14ac:dyDescent="0.25">
      <c r="A233" t="s">
        <v>18</v>
      </c>
      <c r="B233" t="s">
        <v>1</v>
      </c>
    </row>
    <row r="234" spans="1:2" x14ac:dyDescent="0.25">
      <c r="A234" t="s">
        <v>18</v>
      </c>
      <c r="B234" t="s">
        <v>2</v>
      </c>
    </row>
    <row r="235" spans="1:2" x14ac:dyDescent="0.25">
      <c r="A235" t="s">
        <v>18</v>
      </c>
      <c r="B235" t="s">
        <v>3</v>
      </c>
    </row>
    <row r="236" spans="1:2" x14ac:dyDescent="0.25">
      <c r="A236" t="s">
        <v>18</v>
      </c>
      <c r="B236" t="s">
        <v>4</v>
      </c>
    </row>
    <row r="237" spans="1:2" x14ac:dyDescent="0.25">
      <c r="A237" t="s">
        <v>18</v>
      </c>
      <c r="B237" t="s">
        <v>5</v>
      </c>
    </row>
    <row r="238" spans="1:2" x14ac:dyDescent="0.25">
      <c r="A238" t="s">
        <v>18</v>
      </c>
      <c r="B238" t="s">
        <v>6</v>
      </c>
    </row>
    <row r="239" spans="1:2" x14ac:dyDescent="0.25">
      <c r="A239" t="s">
        <v>18</v>
      </c>
      <c r="B239" t="s">
        <v>7</v>
      </c>
    </row>
    <row r="240" spans="1:2" x14ac:dyDescent="0.25">
      <c r="A240" t="s">
        <v>18</v>
      </c>
      <c r="B240" t="s">
        <v>125</v>
      </c>
    </row>
    <row r="241" spans="1:2" x14ac:dyDescent="0.25">
      <c r="A241" t="s">
        <v>18</v>
      </c>
      <c r="B241" t="s">
        <v>126</v>
      </c>
    </row>
    <row r="242" spans="1:2" x14ac:dyDescent="0.25">
      <c r="A242" t="s">
        <v>18</v>
      </c>
      <c r="B242" t="s">
        <v>112</v>
      </c>
    </row>
    <row r="243" spans="1:2" x14ac:dyDescent="0.25">
      <c r="A243" t="s">
        <v>18</v>
      </c>
      <c r="B243" t="s">
        <v>113</v>
      </c>
    </row>
    <row r="244" spans="1:2" x14ac:dyDescent="0.25">
      <c r="A244" t="s">
        <v>18</v>
      </c>
      <c r="B244" t="s">
        <v>114</v>
      </c>
    </row>
    <row r="245" spans="1:2" x14ac:dyDescent="0.25">
      <c r="A245" t="s">
        <v>18</v>
      </c>
      <c r="B245" t="s">
        <v>115</v>
      </c>
    </row>
    <row r="246" spans="1:2" x14ac:dyDescent="0.25">
      <c r="A246" t="s">
        <v>18</v>
      </c>
      <c r="B246" t="s">
        <v>116</v>
      </c>
    </row>
    <row r="247" spans="1:2" x14ac:dyDescent="0.25">
      <c r="A247" t="s">
        <v>18</v>
      </c>
      <c r="B247" t="s">
        <v>117</v>
      </c>
    </row>
    <row r="248" spans="1:2" x14ac:dyDescent="0.25">
      <c r="A248" t="s">
        <v>18</v>
      </c>
      <c r="B248" t="s">
        <v>118</v>
      </c>
    </row>
    <row r="249" spans="1:2" x14ac:dyDescent="0.25">
      <c r="A249" t="s">
        <v>18</v>
      </c>
      <c r="B249" t="s">
        <v>119</v>
      </c>
    </row>
    <row r="250" spans="1:2" x14ac:dyDescent="0.25">
      <c r="A250" t="s">
        <v>18</v>
      </c>
      <c r="B250" t="s">
        <v>120</v>
      </c>
    </row>
    <row r="251" spans="1:2" x14ac:dyDescent="0.25">
      <c r="A251" t="s">
        <v>18</v>
      </c>
      <c r="B251" t="s">
        <v>121</v>
      </c>
    </row>
    <row r="252" spans="1:2" x14ac:dyDescent="0.25">
      <c r="A252" t="s">
        <v>18</v>
      </c>
      <c r="B252" t="s">
        <v>122</v>
      </c>
    </row>
    <row r="253" spans="1:2" x14ac:dyDescent="0.25">
      <c r="A253" t="s">
        <v>18</v>
      </c>
      <c r="B253" t="s">
        <v>123</v>
      </c>
    </row>
    <row r="254" spans="1:2" x14ac:dyDescent="0.25">
      <c r="A254" t="s">
        <v>18</v>
      </c>
      <c r="B254" t="s">
        <v>124</v>
      </c>
    </row>
    <row r="255" spans="1:2" x14ac:dyDescent="0.25">
      <c r="A255" t="s">
        <v>19</v>
      </c>
      <c r="B255" t="s">
        <v>104</v>
      </c>
    </row>
    <row r="256" spans="1:2" x14ac:dyDescent="0.25">
      <c r="A256" t="s">
        <v>19</v>
      </c>
      <c r="B256" t="s">
        <v>1</v>
      </c>
    </row>
    <row r="257" spans="1:2" x14ac:dyDescent="0.25">
      <c r="A257" t="s">
        <v>19</v>
      </c>
      <c r="B257" t="s">
        <v>2</v>
      </c>
    </row>
    <row r="258" spans="1:2" x14ac:dyDescent="0.25">
      <c r="A258" t="s">
        <v>19</v>
      </c>
      <c r="B258" t="s">
        <v>3</v>
      </c>
    </row>
    <row r="259" spans="1:2" x14ac:dyDescent="0.25">
      <c r="A259" t="s">
        <v>19</v>
      </c>
      <c r="B259" t="s">
        <v>4</v>
      </c>
    </row>
    <row r="260" spans="1:2" x14ac:dyDescent="0.25">
      <c r="A260" t="s">
        <v>19</v>
      </c>
      <c r="B260" t="s">
        <v>5</v>
      </c>
    </row>
    <row r="261" spans="1:2" x14ac:dyDescent="0.25">
      <c r="A261" t="s">
        <v>19</v>
      </c>
      <c r="B261" t="s">
        <v>6</v>
      </c>
    </row>
    <row r="262" spans="1:2" x14ac:dyDescent="0.25">
      <c r="A262" t="s">
        <v>19</v>
      </c>
      <c r="B262" t="s">
        <v>7</v>
      </c>
    </row>
    <row r="263" spans="1:2" x14ac:dyDescent="0.25">
      <c r="A263" t="s">
        <v>19</v>
      </c>
      <c r="B263" t="s">
        <v>125</v>
      </c>
    </row>
    <row r="264" spans="1:2" x14ac:dyDescent="0.25">
      <c r="A264" t="s">
        <v>19</v>
      </c>
      <c r="B264" t="s">
        <v>126</v>
      </c>
    </row>
    <row r="265" spans="1:2" x14ac:dyDescent="0.25">
      <c r="A265" t="s">
        <v>19</v>
      </c>
      <c r="B265" t="s">
        <v>112</v>
      </c>
    </row>
    <row r="266" spans="1:2" x14ac:dyDescent="0.25">
      <c r="A266" t="s">
        <v>19</v>
      </c>
      <c r="B266" t="s">
        <v>113</v>
      </c>
    </row>
    <row r="267" spans="1:2" x14ac:dyDescent="0.25">
      <c r="A267" t="s">
        <v>19</v>
      </c>
      <c r="B267" t="s">
        <v>114</v>
      </c>
    </row>
    <row r="268" spans="1:2" x14ac:dyDescent="0.25">
      <c r="A268" t="s">
        <v>19</v>
      </c>
      <c r="B268" t="s">
        <v>115</v>
      </c>
    </row>
    <row r="269" spans="1:2" x14ac:dyDescent="0.25">
      <c r="A269" t="s">
        <v>19</v>
      </c>
      <c r="B269" t="s">
        <v>116</v>
      </c>
    </row>
    <row r="270" spans="1:2" x14ac:dyDescent="0.25">
      <c r="A270" t="s">
        <v>19</v>
      </c>
      <c r="B270" t="s">
        <v>117</v>
      </c>
    </row>
    <row r="271" spans="1:2" x14ac:dyDescent="0.25">
      <c r="A271" t="s">
        <v>19</v>
      </c>
      <c r="B271" t="s">
        <v>118</v>
      </c>
    </row>
    <row r="272" spans="1:2" x14ac:dyDescent="0.25">
      <c r="A272" t="s">
        <v>19</v>
      </c>
      <c r="B272" t="s">
        <v>119</v>
      </c>
    </row>
    <row r="273" spans="1:2" x14ac:dyDescent="0.25">
      <c r="A273" t="s">
        <v>19</v>
      </c>
      <c r="B273" t="s">
        <v>120</v>
      </c>
    </row>
    <row r="274" spans="1:2" x14ac:dyDescent="0.25">
      <c r="A274" t="s">
        <v>19</v>
      </c>
      <c r="B274" t="s">
        <v>121</v>
      </c>
    </row>
    <row r="275" spans="1:2" x14ac:dyDescent="0.25">
      <c r="A275" t="s">
        <v>19</v>
      </c>
      <c r="B275" t="s">
        <v>122</v>
      </c>
    </row>
    <row r="276" spans="1:2" x14ac:dyDescent="0.25">
      <c r="A276" t="s">
        <v>19</v>
      </c>
      <c r="B276" t="s">
        <v>123</v>
      </c>
    </row>
    <row r="277" spans="1:2" x14ac:dyDescent="0.25">
      <c r="A277" t="s">
        <v>19</v>
      </c>
      <c r="B277" t="s">
        <v>124</v>
      </c>
    </row>
    <row r="278" spans="1:2" x14ac:dyDescent="0.25">
      <c r="A278" t="s">
        <v>20</v>
      </c>
      <c r="B278" t="s">
        <v>104</v>
      </c>
    </row>
    <row r="279" spans="1:2" x14ac:dyDescent="0.25">
      <c r="A279" t="s">
        <v>20</v>
      </c>
      <c r="B279" t="s">
        <v>1</v>
      </c>
    </row>
    <row r="280" spans="1:2" x14ac:dyDescent="0.25">
      <c r="A280" t="s">
        <v>20</v>
      </c>
      <c r="B280" t="s">
        <v>2</v>
      </c>
    </row>
    <row r="281" spans="1:2" x14ac:dyDescent="0.25">
      <c r="A281" t="s">
        <v>20</v>
      </c>
      <c r="B281" t="s">
        <v>3</v>
      </c>
    </row>
    <row r="282" spans="1:2" x14ac:dyDescent="0.25">
      <c r="A282" t="s">
        <v>20</v>
      </c>
      <c r="B282" t="s">
        <v>4</v>
      </c>
    </row>
    <row r="283" spans="1:2" x14ac:dyDescent="0.25">
      <c r="A283" t="s">
        <v>20</v>
      </c>
      <c r="B283" t="s">
        <v>5</v>
      </c>
    </row>
    <row r="284" spans="1:2" x14ac:dyDescent="0.25">
      <c r="A284" t="s">
        <v>20</v>
      </c>
      <c r="B284" t="s">
        <v>6</v>
      </c>
    </row>
    <row r="285" spans="1:2" x14ac:dyDescent="0.25">
      <c r="A285" t="s">
        <v>20</v>
      </c>
      <c r="B285" t="s">
        <v>7</v>
      </c>
    </row>
    <row r="286" spans="1:2" x14ac:dyDescent="0.25">
      <c r="A286" t="s">
        <v>20</v>
      </c>
      <c r="B286" t="s">
        <v>125</v>
      </c>
    </row>
    <row r="287" spans="1:2" x14ac:dyDescent="0.25">
      <c r="A287" t="s">
        <v>20</v>
      </c>
      <c r="B287" t="s">
        <v>126</v>
      </c>
    </row>
    <row r="288" spans="1:2" x14ac:dyDescent="0.25">
      <c r="A288" t="s">
        <v>20</v>
      </c>
      <c r="B288" t="s">
        <v>112</v>
      </c>
    </row>
    <row r="289" spans="1:2" x14ac:dyDescent="0.25">
      <c r="A289" t="s">
        <v>20</v>
      </c>
      <c r="B289" t="s">
        <v>113</v>
      </c>
    </row>
    <row r="290" spans="1:2" x14ac:dyDescent="0.25">
      <c r="A290" t="s">
        <v>20</v>
      </c>
      <c r="B290" t="s">
        <v>114</v>
      </c>
    </row>
    <row r="291" spans="1:2" x14ac:dyDescent="0.25">
      <c r="A291" t="s">
        <v>20</v>
      </c>
      <c r="B291" t="s">
        <v>115</v>
      </c>
    </row>
    <row r="292" spans="1:2" x14ac:dyDescent="0.25">
      <c r="A292" t="s">
        <v>20</v>
      </c>
      <c r="B292" t="s">
        <v>116</v>
      </c>
    </row>
    <row r="293" spans="1:2" x14ac:dyDescent="0.25">
      <c r="A293" t="s">
        <v>20</v>
      </c>
      <c r="B293" t="s">
        <v>117</v>
      </c>
    </row>
    <row r="294" spans="1:2" x14ac:dyDescent="0.25">
      <c r="A294" t="s">
        <v>20</v>
      </c>
      <c r="B294" t="s">
        <v>118</v>
      </c>
    </row>
    <row r="295" spans="1:2" x14ac:dyDescent="0.25">
      <c r="A295" t="s">
        <v>20</v>
      </c>
      <c r="B295" t="s">
        <v>119</v>
      </c>
    </row>
    <row r="296" spans="1:2" x14ac:dyDescent="0.25">
      <c r="A296" t="s">
        <v>20</v>
      </c>
      <c r="B296" t="s">
        <v>120</v>
      </c>
    </row>
    <row r="297" spans="1:2" x14ac:dyDescent="0.25">
      <c r="A297" t="s">
        <v>20</v>
      </c>
      <c r="B297" t="s">
        <v>121</v>
      </c>
    </row>
    <row r="298" spans="1:2" x14ac:dyDescent="0.25">
      <c r="A298" t="s">
        <v>20</v>
      </c>
      <c r="B298" t="s">
        <v>122</v>
      </c>
    </row>
    <row r="299" spans="1:2" x14ac:dyDescent="0.25">
      <c r="A299" t="s">
        <v>20</v>
      </c>
      <c r="B299" t="s">
        <v>123</v>
      </c>
    </row>
    <row r="300" spans="1:2" x14ac:dyDescent="0.25">
      <c r="A300" t="s">
        <v>20</v>
      </c>
      <c r="B300" t="s">
        <v>124</v>
      </c>
    </row>
    <row r="301" spans="1:2" x14ac:dyDescent="0.25">
      <c r="A301" t="s">
        <v>21</v>
      </c>
      <c r="B301" t="s">
        <v>104</v>
      </c>
    </row>
    <row r="302" spans="1:2" x14ac:dyDescent="0.25">
      <c r="A302" t="s">
        <v>21</v>
      </c>
      <c r="B302" t="s">
        <v>1</v>
      </c>
    </row>
    <row r="303" spans="1:2" x14ac:dyDescent="0.25">
      <c r="A303" t="s">
        <v>21</v>
      </c>
      <c r="B303" t="s">
        <v>2</v>
      </c>
    </row>
    <row r="304" spans="1:2" x14ac:dyDescent="0.25">
      <c r="A304" t="s">
        <v>21</v>
      </c>
      <c r="B304" t="s">
        <v>3</v>
      </c>
    </row>
    <row r="305" spans="1:2" x14ac:dyDescent="0.25">
      <c r="A305" t="s">
        <v>21</v>
      </c>
      <c r="B305" t="s">
        <v>4</v>
      </c>
    </row>
    <row r="306" spans="1:2" x14ac:dyDescent="0.25">
      <c r="A306" t="s">
        <v>21</v>
      </c>
      <c r="B306" t="s">
        <v>5</v>
      </c>
    </row>
    <row r="307" spans="1:2" x14ac:dyDescent="0.25">
      <c r="A307" t="s">
        <v>21</v>
      </c>
      <c r="B307" t="s">
        <v>6</v>
      </c>
    </row>
    <row r="308" spans="1:2" x14ac:dyDescent="0.25">
      <c r="A308" t="s">
        <v>21</v>
      </c>
      <c r="B308" t="s">
        <v>7</v>
      </c>
    </row>
    <row r="309" spans="1:2" x14ac:dyDescent="0.25">
      <c r="A309" t="s">
        <v>21</v>
      </c>
      <c r="B309" t="s">
        <v>125</v>
      </c>
    </row>
    <row r="310" spans="1:2" x14ac:dyDescent="0.25">
      <c r="A310" t="s">
        <v>21</v>
      </c>
      <c r="B310" t="s">
        <v>126</v>
      </c>
    </row>
    <row r="311" spans="1:2" x14ac:dyDescent="0.25">
      <c r="A311" t="s">
        <v>21</v>
      </c>
      <c r="B311" t="s">
        <v>112</v>
      </c>
    </row>
    <row r="312" spans="1:2" x14ac:dyDescent="0.25">
      <c r="A312" t="s">
        <v>21</v>
      </c>
      <c r="B312" t="s">
        <v>113</v>
      </c>
    </row>
    <row r="313" spans="1:2" x14ac:dyDescent="0.25">
      <c r="A313" t="s">
        <v>21</v>
      </c>
      <c r="B313" t="s">
        <v>114</v>
      </c>
    </row>
    <row r="314" spans="1:2" x14ac:dyDescent="0.25">
      <c r="A314" t="s">
        <v>21</v>
      </c>
      <c r="B314" t="s">
        <v>115</v>
      </c>
    </row>
    <row r="315" spans="1:2" x14ac:dyDescent="0.25">
      <c r="A315" t="s">
        <v>21</v>
      </c>
      <c r="B315" t="s">
        <v>116</v>
      </c>
    </row>
    <row r="316" spans="1:2" x14ac:dyDescent="0.25">
      <c r="A316" t="s">
        <v>21</v>
      </c>
      <c r="B316" t="s">
        <v>117</v>
      </c>
    </row>
    <row r="317" spans="1:2" x14ac:dyDescent="0.25">
      <c r="A317" t="s">
        <v>21</v>
      </c>
      <c r="B317" t="s">
        <v>118</v>
      </c>
    </row>
    <row r="318" spans="1:2" x14ac:dyDescent="0.25">
      <c r="A318" t="s">
        <v>21</v>
      </c>
      <c r="B318" t="s">
        <v>119</v>
      </c>
    </row>
    <row r="319" spans="1:2" x14ac:dyDescent="0.25">
      <c r="A319" t="s">
        <v>21</v>
      </c>
      <c r="B319" t="s">
        <v>120</v>
      </c>
    </row>
    <row r="320" spans="1:2" x14ac:dyDescent="0.25">
      <c r="A320" t="s">
        <v>21</v>
      </c>
      <c r="B320" t="s">
        <v>121</v>
      </c>
    </row>
    <row r="321" spans="1:2" x14ac:dyDescent="0.25">
      <c r="A321" t="s">
        <v>21</v>
      </c>
      <c r="B321" t="s">
        <v>122</v>
      </c>
    </row>
    <row r="322" spans="1:2" x14ac:dyDescent="0.25">
      <c r="A322" t="s">
        <v>21</v>
      </c>
      <c r="B322" t="s">
        <v>123</v>
      </c>
    </row>
    <row r="323" spans="1:2" x14ac:dyDescent="0.25">
      <c r="A323" t="s">
        <v>21</v>
      </c>
      <c r="B323" t="s">
        <v>124</v>
      </c>
    </row>
    <row r="324" spans="1:2" x14ac:dyDescent="0.25">
      <c r="A324" t="s">
        <v>22</v>
      </c>
      <c r="B324" t="s">
        <v>104</v>
      </c>
    </row>
    <row r="325" spans="1:2" x14ac:dyDescent="0.25">
      <c r="A325" t="s">
        <v>22</v>
      </c>
      <c r="B325" t="s">
        <v>1</v>
      </c>
    </row>
    <row r="326" spans="1:2" x14ac:dyDescent="0.25">
      <c r="A326" t="s">
        <v>22</v>
      </c>
      <c r="B326" t="s">
        <v>2</v>
      </c>
    </row>
    <row r="327" spans="1:2" x14ac:dyDescent="0.25">
      <c r="A327" t="s">
        <v>22</v>
      </c>
      <c r="B327" t="s">
        <v>3</v>
      </c>
    </row>
    <row r="328" spans="1:2" x14ac:dyDescent="0.25">
      <c r="A328" t="s">
        <v>22</v>
      </c>
      <c r="B328" t="s">
        <v>4</v>
      </c>
    </row>
    <row r="329" spans="1:2" x14ac:dyDescent="0.25">
      <c r="A329" t="s">
        <v>22</v>
      </c>
      <c r="B329" t="s">
        <v>5</v>
      </c>
    </row>
    <row r="330" spans="1:2" x14ac:dyDescent="0.25">
      <c r="A330" t="s">
        <v>22</v>
      </c>
      <c r="B330" t="s">
        <v>6</v>
      </c>
    </row>
    <row r="331" spans="1:2" x14ac:dyDescent="0.25">
      <c r="A331" t="s">
        <v>22</v>
      </c>
      <c r="B331" t="s">
        <v>7</v>
      </c>
    </row>
    <row r="332" spans="1:2" x14ac:dyDescent="0.25">
      <c r="A332" t="s">
        <v>22</v>
      </c>
      <c r="B332" t="s">
        <v>125</v>
      </c>
    </row>
    <row r="333" spans="1:2" x14ac:dyDescent="0.25">
      <c r="A333" t="s">
        <v>22</v>
      </c>
      <c r="B333" t="s">
        <v>126</v>
      </c>
    </row>
    <row r="334" spans="1:2" x14ac:dyDescent="0.25">
      <c r="A334" t="s">
        <v>22</v>
      </c>
      <c r="B334" t="s">
        <v>112</v>
      </c>
    </row>
    <row r="335" spans="1:2" x14ac:dyDescent="0.25">
      <c r="A335" t="s">
        <v>22</v>
      </c>
      <c r="B335" t="s">
        <v>113</v>
      </c>
    </row>
    <row r="336" spans="1:2" x14ac:dyDescent="0.25">
      <c r="A336" t="s">
        <v>22</v>
      </c>
      <c r="B336" t="s">
        <v>114</v>
      </c>
    </row>
    <row r="337" spans="1:2" x14ac:dyDescent="0.25">
      <c r="A337" t="s">
        <v>22</v>
      </c>
      <c r="B337" t="s">
        <v>115</v>
      </c>
    </row>
    <row r="338" spans="1:2" x14ac:dyDescent="0.25">
      <c r="A338" t="s">
        <v>22</v>
      </c>
      <c r="B338" t="s">
        <v>116</v>
      </c>
    </row>
    <row r="339" spans="1:2" x14ac:dyDescent="0.25">
      <c r="A339" t="s">
        <v>22</v>
      </c>
      <c r="B339" t="s">
        <v>117</v>
      </c>
    </row>
    <row r="340" spans="1:2" x14ac:dyDescent="0.25">
      <c r="A340" t="s">
        <v>22</v>
      </c>
      <c r="B340" t="s">
        <v>118</v>
      </c>
    </row>
    <row r="341" spans="1:2" x14ac:dyDescent="0.25">
      <c r="A341" t="s">
        <v>22</v>
      </c>
      <c r="B341" t="s">
        <v>119</v>
      </c>
    </row>
    <row r="342" spans="1:2" x14ac:dyDescent="0.25">
      <c r="A342" t="s">
        <v>22</v>
      </c>
      <c r="B342" t="s">
        <v>120</v>
      </c>
    </row>
    <row r="343" spans="1:2" x14ac:dyDescent="0.25">
      <c r="A343" t="s">
        <v>22</v>
      </c>
      <c r="B343" t="s">
        <v>121</v>
      </c>
    </row>
    <row r="344" spans="1:2" x14ac:dyDescent="0.25">
      <c r="A344" t="s">
        <v>22</v>
      </c>
      <c r="B344" t="s">
        <v>122</v>
      </c>
    </row>
    <row r="345" spans="1:2" x14ac:dyDescent="0.25">
      <c r="A345" t="s">
        <v>22</v>
      </c>
      <c r="B345" t="s">
        <v>123</v>
      </c>
    </row>
    <row r="346" spans="1:2" x14ac:dyDescent="0.25">
      <c r="A346" t="s">
        <v>22</v>
      </c>
      <c r="B346" t="s">
        <v>124</v>
      </c>
    </row>
    <row r="347" spans="1:2" x14ac:dyDescent="0.25">
      <c r="A347" t="s">
        <v>23</v>
      </c>
      <c r="B347" t="s">
        <v>104</v>
      </c>
    </row>
    <row r="348" spans="1:2" x14ac:dyDescent="0.25">
      <c r="A348" t="s">
        <v>23</v>
      </c>
      <c r="B348" t="s">
        <v>1</v>
      </c>
    </row>
    <row r="349" spans="1:2" x14ac:dyDescent="0.25">
      <c r="A349" t="s">
        <v>23</v>
      </c>
      <c r="B349" t="s">
        <v>2</v>
      </c>
    </row>
    <row r="350" spans="1:2" x14ac:dyDescent="0.25">
      <c r="A350" t="s">
        <v>23</v>
      </c>
      <c r="B350" t="s">
        <v>3</v>
      </c>
    </row>
    <row r="351" spans="1:2" x14ac:dyDescent="0.25">
      <c r="A351" t="s">
        <v>23</v>
      </c>
      <c r="B351" t="s">
        <v>4</v>
      </c>
    </row>
    <row r="352" spans="1:2" x14ac:dyDescent="0.25">
      <c r="A352" t="s">
        <v>23</v>
      </c>
      <c r="B352" t="s">
        <v>5</v>
      </c>
    </row>
    <row r="353" spans="1:2" x14ac:dyDescent="0.25">
      <c r="A353" t="s">
        <v>23</v>
      </c>
      <c r="B353" t="s">
        <v>6</v>
      </c>
    </row>
    <row r="354" spans="1:2" x14ac:dyDescent="0.25">
      <c r="A354" t="s">
        <v>23</v>
      </c>
      <c r="B354" t="s">
        <v>7</v>
      </c>
    </row>
    <row r="355" spans="1:2" x14ac:dyDescent="0.25">
      <c r="A355" t="s">
        <v>23</v>
      </c>
      <c r="B355" t="s">
        <v>125</v>
      </c>
    </row>
    <row r="356" spans="1:2" x14ac:dyDescent="0.25">
      <c r="A356" t="s">
        <v>23</v>
      </c>
      <c r="B356" t="s">
        <v>126</v>
      </c>
    </row>
    <row r="357" spans="1:2" x14ac:dyDescent="0.25">
      <c r="A357" t="s">
        <v>23</v>
      </c>
      <c r="B357" t="s">
        <v>112</v>
      </c>
    </row>
    <row r="358" spans="1:2" x14ac:dyDescent="0.25">
      <c r="A358" t="s">
        <v>23</v>
      </c>
      <c r="B358" t="s">
        <v>113</v>
      </c>
    </row>
    <row r="359" spans="1:2" x14ac:dyDescent="0.25">
      <c r="A359" t="s">
        <v>23</v>
      </c>
      <c r="B359" t="s">
        <v>114</v>
      </c>
    </row>
    <row r="360" spans="1:2" x14ac:dyDescent="0.25">
      <c r="A360" t="s">
        <v>23</v>
      </c>
      <c r="B360" t="s">
        <v>115</v>
      </c>
    </row>
    <row r="361" spans="1:2" x14ac:dyDescent="0.25">
      <c r="A361" t="s">
        <v>23</v>
      </c>
      <c r="B361" t="s">
        <v>116</v>
      </c>
    </row>
    <row r="362" spans="1:2" x14ac:dyDescent="0.25">
      <c r="A362" t="s">
        <v>23</v>
      </c>
      <c r="B362" t="s">
        <v>117</v>
      </c>
    </row>
    <row r="363" spans="1:2" x14ac:dyDescent="0.25">
      <c r="A363" t="s">
        <v>23</v>
      </c>
      <c r="B363" t="s">
        <v>118</v>
      </c>
    </row>
    <row r="364" spans="1:2" x14ac:dyDescent="0.25">
      <c r="A364" t="s">
        <v>23</v>
      </c>
      <c r="B364" t="s">
        <v>119</v>
      </c>
    </row>
    <row r="365" spans="1:2" x14ac:dyDescent="0.25">
      <c r="A365" t="s">
        <v>23</v>
      </c>
      <c r="B365" t="s">
        <v>120</v>
      </c>
    </row>
    <row r="366" spans="1:2" x14ac:dyDescent="0.25">
      <c r="A366" t="s">
        <v>23</v>
      </c>
      <c r="B366" t="s">
        <v>121</v>
      </c>
    </row>
    <row r="367" spans="1:2" x14ac:dyDescent="0.25">
      <c r="A367" t="s">
        <v>23</v>
      </c>
      <c r="B367" t="s">
        <v>122</v>
      </c>
    </row>
    <row r="368" spans="1:2" x14ac:dyDescent="0.25">
      <c r="A368" t="s">
        <v>23</v>
      </c>
      <c r="B368" t="s">
        <v>123</v>
      </c>
    </row>
    <row r="369" spans="1:2" x14ac:dyDescent="0.25">
      <c r="A369" t="s">
        <v>23</v>
      </c>
      <c r="B369" t="s">
        <v>124</v>
      </c>
    </row>
    <row r="370" spans="1:2" x14ac:dyDescent="0.25">
      <c r="A370" t="s">
        <v>24</v>
      </c>
      <c r="B370" t="s">
        <v>104</v>
      </c>
    </row>
    <row r="371" spans="1:2" x14ac:dyDescent="0.25">
      <c r="A371" t="s">
        <v>24</v>
      </c>
      <c r="B371" t="s">
        <v>1</v>
      </c>
    </row>
    <row r="372" spans="1:2" x14ac:dyDescent="0.25">
      <c r="A372" t="s">
        <v>24</v>
      </c>
      <c r="B372" t="s">
        <v>2</v>
      </c>
    </row>
    <row r="373" spans="1:2" x14ac:dyDescent="0.25">
      <c r="A373" t="s">
        <v>24</v>
      </c>
      <c r="B373" t="s">
        <v>3</v>
      </c>
    </row>
    <row r="374" spans="1:2" x14ac:dyDescent="0.25">
      <c r="A374" t="s">
        <v>24</v>
      </c>
      <c r="B374" t="s">
        <v>4</v>
      </c>
    </row>
    <row r="375" spans="1:2" x14ac:dyDescent="0.25">
      <c r="A375" t="s">
        <v>24</v>
      </c>
      <c r="B375" t="s">
        <v>5</v>
      </c>
    </row>
    <row r="376" spans="1:2" x14ac:dyDescent="0.25">
      <c r="A376" t="s">
        <v>24</v>
      </c>
      <c r="B376" t="s">
        <v>6</v>
      </c>
    </row>
    <row r="377" spans="1:2" x14ac:dyDescent="0.25">
      <c r="A377" t="s">
        <v>24</v>
      </c>
      <c r="B377" t="s">
        <v>7</v>
      </c>
    </row>
    <row r="378" spans="1:2" x14ac:dyDescent="0.25">
      <c r="A378" t="s">
        <v>24</v>
      </c>
      <c r="B378" t="s">
        <v>125</v>
      </c>
    </row>
    <row r="379" spans="1:2" x14ac:dyDescent="0.25">
      <c r="A379" t="s">
        <v>24</v>
      </c>
      <c r="B379" t="s">
        <v>126</v>
      </c>
    </row>
    <row r="380" spans="1:2" x14ac:dyDescent="0.25">
      <c r="A380" t="s">
        <v>24</v>
      </c>
      <c r="B380" t="s">
        <v>112</v>
      </c>
    </row>
    <row r="381" spans="1:2" x14ac:dyDescent="0.25">
      <c r="A381" t="s">
        <v>24</v>
      </c>
      <c r="B381" t="s">
        <v>113</v>
      </c>
    </row>
    <row r="382" spans="1:2" x14ac:dyDescent="0.25">
      <c r="A382" t="s">
        <v>24</v>
      </c>
      <c r="B382" t="s">
        <v>114</v>
      </c>
    </row>
    <row r="383" spans="1:2" x14ac:dyDescent="0.25">
      <c r="A383" t="s">
        <v>24</v>
      </c>
      <c r="B383" t="s">
        <v>115</v>
      </c>
    </row>
    <row r="384" spans="1:2" x14ac:dyDescent="0.25">
      <c r="A384" t="s">
        <v>24</v>
      </c>
      <c r="B384" t="s">
        <v>116</v>
      </c>
    </row>
    <row r="385" spans="1:2" x14ac:dyDescent="0.25">
      <c r="A385" t="s">
        <v>24</v>
      </c>
      <c r="B385" t="s">
        <v>117</v>
      </c>
    </row>
    <row r="386" spans="1:2" x14ac:dyDescent="0.25">
      <c r="A386" t="s">
        <v>24</v>
      </c>
      <c r="B386" t="s">
        <v>118</v>
      </c>
    </row>
    <row r="387" spans="1:2" x14ac:dyDescent="0.25">
      <c r="A387" t="s">
        <v>24</v>
      </c>
      <c r="B387" t="s">
        <v>119</v>
      </c>
    </row>
    <row r="388" spans="1:2" x14ac:dyDescent="0.25">
      <c r="A388" t="s">
        <v>24</v>
      </c>
      <c r="B388" t="s">
        <v>120</v>
      </c>
    </row>
    <row r="389" spans="1:2" x14ac:dyDescent="0.25">
      <c r="A389" t="s">
        <v>24</v>
      </c>
      <c r="B389" t="s">
        <v>121</v>
      </c>
    </row>
    <row r="390" spans="1:2" x14ac:dyDescent="0.25">
      <c r="A390" t="s">
        <v>24</v>
      </c>
      <c r="B390" t="s">
        <v>122</v>
      </c>
    </row>
    <row r="391" spans="1:2" x14ac:dyDescent="0.25">
      <c r="A391" t="s">
        <v>24</v>
      </c>
      <c r="B391" t="s">
        <v>123</v>
      </c>
    </row>
    <row r="392" spans="1:2" x14ac:dyDescent="0.25">
      <c r="A392" t="s">
        <v>24</v>
      </c>
      <c r="B392" t="s">
        <v>124</v>
      </c>
    </row>
    <row r="393" spans="1:2" x14ac:dyDescent="0.25">
      <c r="A393" t="s">
        <v>25</v>
      </c>
      <c r="B393" t="s">
        <v>104</v>
      </c>
    </row>
    <row r="394" spans="1:2" x14ac:dyDescent="0.25">
      <c r="A394" t="s">
        <v>25</v>
      </c>
      <c r="B394" t="s">
        <v>1</v>
      </c>
    </row>
    <row r="395" spans="1:2" x14ac:dyDescent="0.25">
      <c r="A395" t="s">
        <v>25</v>
      </c>
      <c r="B395" t="s">
        <v>2</v>
      </c>
    </row>
    <row r="396" spans="1:2" x14ac:dyDescent="0.25">
      <c r="A396" t="s">
        <v>25</v>
      </c>
      <c r="B396" t="s">
        <v>3</v>
      </c>
    </row>
    <row r="397" spans="1:2" x14ac:dyDescent="0.25">
      <c r="A397" t="s">
        <v>25</v>
      </c>
      <c r="B397" t="s">
        <v>4</v>
      </c>
    </row>
    <row r="398" spans="1:2" x14ac:dyDescent="0.25">
      <c r="A398" t="s">
        <v>25</v>
      </c>
      <c r="B398" t="s">
        <v>5</v>
      </c>
    </row>
    <row r="399" spans="1:2" x14ac:dyDescent="0.25">
      <c r="A399" t="s">
        <v>25</v>
      </c>
      <c r="B399" t="s">
        <v>6</v>
      </c>
    </row>
    <row r="400" spans="1:2" x14ac:dyDescent="0.25">
      <c r="A400" t="s">
        <v>25</v>
      </c>
      <c r="B400" t="s">
        <v>7</v>
      </c>
    </row>
    <row r="401" spans="1:2" x14ac:dyDescent="0.25">
      <c r="A401" t="s">
        <v>25</v>
      </c>
      <c r="B401" t="s">
        <v>125</v>
      </c>
    </row>
    <row r="402" spans="1:2" x14ac:dyDescent="0.25">
      <c r="A402" t="s">
        <v>25</v>
      </c>
      <c r="B402" t="s">
        <v>126</v>
      </c>
    </row>
    <row r="403" spans="1:2" x14ac:dyDescent="0.25">
      <c r="A403" t="s">
        <v>25</v>
      </c>
      <c r="B403" t="s">
        <v>112</v>
      </c>
    </row>
    <row r="404" spans="1:2" x14ac:dyDescent="0.25">
      <c r="A404" t="s">
        <v>25</v>
      </c>
      <c r="B404" t="s">
        <v>113</v>
      </c>
    </row>
    <row r="405" spans="1:2" x14ac:dyDescent="0.25">
      <c r="A405" t="s">
        <v>25</v>
      </c>
      <c r="B405" t="s">
        <v>114</v>
      </c>
    </row>
    <row r="406" spans="1:2" x14ac:dyDescent="0.25">
      <c r="A406" t="s">
        <v>25</v>
      </c>
      <c r="B406" t="s">
        <v>115</v>
      </c>
    </row>
    <row r="407" spans="1:2" x14ac:dyDescent="0.25">
      <c r="A407" t="s">
        <v>25</v>
      </c>
      <c r="B407" t="s">
        <v>116</v>
      </c>
    </row>
    <row r="408" spans="1:2" x14ac:dyDescent="0.25">
      <c r="A408" t="s">
        <v>25</v>
      </c>
      <c r="B408" t="s">
        <v>117</v>
      </c>
    </row>
    <row r="409" spans="1:2" x14ac:dyDescent="0.25">
      <c r="A409" t="s">
        <v>25</v>
      </c>
      <c r="B409" t="s">
        <v>118</v>
      </c>
    </row>
    <row r="410" spans="1:2" x14ac:dyDescent="0.25">
      <c r="A410" t="s">
        <v>25</v>
      </c>
      <c r="B410" t="s">
        <v>119</v>
      </c>
    </row>
    <row r="411" spans="1:2" x14ac:dyDescent="0.25">
      <c r="A411" t="s">
        <v>25</v>
      </c>
      <c r="B411" t="s">
        <v>120</v>
      </c>
    </row>
    <row r="412" spans="1:2" x14ac:dyDescent="0.25">
      <c r="A412" t="s">
        <v>25</v>
      </c>
      <c r="B412" t="s">
        <v>121</v>
      </c>
    </row>
    <row r="413" spans="1:2" x14ac:dyDescent="0.25">
      <c r="A413" t="s">
        <v>25</v>
      </c>
      <c r="B413" t="s">
        <v>122</v>
      </c>
    </row>
    <row r="414" spans="1:2" x14ac:dyDescent="0.25">
      <c r="A414" t="s">
        <v>25</v>
      </c>
      <c r="B414" t="s">
        <v>123</v>
      </c>
    </row>
    <row r="415" spans="1:2" x14ac:dyDescent="0.25">
      <c r="A415" t="s">
        <v>25</v>
      </c>
      <c r="B415" t="s">
        <v>124</v>
      </c>
    </row>
    <row r="416" spans="1:2" x14ac:dyDescent="0.25">
      <c r="A416" t="s">
        <v>26</v>
      </c>
      <c r="B416" t="s">
        <v>104</v>
      </c>
    </row>
    <row r="417" spans="1:2" x14ac:dyDescent="0.25">
      <c r="A417" t="s">
        <v>26</v>
      </c>
      <c r="B417" t="s">
        <v>1</v>
      </c>
    </row>
    <row r="418" spans="1:2" x14ac:dyDescent="0.25">
      <c r="A418" t="s">
        <v>26</v>
      </c>
      <c r="B418" t="s">
        <v>2</v>
      </c>
    </row>
    <row r="419" spans="1:2" x14ac:dyDescent="0.25">
      <c r="A419" t="s">
        <v>26</v>
      </c>
      <c r="B419" t="s">
        <v>3</v>
      </c>
    </row>
    <row r="420" spans="1:2" x14ac:dyDescent="0.25">
      <c r="A420" t="s">
        <v>26</v>
      </c>
      <c r="B420" t="s">
        <v>4</v>
      </c>
    </row>
    <row r="421" spans="1:2" x14ac:dyDescent="0.25">
      <c r="A421" t="s">
        <v>26</v>
      </c>
      <c r="B421" t="s">
        <v>5</v>
      </c>
    </row>
    <row r="422" spans="1:2" x14ac:dyDescent="0.25">
      <c r="A422" t="s">
        <v>26</v>
      </c>
      <c r="B422" t="s">
        <v>6</v>
      </c>
    </row>
    <row r="423" spans="1:2" x14ac:dyDescent="0.25">
      <c r="A423" t="s">
        <v>26</v>
      </c>
      <c r="B423" t="s">
        <v>7</v>
      </c>
    </row>
    <row r="424" spans="1:2" x14ac:dyDescent="0.25">
      <c r="A424" t="s">
        <v>26</v>
      </c>
      <c r="B424" t="s">
        <v>125</v>
      </c>
    </row>
    <row r="425" spans="1:2" x14ac:dyDescent="0.25">
      <c r="A425" t="s">
        <v>26</v>
      </c>
      <c r="B425" t="s">
        <v>126</v>
      </c>
    </row>
    <row r="426" spans="1:2" x14ac:dyDescent="0.25">
      <c r="A426" t="s">
        <v>26</v>
      </c>
      <c r="B426" t="s">
        <v>112</v>
      </c>
    </row>
    <row r="427" spans="1:2" x14ac:dyDescent="0.25">
      <c r="A427" t="s">
        <v>26</v>
      </c>
      <c r="B427" t="s">
        <v>113</v>
      </c>
    </row>
    <row r="428" spans="1:2" x14ac:dyDescent="0.25">
      <c r="A428" t="s">
        <v>26</v>
      </c>
      <c r="B428" t="s">
        <v>114</v>
      </c>
    </row>
    <row r="429" spans="1:2" x14ac:dyDescent="0.25">
      <c r="A429" t="s">
        <v>26</v>
      </c>
      <c r="B429" t="s">
        <v>115</v>
      </c>
    </row>
    <row r="430" spans="1:2" x14ac:dyDescent="0.25">
      <c r="A430" t="s">
        <v>26</v>
      </c>
      <c r="B430" t="s">
        <v>116</v>
      </c>
    </row>
    <row r="431" spans="1:2" x14ac:dyDescent="0.25">
      <c r="A431" t="s">
        <v>26</v>
      </c>
      <c r="B431" t="s">
        <v>117</v>
      </c>
    </row>
    <row r="432" spans="1:2" x14ac:dyDescent="0.25">
      <c r="A432" t="s">
        <v>26</v>
      </c>
      <c r="B432" t="s">
        <v>118</v>
      </c>
    </row>
    <row r="433" spans="1:2" x14ac:dyDescent="0.25">
      <c r="A433" t="s">
        <v>26</v>
      </c>
      <c r="B433" t="s">
        <v>119</v>
      </c>
    </row>
    <row r="434" spans="1:2" x14ac:dyDescent="0.25">
      <c r="A434" t="s">
        <v>26</v>
      </c>
      <c r="B434" t="s">
        <v>120</v>
      </c>
    </row>
    <row r="435" spans="1:2" x14ac:dyDescent="0.25">
      <c r="A435" t="s">
        <v>26</v>
      </c>
      <c r="B435" t="s">
        <v>121</v>
      </c>
    </row>
    <row r="436" spans="1:2" x14ac:dyDescent="0.25">
      <c r="A436" t="s">
        <v>26</v>
      </c>
      <c r="B436" t="s">
        <v>122</v>
      </c>
    </row>
    <row r="437" spans="1:2" x14ac:dyDescent="0.25">
      <c r="A437" t="s">
        <v>26</v>
      </c>
      <c r="B437" t="s">
        <v>123</v>
      </c>
    </row>
    <row r="438" spans="1:2" x14ac:dyDescent="0.25">
      <c r="A438" t="s">
        <v>26</v>
      </c>
      <c r="B438" t="s">
        <v>124</v>
      </c>
    </row>
    <row r="439" spans="1:2" x14ac:dyDescent="0.25">
      <c r="A439" t="s">
        <v>27</v>
      </c>
      <c r="B439" t="s">
        <v>104</v>
      </c>
    </row>
    <row r="440" spans="1:2" x14ac:dyDescent="0.25">
      <c r="A440" t="s">
        <v>27</v>
      </c>
      <c r="B440" t="s">
        <v>1</v>
      </c>
    </row>
    <row r="441" spans="1:2" x14ac:dyDescent="0.25">
      <c r="A441" t="s">
        <v>27</v>
      </c>
      <c r="B441" t="s">
        <v>2</v>
      </c>
    </row>
    <row r="442" spans="1:2" x14ac:dyDescent="0.25">
      <c r="A442" t="s">
        <v>27</v>
      </c>
      <c r="B442" t="s">
        <v>3</v>
      </c>
    </row>
    <row r="443" spans="1:2" x14ac:dyDescent="0.25">
      <c r="A443" t="s">
        <v>27</v>
      </c>
      <c r="B443" t="s">
        <v>4</v>
      </c>
    </row>
    <row r="444" spans="1:2" x14ac:dyDescent="0.25">
      <c r="A444" t="s">
        <v>27</v>
      </c>
      <c r="B444" t="s">
        <v>5</v>
      </c>
    </row>
    <row r="445" spans="1:2" x14ac:dyDescent="0.25">
      <c r="A445" t="s">
        <v>27</v>
      </c>
      <c r="B445" t="s">
        <v>6</v>
      </c>
    </row>
    <row r="446" spans="1:2" x14ac:dyDescent="0.25">
      <c r="A446" t="s">
        <v>27</v>
      </c>
      <c r="B446" t="s">
        <v>7</v>
      </c>
    </row>
    <row r="447" spans="1:2" x14ac:dyDescent="0.25">
      <c r="A447" t="s">
        <v>27</v>
      </c>
      <c r="B447" t="s">
        <v>125</v>
      </c>
    </row>
    <row r="448" spans="1:2" x14ac:dyDescent="0.25">
      <c r="A448" t="s">
        <v>27</v>
      </c>
      <c r="B448" t="s">
        <v>126</v>
      </c>
    </row>
    <row r="449" spans="1:2" x14ac:dyDescent="0.25">
      <c r="A449" t="s">
        <v>27</v>
      </c>
      <c r="B449" t="s">
        <v>112</v>
      </c>
    </row>
    <row r="450" spans="1:2" x14ac:dyDescent="0.25">
      <c r="A450" t="s">
        <v>27</v>
      </c>
      <c r="B450" t="s">
        <v>113</v>
      </c>
    </row>
    <row r="451" spans="1:2" x14ac:dyDescent="0.25">
      <c r="A451" t="s">
        <v>27</v>
      </c>
      <c r="B451" t="s">
        <v>114</v>
      </c>
    </row>
    <row r="452" spans="1:2" x14ac:dyDescent="0.25">
      <c r="A452" t="s">
        <v>27</v>
      </c>
      <c r="B452" t="s">
        <v>115</v>
      </c>
    </row>
    <row r="453" spans="1:2" x14ac:dyDescent="0.25">
      <c r="A453" t="s">
        <v>27</v>
      </c>
      <c r="B453" t="s">
        <v>116</v>
      </c>
    </row>
    <row r="454" spans="1:2" x14ac:dyDescent="0.25">
      <c r="A454" t="s">
        <v>27</v>
      </c>
      <c r="B454" t="s">
        <v>117</v>
      </c>
    </row>
    <row r="455" spans="1:2" x14ac:dyDescent="0.25">
      <c r="A455" t="s">
        <v>27</v>
      </c>
      <c r="B455" t="s">
        <v>118</v>
      </c>
    </row>
    <row r="456" spans="1:2" x14ac:dyDescent="0.25">
      <c r="A456" t="s">
        <v>27</v>
      </c>
      <c r="B456" t="s">
        <v>119</v>
      </c>
    </row>
    <row r="457" spans="1:2" x14ac:dyDescent="0.25">
      <c r="A457" t="s">
        <v>27</v>
      </c>
      <c r="B457" t="s">
        <v>120</v>
      </c>
    </row>
    <row r="458" spans="1:2" x14ac:dyDescent="0.25">
      <c r="A458" t="s">
        <v>27</v>
      </c>
      <c r="B458" t="s">
        <v>121</v>
      </c>
    </row>
    <row r="459" spans="1:2" x14ac:dyDescent="0.25">
      <c r="A459" t="s">
        <v>27</v>
      </c>
      <c r="B459" t="s">
        <v>122</v>
      </c>
    </row>
    <row r="460" spans="1:2" x14ac:dyDescent="0.25">
      <c r="A460" t="s">
        <v>27</v>
      </c>
      <c r="B460" t="s">
        <v>123</v>
      </c>
    </row>
    <row r="461" spans="1:2" x14ac:dyDescent="0.25">
      <c r="A461" t="s">
        <v>27</v>
      </c>
      <c r="B461" t="s">
        <v>124</v>
      </c>
    </row>
    <row r="462" spans="1:2" x14ac:dyDescent="0.25">
      <c r="A462" t="s">
        <v>28</v>
      </c>
      <c r="B462" t="s">
        <v>104</v>
      </c>
    </row>
    <row r="463" spans="1:2" x14ac:dyDescent="0.25">
      <c r="A463" t="s">
        <v>28</v>
      </c>
      <c r="B463" t="s">
        <v>1</v>
      </c>
    </row>
    <row r="464" spans="1:2" x14ac:dyDescent="0.25">
      <c r="A464" t="s">
        <v>28</v>
      </c>
      <c r="B464" t="s">
        <v>2</v>
      </c>
    </row>
    <row r="465" spans="1:2" x14ac:dyDescent="0.25">
      <c r="A465" t="s">
        <v>28</v>
      </c>
      <c r="B465" t="s">
        <v>3</v>
      </c>
    </row>
    <row r="466" spans="1:2" x14ac:dyDescent="0.25">
      <c r="A466" t="s">
        <v>28</v>
      </c>
      <c r="B466" t="s">
        <v>4</v>
      </c>
    </row>
    <row r="467" spans="1:2" x14ac:dyDescent="0.25">
      <c r="A467" t="s">
        <v>28</v>
      </c>
      <c r="B467" t="s">
        <v>5</v>
      </c>
    </row>
    <row r="468" spans="1:2" x14ac:dyDescent="0.25">
      <c r="A468" t="s">
        <v>28</v>
      </c>
      <c r="B468" t="s">
        <v>6</v>
      </c>
    </row>
    <row r="469" spans="1:2" x14ac:dyDescent="0.25">
      <c r="A469" t="s">
        <v>28</v>
      </c>
      <c r="B469" t="s">
        <v>7</v>
      </c>
    </row>
    <row r="470" spans="1:2" x14ac:dyDescent="0.25">
      <c r="A470" t="s">
        <v>28</v>
      </c>
      <c r="B470" t="s">
        <v>125</v>
      </c>
    </row>
    <row r="471" spans="1:2" x14ac:dyDescent="0.25">
      <c r="A471" t="s">
        <v>28</v>
      </c>
      <c r="B471" t="s">
        <v>126</v>
      </c>
    </row>
    <row r="472" spans="1:2" x14ac:dyDescent="0.25">
      <c r="A472" t="s">
        <v>28</v>
      </c>
      <c r="B472" t="s">
        <v>112</v>
      </c>
    </row>
    <row r="473" spans="1:2" x14ac:dyDescent="0.25">
      <c r="A473" t="s">
        <v>28</v>
      </c>
      <c r="B473" t="s">
        <v>113</v>
      </c>
    </row>
    <row r="474" spans="1:2" x14ac:dyDescent="0.25">
      <c r="A474" t="s">
        <v>28</v>
      </c>
      <c r="B474" t="s">
        <v>114</v>
      </c>
    </row>
    <row r="475" spans="1:2" x14ac:dyDescent="0.25">
      <c r="A475" t="s">
        <v>28</v>
      </c>
      <c r="B475" t="s">
        <v>115</v>
      </c>
    </row>
    <row r="476" spans="1:2" x14ac:dyDescent="0.25">
      <c r="A476" t="s">
        <v>28</v>
      </c>
      <c r="B476" t="s">
        <v>116</v>
      </c>
    </row>
    <row r="477" spans="1:2" x14ac:dyDescent="0.25">
      <c r="A477" t="s">
        <v>28</v>
      </c>
      <c r="B477" t="s">
        <v>117</v>
      </c>
    </row>
    <row r="478" spans="1:2" x14ac:dyDescent="0.25">
      <c r="A478" t="s">
        <v>28</v>
      </c>
      <c r="B478" t="s">
        <v>118</v>
      </c>
    </row>
    <row r="479" spans="1:2" x14ac:dyDescent="0.25">
      <c r="A479" t="s">
        <v>28</v>
      </c>
      <c r="B479" t="s">
        <v>119</v>
      </c>
    </row>
    <row r="480" spans="1:2" x14ac:dyDescent="0.25">
      <c r="A480" t="s">
        <v>28</v>
      </c>
      <c r="B480" t="s">
        <v>120</v>
      </c>
    </row>
    <row r="481" spans="1:2" x14ac:dyDescent="0.25">
      <c r="A481" t="s">
        <v>28</v>
      </c>
      <c r="B481" t="s">
        <v>121</v>
      </c>
    </row>
    <row r="482" spans="1:2" x14ac:dyDescent="0.25">
      <c r="A482" t="s">
        <v>28</v>
      </c>
      <c r="B482" t="s">
        <v>122</v>
      </c>
    </row>
    <row r="483" spans="1:2" x14ac:dyDescent="0.25">
      <c r="A483" t="s">
        <v>28</v>
      </c>
      <c r="B483" t="s">
        <v>123</v>
      </c>
    </row>
    <row r="484" spans="1:2" x14ac:dyDescent="0.25">
      <c r="A484" t="s">
        <v>28</v>
      </c>
      <c r="B484" t="s">
        <v>124</v>
      </c>
    </row>
    <row r="485" spans="1:2" x14ac:dyDescent="0.25">
      <c r="A485" t="s">
        <v>29</v>
      </c>
      <c r="B485" t="s">
        <v>104</v>
      </c>
    </row>
    <row r="486" spans="1:2" x14ac:dyDescent="0.25">
      <c r="A486" t="s">
        <v>29</v>
      </c>
      <c r="B486" t="s">
        <v>1</v>
      </c>
    </row>
    <row r="487" spans="1:2" x14ac:dyDescent="0.25">
      <c r="A487" t="s">
        <v>29</v>
      </c>
      <c r="B487" t="s">
        <v>2</v>
      </c>
    </row>
    <row r="488" spans="1:2" x14ac:dyDescent="0.25">
      <c r="A488" t="s">
        <v>29</v>
      </c>
      <c r="B488" t="s">
        <v>3</v>
      </c>
    </row>
    <row r="489" spans="1:2" x14ac:dyDescent="0.25">
      <c r="A489" t="s">
        <v>29</v>
      </c>
      <c r="B489" t="s">
        <v>4</v>
      </c>
    </row>
    <row r="490" spans="1:2" x14ac:dyDescent="0.25">
      <c r="A490" t="s">
        <v>29</v>
      </c>
      <c r="B490" t="s">
        <v>5</v>
      </c>
    </row>
    <row r="491" spans="1:2" x14ac:dyDescent="0.25">
      <c r="A491" t="s">
        <v>29</v>
      </c>
      <c r="B491" t="s">
        <v>6</v>
      </c>
    </row>
    <row r="492" spans="1:2" x14ac:dyDescent="0.25">
      <c r="A492" t="s">
        <v>29</v>
      </c>
      <c r="B492" t="s">
        <v>7</v>
      </c>
    </row>
    <row r="493" spans="1:2" x14ac:dyDescent="0.25">
      <c r="A493" t="s">
        <v>29</v>
      </c>
      <c r="B493" t="s">
        <v>125</v>
      </c>
    </row>
    <row r="494" spans="1:2" x14ac:dyDescent="0.25">
      <c r="A494" t="s">
        <v>29</v>
      </c>
      <c r="B494" t="s">
        <v>126</v>
      </c>
    </row>
    <row r="495" spans="1:2" x14ac:dyDescent="0.25">
      <c r="A495" t="s">
        <v>29</v>
      </c>
      <c r="B495" t="s">
        <v>112</v>
      </c>
    </row>
    <row r="496" spans="1:2" x14ac:dyDescent="0.25">
      <c r="A496" t="s">
        <v>29</v>
      </c>
      <c r="B496" t="s">
        <v>113</v>
      </c>
    </row>
    <row r="497" spans="1:2" x14ac:dyDescent="0.25">
      <c r="A497" t="s">
        <v>29</v>
      </c>
      <c r="B497" t="s">
        <v>114</v>
      </c>
    </row>
    <row r="498" spans="1:2" x14ac:dyDescent="0.25">
      <c r="A498" t="s">
        <v>29</v>
      </c>
      <c r="B498" t="s">
        <v>115</v>
      </c>
    </row>
    <row r="499" spans="1:2" x14ac:dyDescent="0.25">
      <c r="A499" t="s">
        <v>29</v>
      </c>
      <c r="B499" t="s">
        <v>116</v>
      </c>
    </row>
    <row r="500" spans="1:2" x14ac:dyDescent="0.25">
      <c r="A500" t="s">
        <v>29</v>
      </c>
      <c r="B500" t="s">
        <v>117</v>
      </c>
    </row>
    <row r="501" spans="1:2" x14ac:dyDescent="0.25">
      <c r="A501" t="s">
        <v>29</v>
      </c>
      <c r="B501" t="s">
        <v>118</v>
      </c>
    </row>
    <row r="502" spans="1:2" x14ac:dyDescent="0.25">
      <c r="A502" t="s">
        <v>29</v>
      </c>
      <c r="B502" t="s">
        <v>119</v>
      </c>
    </row>
    <row r="503" spans="1:2" x14ac:dyDescent="0.25">
      <c r="A503" t="s">
        <v>29</v>
      </c>
      <c r="B503" t="s">
        <v>120</v>
      </c>
    </row>
    <row r="504" spans="1:2" x14ac:dyDescent="0.25">
      <c r="A504" t="s">
        <v>29</v>
      </c>
      <c r="B504" t="s">
        <v>121</v>
      </c>
    </row>
    <row r="505" spans="1:2" x14ac:dyDescent="0.25">
      <c r="A505" t="s">
        <v>29</v>
      </c>
      <c r="B505" t="s">
        <v>122</v>
      </c>
    </row>
    <row r="506" spans="1:2" x14ac:dyDescent="0.25">
      <c r="A506" t="s">
        <v>29</v>
      </c>
      <c r="B506" t="s">
        <v>123</v>
      </c>
    </row>
    <row r="507" spans="1:2" x14ac:dyDescent="0.25">
      <c r="A507" t="s">
        <v>29</v>
      </c>
      <c r="B507" t="s">
        <v>124</v>
      </c>
    </row>
    <row r="508" spans="1:2" x14ac:dyDescent="0.25">
      <c r="A508" t="s">
        <v>30</v>
      </c>
      <c r="B508" t="s">
        <v>104</v>
      </c>
    </row>
    <row r="509" spans="1:2" x14ac:dyDescent="0.25">
      <c r="A509" t="s">
        <v>30</v>
      </c>
      <c r="B509" t="s">
        <v>1</v>
      </c>
    </row>
    <row r="510" spans="1:2" x14ac:dyDescent="0.25">
      <c r="A510" t="s">
        <v>30</v>
      </c>
      <c r="B510" t="s">
        <v>2</v>
      </c>
    </row>
    <row r="511" spans="1:2" x14ac:dyDescent="0.25">
      <c r="A511" t="s">
        <v>30</v>
      </c>
      <c r="B511" t="s">
        <v>3</v>
      </c>
    </row>
    <row r="512" spans="1:2" x14ac:dyDescent="0.25">
      <c r="A512" t="s">
        <v>30</v>
      </c>
      <c r="B512" t="s">
        <v>4</v>
      </c>
    </row>
    <row r="513" spans="1:2" x14ac:dyDescent="0.25">
      <c r="A513" t="s">
        <v>30</v>
      </c>
      <c r="B513" t="s">
        <v>5</v>
      </c>
    </row>
    <row r="514" spans="1:2" x14ac:dyDescent="0.25">
      <c r="A514" t="s">
        <v>30</v>
      </c>
      <c r="B514" t="s">
        <v>6</v>
      </c>
    </row>
    <row r="515" spans="1:2" x14ac:dyDescent="0.25">
      <c r="A515" t="s">
        <v>30</v>
      </c>
      <c r="B515" t="s">
        <v>7</v>
      </c>
    </row>
    <row r="516" spans="1:2" x14ac:dyDescent="0.25">
      <c r="A516" t="s">
        <v>30</v>
      </c>
      <c r="B516" t="s">
        <v>125</v>
      </c>
    </row>
    <row r="517" spans="1:2" x14ac:dyDescent="0.25">
      <c r="A517" t="s">
        <v>30</v>
      </c>
      <c r="B517" t="s">
        <v>126</v>
      </c>
    </row>
    <row r="518" spans="1:2" x14ac:dyDescent="0.25">
      <c r="A518" t="s">
        <v>30</v>
      </c>
      <c r="B518" t="s">
        <v>112</v>
      </c>
    </row>
    <row r="519" spans="1:2" x14ac:dyDescent="0.25">
      <c r="A519" t="s">
        <v>30</v>
      </c>
      <c r="B519" t="s">
        <v>113</v>
      </c>
    </row>
    <row r="520" spans="1:2" x14ac:dyDescent="0.25">
      <c r="A520" t="s">
        <v>30</v>
      </c>
      <c r="B520" t="s">
        <v>114</v>
      </c>
    </row>
    <row r="521" spans="1:2" x14ac:dyDescent="0.25">
      <c r="A521" t="s">
        <v>30</v>
      </c>
      <c r="B521" t="s">
        <v>115</v>
      </c>
    </row>
    <row r="522" spans="1:2" x14ac:dyDescent="0.25">
      <c r="A522" t="s">
        <v>30</v>
      </c>
      <c r="B522" t="s">
        <v>116</v>
      </c>
    </row>
    <row r="523" spans="1:2" x14ac:dyDescent="0.25">
      <c r="A523" t="s">
        <v>30</v>
      </c>
      <c r="B523" t="s">
        <v>117</v>
      </c>
    </row>
    <row r="524" spans="1:2" x14ac:dyDescent="0.25">
      <c r="A524" t="s">
        <v>30</v>
      </c>
      <c r="B524" t="s">
        <v>118</v>
      </c>
    </row>
    <row r="525" spans="1:2" x14ac:dyDescent="0.25">
      <c r="A525" t="s">
        <v>30</v>
      </c>
      <c r="B525" t="s">
        <v>119</v>
      </c>
    </row>
    <row r="526" spans="1:2" x14ac:dyDescent="0.25">
      <c r="A526" t="s">
        <v>30</v>
      </c>
      <c r="B526" t="s">
        <v>120</v>
      </c>
    </row>
    <row r="527" spans="1:2" x14ac:dyDescent="0.25">
      <c r="A527" t="s">
        <v>30</v>
      </c>
      <c r="B527" t="s">
        <v>121</v>
      </c>
    </row>
    <row r="528" spans="1:2" x14ac:dyDescent="0.25">
      <c r="A528" t="s">
        <v>30</v>
      </c>
      <c r="B528" t="s">
        <v>122</v>
      </c>
    </row>
    <row r="529" spans="1:2" x14ac:dyDescent="0.25">
      <c r="A529" t="s">
        <v>30</v>
      </c>
      <c r="B529" t="s">
        <v>123</v>
      </c>
    </row>
    <row r="530" spans="1:2" x14ac:dyDescent="0.25">
      <c r="A530" t="s">
        <v>30</v>
      </c>
      <c r="B530" t="s">
        <v>124</v>
      </c>
    </row>
    <row r="531" spans="1:2" x14ac:dyDescent="0.25">
      <c r="A531" t="s">
        <v>31</v>
      </c>
      <c r="B531" t="s">
        <v>104</v>
      </c>
    </row>
    <row r="532" spans="1:2" x14ac:dyDescent="0.25">
      <c r="A532" t="s">
        <v>31</v>
      </c>
      <c r="B532" t="s">
        <v>1</v>
      </c>
    </row>
    <row r="533" spans="1:2" x14ac:dyDescent="0.25">
      <c r="A533" t="s">
        <v>31</v>
      </c>
      <c r="B533" t="s">
        <v>2</v>
      </c>
    </row>
    <row r="534" spans="1:2" x14ac:dyDescent="0.25">
      <c r="A534" t="s">
        <v>31</v>
      </c>
      <c r="B534" t="s">
        <v>3</v>
      </c>
    </row>
    <row r="535" spans="1:2" x14ac:dyDescent="0.25">
      <c r="A535" t="s">
        <v>31</v>
      </c>
      <c r="B535" t="s">
        <v>4</v>
      </c>
    </row>
    <row r="536" spans="1:2" x14ac:dyDescent="0.25">
      <c r="A536" t="s">
        <v>31</v>
      </c>
      <c r="B536" t="s">
        <v>5</v>
      </c>
    </row>
    <row r="537" spans="1:2" x14ac:dyDescent="0.25">
      <c r="A537" t="s">
        <v>31</v>
      </c>
      <c r="B537" t="s">
        <v>6</v>
      </c>
    </row>
    <row r="538" spans="1:2" x14ac:dyDescent="0.25">
      <c r="A538" t="s">
        <v>31</v>
      </c>
      <c r="B538" t="s">
        <v>7</v>
      </c>
    </row>
    <row r="539" spans="1:2" x14ac:dyDescent="0.25">
      <c r="A539" t="s">
        <v>31</v>
      </c>
      <c r="B539" t="s">
        <v>125</v>
      </c>
    </row>
    <row r="540" spans="1:2" x14ac:dyDescent="0.25">
      <c r="A540" t="s">
        <v>31</v>
      </c>
      <c r="B540" t="s">
        <v>126</v>
      </c>
    </row>
    <row r="541" spans="1:2" x14ac:dyDescent="0.25">
      <c r="A541" t="s">
        <v>31</v>
      </c>
      <c r="B541" t="s">
        <v>112</v>
      </c>
    </row>
    <row r="542" spans="1:2" x14ac:dyDescent="0.25">
      <c r="A542" t="s">
        <v>31</v>
      </c>
      <c r="B542" t="s">
        <v>113</v>
      </c>
    </row>
    <row r="543" spans="1:2" x14ac:dyDescent="0.25">
      <c r="A543" t="s">
        <v>31</v>
      </c>
      <c r="B543" t="s">
        <v>114</v>
      </c>
    </row>
    <row r="544" spans="1:2" x14ac:dyDescent="0.25">
      <c r="A544" t="s">
        <v>31</v>
      </c>
      <c r="B544" t="s">
        <v>115</v>
      </c>
    </row>
    <row r="545" spans="1:2" x14ac:dyDescent="0.25">
      <c r="A545" t="s">
        <v>31</v>
      </c>
      <c r="B545" t="s">
        <v>116</v>
      </c>
    </row>
    <row r="546" spans="1:2" x14ac:dyDescent="0.25">
      <c r="A546" t="s">
        <v>31</v>
      </c>
      <c r="B546" t="s">
        <v>117</v>
      </c>
    </row>
    <row r="547" spans="1:2" x14ac:dyDescent="0.25">
      <c r="A547" t="s">
        <v>31</v>
      </c>
      <c r="B547" t="s">
        <v>118</v>
      </c>
    </row>
    <row r="548" spans="1:2" x14ac:dyDescent="0.25">
      <c r="A548" t="s">
        <v>31</v>
      </c>
      <c r="B548" t="s">
        <v>119</v>
      </c>
    </row>
    <row r="549" spans="1:2" x14ac:dyDescent="0.25">
      <c r="A549" t="s">
        <v>31</v>
      </c>
      <c r="B549" t="s">
        <v>120</v>
      </c>
    </row>
    <row r="550" spans="1:2" x14ac:dyDescent="0.25">
      <c r="A550" t="s">
        <v>31</v>
      </c>
      <c r="B550" t="s">
        <v>121</v>
      </c>
    </row>
    <row r="551" spans="1:2" x14ac:dyDescent="0.25">
      <c r="A551" t="s">
        <v>31</v>
      </c>
      <c r="B551" t="s">
        <v>122</v>
      </c>
    </row>
    <row r="552" spans="1:2" x14ac:dyDescent="0.25">
      <c r="A552" t="s">
        <v>31</v>
      </c>
      <c r="B552" t="s">
        <v>123</v>
      </c>
    </row>
    <row r="553" spans="1:2" x14ac:dyDescent="0.25">
      <c r="A553" t="s">
        <v>31</v>
      </c>
      <c r="B553" t="s">
        <v>124</v>
      </c>
    </row>
    <row r="554" spans="1:2" x14ac:dyDescent="0.25">
      <c r="A554" t="s">
        <v>32</v>
      </c>
      <c r="B554" t="s">
        <v>104</v>
      </c>
    </row>
    <row r="555" spans="1:2" x14ac:dyDescent="0.25">
      <c r="A555" t="s">
        <v>32</v>
      </c>
      <c r="B555" t="s">
        <v>1</v>
      </c>
    </row>
    <row r="556" spans="1:2" x14ac:dyDescent="0.25">
      <c r="A556" t="s">
        <v>32</v>
      </c>
      <c r="B556" t="s">
        <v>2</v>
      </c>
    </row>
    <row r="557" spans="1:2" x14ac:dyDescent="0.25">
      <c r="A557" t="s">
        <v>32</v>
      </c>
      <c r="B557" t="s">
        <v>3</v>
      </c>
    </row>
    <row r="558" spans="1:2" x14ac:dyDescent="0.25">
      <c r="A558" t="s">
        <v>32</v>
      </c>
      <c r="B558" t="s">
        <v>4</v>
      </c>
    </row>
    <row r="559" spans="1:2" x14ac:dyDescent="0.25">
      <c r="A559" t="s">
        <v>32</v>
      </c>
      <c r="B559" t="s">
        <v>5</v>
      </c>
    </row>
    <row r="560" spans="1:2" x14ac:dyDescent="0.25">
      <c r="A560" t="s">
        <v>32</v>
      </c>
      <c r="B560" t="s">
        <v>6</v>
      </c>
    </row>
    <row r="561" spans="1:2" x14ac:dyDescent="0.25">
      <c r="A561" t="s">
        <v>32</v>
      </c>
      <c r="B561" t="s">
        <v>7</v>
      </c>
    </row>
    <row r="562" spans="1:2" x14ac:dyDescent="0.25">
      <c r="A562" t="s">
        <v>32</v>
      </c>
      <c r="B562" t="s">
        <v>125</v>
      </c>
    </row>
    <row r="563" spans="1:2" x14ac:dyDescent="0.25">
      <c r="A563" t="s">
        <v>32</v>
      </c>
      <c r="B563" t="s">
        <v>126</v>
      </c>
    </row>
    <row r="564" spans="1:2" x14ac:dyDescent="0.25">
      <c r="A564" t="s">
        <v>32</v>
      </c>
      <c r="B564" t="s">
        <v>112</v>
      </c>
    </row>
    <row r="565" spans="1:2" x14ac:dyDescent="0.25">
      <c r="A565" t="s">
        <v>32</v>
      </c>
      <c r="B565" t="s">
        <v>113</v>
      </c>
    </row>
    <row r="566" spans="1:2" x14ac:dyDescent="0.25">
      <c r="A566" t="s">
        <v>32</v>
      </c>
      <c r="B566" t="s">
        <v>114</v>
      </c>
    </row>
    <row r="567" spans="1:2" x14ac:dyDescent="0.25">
      <c r="A567" t="s">
        <v>32</v>
      </c>
      <c r="B567" t="s">
        <v>115</v>
      </c>
    </row>
    <row r="568" spans="1:2" x14ac:dyDescent="0.25">
      <c r="A568" t="s">
        <v>32</v>
      </c>
      <c r="B568" t="s">
        <v>116</v>
      </c>
    </row>
    <row r="569" spans="1:2" x14ac:dyDescent="0.25">
      <c r="A569" t="s">
        <v>32</v>
      </c>
      <c r="B569" t="s">
        <v>117</v>
      </c>
    </row>
    <row r="570" spans="1:2" x14ac:dyDescent="0.25">
      <c r="A570" t="s">
        <v>32</v>
      </c>
      <c r="B570" t="s">
        <v>118</v>
      </c>
    </row>
    <row r="571" spans="1:2" x14ac:dyDescent="0.25">
      <c r="A571" t="s">
        <v>32</v>
      </c>
      <c r="B571" t="s">
        <v>119</v>
      </c>
    </row>
    <row r="572" spans="1:2" x14ac:dyDescent="0.25">
      <c r="A572" t="s">
        <v>32</v>
      </c>
      <c r="B572" t="s">
        <v>120</v>
      </c>
    </row>
    <row r="573" spans="1:2" x14ac:dyDescent="0.25">
      <c r="A573" t="s">
        <v>32</v>
      </c>
      <c r="B573" t="s">
        <v>121</v>
      </c>
    </row>
    <row r="574" spans="1:2" x14ac:dyDescent="0.25">
      <c r="A574" t="s">
        <v>32</v>
      </c>
      <c r="B574" t="s">
        <v>122</v>
      </c>
    </row>
    <row r="575" spans="1:2" x14ac:dyDescent="0.25">
      <c r="A575" t="s">
        <v>32</v>
      </c>
      <c r="B575" t="s">
        <v>123</v>
      </c>
    </row>
    <row r="576" spans="1:2" x14ac:dyDescent="0.25">
      <c r="A576" t="s">
        <v>32</v>
      </c>
      <c r="B576" t="s">
        <v>124</v>
      </c>
    </row>
    <row r="577" spans="1:2" x14ac:dyDescent="0.25">
      <c r="A577" t="s">
        <v>33</v>
      </c>
      <c r="B577" t="s">
        <v>104</v>
      </c>
    </row>
    <row r="578" spans="1:2" x14ac:dyDescent="0.25">
      <c r="A578" t="s">
        <v>33</v>
      </c>
      <c r="B578" t="s">
        <v>1</v>
      </c>
    </row>
    <row r="579" spans="1:2" x14ac:dyDescent="0.25">
      <c r="A579" t="s">
        <v>33</v>
      </c>
      <c r="B579" t="s">
        <v>2</v>
      </c>
    </row>
    <row r="580" spans="1:2" x14ac:dyDescent="0.25">
      <c r="A580" t="s">
        <v>33</v>
      </c>
      <c r="B580" t="s">
        <v>3</v>
      </c>
    </row>
    <row r="581" spans="1:2" x14ac:dyDescent="0.25">
      <c r="A581" t="s">
        <v>33</v>
      </c>
      <c r="B581" t="s">
        <v>4</v>
      </c>
    </row>
    <row r="582" spans="1:2" x14ac:dyDescent="0.25">
      <c r="A582" t="s">
        <v>33</v>
      </c>
      <c r="B582" t="s">
        <v>5</v>
      </c>
    </row>
    <row r="583" spans="1:2" x14ac:dyDescent="0.25">
      <c r="A583" t="s">
        <v>33</v>
      </c>
      <c r="B583" t="s">
        <v>6</v>
      </c>
    </row>
    <row r="584" spans="1:2" x14ac:dyDescent="0.25">
      <c r="A584" t="s">
        <v>33</v>
      </c>
      <c r="B584" t="s">
        <v>7</v>
      </c>
    </row>
    <row r="585" spans="1:2" x14ac:dyDescent="0.25">
      <c r="A585" t="s">
        <v>33</v>
      </c>
      <c r="B585" t="s">
        <v>125</v>
      </c>
    </row>
    <row r="586" spans="1:2" x14ac:dyDescent="0.25">
      <c r="A586" t="s">
        <v>33</v>
      </c>
      <c r="B586" t="s">
        <v>126</v>
      </c>
    </row>
    <row r="587" spans="1:2" x14ac:dyDescent="0.25">
      <c r="A587" t="s">
        <v>33</v>
      </c>
      <c r="B587" t="s">
        <v>112</v>
      </c>
    </row>
    <row r="588" spans="1:2" x14ac:dyDescent="0.25">
      <c r="A588" t="s">
        <v>33</v>
      </c>
      <c r="B588" t="s">
        <v>113</v>
      </c>
    </row>
    <row r="589" spans="1:2" x14ac:dyDescent="0.25">
      <c r="A589" t="s">
        <v>33</v>
      </c>
      <c r="B589" t="s">
        <v>114</v>
      </c>
    </row>
    <row r="590" spans="1:2" x14ac:dyDescent="0.25">
      <c r="A590" t="s">
        <v>33</v>
      </c>
      <c r="B590" t="s">
        <v>115</v>
      </c>
    </row>
    <row r="591" spans="1:2" x14ac:dyDescent="0.25">
      <c r="A591" t="s">
        <v>33</v>
      </c>
      <c r="B591" t="s">
        <v>116</v>
      </c>
    </row>
    <row r="592" spans="1:2" x14ac:dyDescent="0.25">
      <c r="A592" t="s">
        <v>33</v>
      </c>
      <c r="B592" t="s">
        <v>117</v>
      </c>
    </row>
    <row r="593" spans="1:2" x14ac:dyDescent="0.25">
      <c r="A593" t="s">
        <v>33</v>
      </c>
      <c r="B593" t="s">
        <v>118</v>
      </c>
    </row>
    <row r="594" spans="1:2" x14ac:dyDescent="0.25">
      <c r="A594" t="s">
        <v>33</v>
      </c>
      <c r="B594" t="s">
        <v>119</v>
      </c>
    </row>
    <row r="595" spans="1:2" x14ac:dyDescent="0.25">
      <c r="A595" t="s">
        <v>33</v>
      </c>
      <c r="B595" t="s">
        <v>120</v>
      </c>
    </row>
    <row r="596" spans="1:2" x14ac:dyDescent="0.25">
      <c r="A596" t="s">
        <v>33</v>
      </c>
      <c r="B596" t="s">
        <v>121</v>
      </c>
    </row>
    <row r="597" spans="1:2" x14ac:dyDescent="0.25">
      <c r="A597" t="s">
        <v>33</v>
      </c>
      <c r="B597" t="s">
        <v>122</v>
      </c>
    </row>
    <row r="598" spans="1:2" x14ac:dyDescent="0.25">
      <c r="A598" t="s">
        <v>33</v>
      </c>
      <c r="B598" t="s">
        <v>123</v>
      </c>
    </row>
    <row r="599" spans="1:2" x14ac:dyDescent="0.25">
      <c r="A599" t="s">
        <v>33</v>
      </c>
      <c r="B599" t="s">
        <v>124</v>
      </c>
    </row>
    <row r="600" spans="1:2" x14ac:dyDescent="0.25">
      <c r="A600" t="s">
        <v>34</v>
      </c>
      <c r="B600" t="s">
        <v>104</v>
      </c>
    </row>
    <row r="601" spans="1:2" x14ac:dyDescent="0.25">
      <c r="A601" t="s">
        <v>34</v>
      </c>
      <c r="B601" t="s">
        <v>1</v>
      </c>
    </row>
    <row r="602" spans="1:2" x14ac:dyDescent="0.25">
      <c r="A602" t="s">
        <v>34</v>
      </c>
      <c r="B602" t="s">
        <v>2</v>
      </c>
    </row>
    <row r="603" spans="1:2" x14ac:dyDescent="0.25">
      <c r="A603" t="s">
        <v>34</v>
      </c>
      <c r="B603" t="s">
        <v>3</v>
      </c>
    </row>
    <row r="604" spans="1:2" x14ac:dyDescent="0.25">
      <c r="A604" t="s">
        <v>34</v>
      </c>
      <c r="B604" t="s">
        <v>4</v>
      </c>
    </row>
    <row r="605" spans="1:2" x14ac:dyDescent="0.25">
      <c r="A605" t="s">
        <v>34</v>
      </c>
      <c r="B605" t="s">
        <v>5</v>
      </c>
    </row>
    <row r="606" spans="1:2" x14ac:dyDescent="0.25">
      <c r="A606" t="s">
        <v>34</v>
      </c>
      <c r="B606" t="s">
        <v>6</v>
      </c>
    </row>
    <row r="607" spans="1:2" x14ac:dyDescent="0.25">
      <c r="A607" t="s">
        <v>34</v>
      </c>
      <c r="B607" t="s">
        <v>7</v>
      </c>
    </row>
    <row r="608" spans="1:2" x14ac:dyDescent="0.25">
      <c r="A608" t="s">
        <v>34</v>
      </c>
      <c r="B608" t="s">
        <v>125</v>
      </c>
    </row>
    <row r="609" spans="1:2" x14ac:dyDescent="0.25">
      <c r="A609" t="s">
        <v>34</v>
      </c>
      <c r="B609" t="s">
        <v>126</v>
      </c>
    </row>
    <row r="610" spans="1:2" x14ac:dyDescent="0.25">
      <c r="A610" t="s">
        <v>34</v>
      </c>
      <c r="B610" t="s">
        <v>112</v>
      </c>
    </row>
    <row r="611" spans="1:2" x14ac:dyDescent="0.25">
      <c r="A611" t="s">
        <v>34</v>
      </c>
      <c r="B611" t="s">
        <v>113</v>
      </c>
    </row>
    <row r="612" spans="1:2" x14ac:dyDescent="0.25">
      <c r="A612" t="s">
        <v>34</v>
      </c>
      <c r="B612" t="s">
        <v>114</v>
      </c>
    </row>
    <row r="613" spans="1:2" x14ac:dyDescent="0.25">
      <c r="A613" t="s">
        <v>34</v>
      </c>
      <c r="B613" t="s">
        <v>115</v>
      </c>
    </row>
    <row r="614" spans="1:2" x14ac:dyDescent="0.25">
      <c r="A614" t="s">
        <v>34</v>
      </c>
      <c r="B614" t="s">
        <v>116</v>
      </c>
    </row>
    <row r="615" spans="1:2" x14ac:dyDescent="0.25">
      <c r="A615" t="s">
        <v>34</v>
      </c>
      <c r="B615" t="s">
        <v>117</v>
      </c>
    </row>
    <row r="616" spans="1:2" x14ac:dyDescent="0.25">
      <c r="A616" t="s">
        <v>34</v>
      </c>
      <c r="B616" t="s">
        <v>118</v>
      </c>
    </row>
    <row r="617" spans="1:2" x14ac:dyDescent="0.25">
      <c r="A617" t="s">
        <v>34</v>
      </c>
      <c r="B617" t="s">
        <v>119</v>
      </c>
    </row>
    <row r="618" spans="1:2" x14ac:dyDescent="0.25">
      <c r="A618" t="s">
        <v>34</v>
      </c>
      <c r="B618" t="s">
        <v>120</v>
      </c>
    </row>
    <row r="619" spans="1:2" x14ac:dyDescent="0.25">
      <c r="A619" t="s">
        <v>34</v>
      </c>
      <c r="B619" t="s">
        <v>121</v>
      </c>
    </row>
    <row r="620" spans="1:2" x14ac:dyDescent="0.25">
      <c r="A620" t="s">
        <v>34</v>
      </c>
      <c r="B620" t="s">
        <v>122</v>
      </c>
    </row>
    <row r="621" spans="1:2" x14ac:dyDescent="0.25">
      <c r="A621" t="s">
        <v>34</v>
      </c>
      <c r="B621" t="s">
        <v>123</v>
      </c>
    </row>
    <row r="622" spans="1:2" x14ac:dyDescent="0.25">
      <c r="A622" t="s">
        <v>34</v>
      </c>
      <c r="B622" t="s">
        <v>124</v>
      </c>
    </row>
    <row r="623" spans="1:2" x14ac:dyDescent="0.25">
      <c r="A623" t="s">
        <v>35</v>
      </c>
      <c r="B623" t="s">
        <v>104</v>
      </c>
    </row>
    <row r="624" spans="1:2" x14ac:dyDescent="0.25">
      <c r="A624" t="s">
        <v>35</v>
      </c>
      <c r="B624" t="s">
        <v>1</v>
      </c>
    </row>
    <row r="625" spans="1:2" x14ac:dyDescent="0.25">
      <c r="A625" t="s">
        <v>35</v>
      </c>
      <c r="B625" t="s">
        <v>2</v>
      </c>
    </row>
    <row r="626" spans="1:2" x14ac:dyDescent="0.25">
      <c r="A626" t="s">
        <v>35</v>
      </c>
      <c r="B626" t="s">
        <v>3</v>
      </c>
    </row>
    <row r="627" spans="1:2" x14ac:dyDescent="0.25">
      <c r="A627" t="s">
        <v>35</v>
      </c>
      <c r="B627" t="s">
        <v>4</v>
      </c>
    </row>
    <row r="628" spans="1:2" x14ac:dyDescent="0.25">
      <c r="A628" t="s">
        <v>35</v>
      </c>
      <c r="B628" t="s">
        <v>5</v>
      </c>
    </row>
    <row r="629" spans="1:2" x14ac:dyDescent="0.25">
      <c r="A629" t="s">
        <v>35</v>
      </c>
      <c r="B629" t="s">
        <v>6</v>
      </c>
    </row>
    <row r="630" spans="1:2" x14ac:dyDescent="0.25">
      <c r="A630" t="s">
        <v>35</v>
      </c>
      <c r="B630" t="s">
        <v>7</v>
      </c>
    </row>
    <row r="631" spans="1:2" x14ac:dyDescent="0.25">
      <c r="A631" t="s">
        <v>35</v>
      </c>
      <c r="B631" t="s">
        <v>125</v>
      </c>
    </row>
    <row r="632" spans="1:2" x14ac:dyDescent="0.25">
      <c r="A632" t="s">
        <v>35</v>
      </c>
      <c r="B632" t="s">
        <v>126</v>
      </c>
    </row>
    <row r="633" spans="1:2" x14ac:dyDescent="0.25">
      <c r="A633" t="s">
        <v>35</v>
      </c>
      <c r="B633" t="s">
        <v>112</v>
      </c>
    </row>
    <row r="634" spans="1:2" x14ac:dyDescent="0.25">
      <c r="A634" t="s">
        <v>35</v>
      </c>
      <c r="B634" t="s">
        <v>113</v>
      </c>
    </row>
    <row r="635" spans="1:2" x14ac:dyDescent="0.25">
      <c r="A635" t="s">
        <v>35</v>
      </c>
      <c r="B635" t="s">
        <v>114</v>
      </c>
    </row>
    <row r="636" spans="1:2" x14ac:dyDescent="0.25">
      <c r="A636" t="s">
        <v>35</v>
      </c>
      <c r="B636" t="s">
        <v>115</v>
      </c>
    </row>
    <row r="637" spans="1:2" x14ac:dyDescent="0.25">
      <c r="A637" t="s">
        <v>35</v>
      </c>
      <c r="B637" t="s">
        <v>116</v>
      </c>
    </row>
    <row r="638" spans="1:2" x14ac:dyDescent="0.25">
      <c r="A638" t="s">
        <v>35</v>
      </c>
      <c r="B638" t="s">
        <v>117</v>
      </c>
    </row>
    <row r="639" spans="1:2" x14ac:dyDescent="0.25">
      <c r="A639" t="s">
        <v>35</v>
      </c>
      <c r="B639" t="s">
        <v>118</v>
      </c>
    </row>
    <row r="640" spans="1:2" x14ac:dyDescent="0.25">
      <c r="A640" t="s">
        <v>35</v>
      </c>
      <c r="B640" t="s">
        <v>119</v>
      </c>
    </row>
    <row r="641" spans="1:2" x14ac:dyDescent="0.25">
      <c r="A641" t="s">
        <v>35</v>
      </c>
      <c r="B641" t="s">
        <v>120</v>
      </c>
    </row>
    <row r="642" spans="1:2" x14ac:dyDescent="0.25">
      <c r="A642" t="s">
        <v>35</v>
      </c>
      <c r="B642" t="s">
        <v>121</v>
      </c>
    </row>
    <row r="643" spans="1:2" x14ac:dyDescent="0.25">
      <c r="A643" t="s">
        <v>35</v>
      </c>
      <c r="B643" t="s">
        <v>122</v>
      </c>
    </row>
    <row r="644" spans="1:2" x14ac:dyDescent="0.25">
      <c r="A644" t="s">
        <v>35</v>
      </c>
      <c r="B644" t="s">
        <v>123</v>
      </c>
    </row>
    <row r="645" spans="1:2" x14ac:dyDescent="0.25">
      <c r="A645" t="s">
        <v>35</v>
      </c>
      <c r="B645" t="s">
        <v>124</v>
      </c>
    </row>
    <row r="646" spans="1:2" x14ac:dyDescent="0.25">
      <c r="A646" t="s">
        <v>36</v>
      </c>
      <c r="B646" t="s">
        <v>104</v>
      </c>
    </row>
    <row r="647" spans="1:2" x14ac:dyDescent="0.25">
      <c r="A647" t="s">
        <v>36</v>
      </c>
      <c r="B647" t="s">
        <v>1</v>
      </c>
    </row>
    <row r="648" spans="1:2" x14ac:dyDescent="0.25">
      <c r="A648" t="s">
        <v>36</v>
      </c>
      <c r="B648" t="s">
        <v>2</v>
      </c>
    </row>
    <row r="649" spans="1:2" x14ac:dyDescent="0.25">
      <c r="A649" t="s">
        <v>36</v>
      </c>
      <c r="B649" t="s">
        <v>3</v>
      </c>
    </row>
    <row r="650" spans="1:2" x14ac:dyDescent="0.25">
      <c r="A650" t="s">
        <v>36</v>
      </c>
      <c r="B650" t="s">
        <v>4</v>
      </c>
    </row>
    <row r="651" spans="1:2" x14ac:dyDescent="0.25">
      <c r="A651" t="s">
        <v>36</v>
      </c>
      <c r="B651" t="s">
        <v>5</v>
      </c>
    </row>
    <row r="652" spans="1:2" x14ac:dyDescent="0.25">
      <c r="A652" t="s">
        <v>36</v>
      </c>
      <c r="B652" t="s">
        <v>6</v>
      </c>
    </row>
    <row r="653" spans="1:2" x14ac:dyDescent="0.25">
      <c r="A653" t="s">
        <v>36</v>
      </c>
      <c r="B653" t="s">
        <v>7</v>
      </c>
    </row>
    <row r="654" spans="1:2" x14ac:dyDescent="0.25">
      <c r="A654" t="s">
        <v>36</v>
      </c>
      <c r="B654" t="s">
        <v>125</v>
      </c>
    </row>
    <row r="655" spans="1:2" x14ac:dyDescent="0.25">
      <c r="A655" t="s">
        <v>36</v>
      </c>
      <c r="B655" t="s">
        <v>126</v>
      </c>
    </row>
    <row r="656" spans="1:2" x14ac:dyDescent="0.25">
      <c r="A656" t="s">
        <v>36</v>
      </c>
      <c r="B656" t="s">
        <v>112</v>
      </c>
    </row>
    <row r="657" spans="1:2" x14ac:dyDescent="0.25">
      <c r="A657" t="s">
        <v>36</v>
      </c>
      <c r="B657" t="s">
        <v>113</v>
      </c>
    </row>
    <row r="658" spans="1:2" x14ac:dyDescent="0.25">
      <c r="A658" t="s">
        <v>36</v>
      </c>
      <c r="B658" t="s">
        <v>114</v>
      </c>
    </row>
    <row r="659" spans="1:2" x14ac:dyDescent="0.25">
      <c r="A659" t="s">
        <v>36</v>
      </c>
      <c r="B659" t="s">
        <v>115</v>
      </c>
    </row>
    <row r="660" spans="1:2" x14ac:dyDescent="0.25">
      <c r="A660" t="s">
        <v>36</v>
      </c>
      <c r="B660" t="s">
        <v>116</v>
      </c>
    </row>
    <row r="661" spans="1:2" x14ac:dyDescent="0.25">
      <c r="A661" t="s">
        <v>36</v>
      </c>
      <c r="B661" t="s">
        <v>117</v>
      </c>
    </row>
    <row r="662" spans="1:2" x14ac:dyDescent="0.25">
      <c r="A662" t="s">
        <v>36</v>
      </c>
      <c r="B662" t="s">
        <v>118</v>
      </c>
    </row>
    <row r="663" spans="1:2" x14ac:dyDescent="0.25">
      <c r="A663" t="s">
        <v>36</v>
      </c>
      <c r="B663" t="s">
        <v>119</v>
      </c>
    </row>
    <row r="664" spans="1:2" x14ac:dyDescent="0.25">
      <c r="A664" t="s">
        <v>36</v>
      </c>
      <c r="B664" t="s">
        <v>120</v>
      </c>
    </row>
    <row r="665" spans="1:2" x14ac:dyDescent="0.25">
      <c r="A665" t="s">
        <v>36</v>
      </c>
      <c r="B665" t="s">
        <v>121</v>
      </c>
    </row>
    <row r="666" spans="1:2" x14ac:dyDescent="0.25">
      <c r="A666" t="s">
        <v>36</v>
      </c>
      <c r="B666" t="s">
        <v>122</v>
      </c>
    </row>
    <row r="667" spans="1:2" x14ac:dyDescent="0.25">
      <c r="A667" t="s">
        <v>36</v>
      </c>
      <c r="B667" t="s">
        <v>123</v>
      </c>
    </row>
    <row r="668" spans="1:2" x14ac:dyDescent="0.25">
      <c r="A668" t="s">
        <v>36</v>
      </c>
      <c r="B668" t="s">
        <v>124</v>
      </c>
    </row>
    <row r="669" spans="1:2" x14ac:dyDescent="0.25">
      <c r="A669" t="s">
        <v>37</v>
      </c>
      <c r="B669" t="s">
        <v>104</v>
      </c>
    </row>
    <row r="670" spans="1:2" x14ac:dyDescent="0.25">
      <c r="A670" t="s">
        <v>37</v>
      </c>
      <c r="B670" t="s">
        <v>1</v>
      </c>
    </row>
    <row r="671" spans="1:2" x14ac:dyDescent="0.25">
      <c r="A671" t="s">
        <v>37</v>
      </c>
      <c r="B671" t="s">
        <v>2</v>
      </c>
    </row>
    <row r="672" spans="1:2" x14ac:dyDescent="0.25">
      <c r="A672" t="s">
        <v>37</v>
      </c>
      <c r="B672" t="s">
        <v>3</v>
      </c>
    </row>
    <row r="673" spans="1:2" x14ac:dyDescent="0.25">
      <c r="A673" t="s">
        <v>37</v>
      </c>
      <c r="B673" t="s">
        <v>4</v>
      </c>
    </row>
    <row r="674" spans="1:2" x14ac:dyDescent="0.25">
      <c r="A674" t="s">
        <v>37</v>
      </c>
      <c r="B674" t="s">
        <v>5</v>
      </c>
    </row>
    <row r="675" spans="1:2" x14ac:dyDescent="0.25">
      <c r="A675" t="s">
        <v>37</v>
      </c>
      <c r="B675" t="s">
        <v>6</v>
      </c>
    </row>
    <row r="676" spans="1:2" x14ac:dyDescent="0.25">
      <c r="A676" t="s">
        <v>37</v>
      </c>
      <c r="B676" t="s">
        <v>7</v>
      </c>
    </row>
    <row r="677" spans="1:2" x14ac:dyDescent="0.25">
      <c r="A677" t="s">
        <v>37</v>
      </c>
      <c r="B677" t="s">
        <v>125</v>
      </c>
    </row>
    <row r="678" spans="1:2" x14ac:dyDescent="0.25">
      <c r="A678" t="s">
        <v>37</v>
      </c>
      <c r="B678" t="s">
        <v>126</v>
      </c>
    </row>
    <row r="679" spans="1:2" x14ac:dyDescent="0.25">
      <c r="A679" t="s">
        <v>37</v>
      </c>
      <c r="B679" t="s">
        <v>112</v>
      </c>
    </row>
    <row r="680" spans="1:2" x14ac:dyDescent="0.25">
      <c r="A680" t="s">
        <v>37</v>
      </c>
      <c r="B680" t="s">
        <v>113</v>
      </c>
    </row>
    <row r="681" spans="1:2" x14ac:dyDescent="0.25">
      <c r="A681" t="s">
        <v>37</v>
      </c>
      <c r="B681" t="s">
        <v>114</v>
      </c>
    </row>
    <row r="682" spans="1:2" x14ac:dyDescent="0.25">
      <c r="A682" t="s">
        <v>37</v>
      </c>
      <c r="B682" t="s">
        <v>115</v>
      </c>
    </row>
    <row r="683" spans="1:2" x14ac:dyDescent="0.25">
      <c r="A683" t="s">
        <v>37</v>
      </c>
      <c r="B683" t="s">
        <v>116</v>
      </c>
    </row>
    <row r="684" spans="1:2" x14ac:dyDescent="0.25">
      <c r="A684" t="s">
        <v>37</v>
      </c>
      <c r="B684" t="s">
        <v>117</v>
      </c>
    </row>
    <row r="685" spans="1:2" x14ac:dyDescent="0.25">
      <c r="A685" t="s">
        <v>37</v>
      </c>
      <c r="B685" t="s">
        <v>118</v>
      </c>
    </row>
    <row r="686" spans="1:2" x14ac:dyDescent="0.25">
      <c r="A686" t="s">
        <v>37</v>
      </c>
      <c r="B686" t="s">
        <v>119</v>
      </c>
    </row>
    <row r="687" spans="1:2" x14ac:dyDescent="0.25">
      <c r="A687" t="s">
        <v>37</v>
      </c>
      <c r="B687" t="s">
        <v>120</v>
      </c>
    </row>
    <row r="688" spans="1:2" x14ac:dyDescent="0.25">
      <c r="A688" t="s">
        <v>37</v>
      </c>
      <c r="B688" t="s">
        <v>121</v>
      </c>
    </row>
    <row r="689" spans="1:2" x14ac:dyDescent="0.25">
      <c r="A689" t="s">
        <v>37</v>
      </c>
      <c r="B689" t="s">
        <v>122</v>
      </c>
    </row>
    <row r="690" spans="1:2" x14ac:dyDescent="0.25">
      <c r="A690" t="s">
        <v>37</v>
      </c>
      <c r="B690" t="s">
        <v>123</v>
      </c>
    </row>
    <row r="691" spans="1:2" x14ac:dyDescent="0.25">
      <c r="A691" t="s">
        <v>37</v>
      </c>
      <c r="B691" t="s">
        <v>124</v>
      </c>
    </row>
    <row r="692" spans="1:2" x14ac:dyDescent="0.25">
      <c r="A692" t="s">
        <v>38</v>
      </c>
      <c r="B692" t="s">
        <v>104</v>
      </c>
    </row>
    <row r="693" spans="1:2" x14ac:dyDescent="0.25">
      <c r="A693" t="s">
        <v>38</v>
      </c>
      <c r="B693" t="s">
        <v>1</v>
      </c>
    </row>
    <row r="694" spans="1:2" x14ac:dyDescent="0.25">
      <c r="A694" t="s">
        <v>38</v>
      </c>
      <c r="B694" t="s">
        <v>2</v>
      </c>
    </row>
    <row r="695" spans="1:2" x14ac:dyDescent="0.25">
      <c r="A695" t="s">
        <v>38</v>
      </c>
      <c r="B695" t="s">
        <v>3</v>
      </c>
    </row>
    <row r="696" spans="1:2" x14ac:dyDescent="0.25">
      <c r="A696" t="s">
        <v>38</v>
      </c>
      <c r="B696" t="s">
        <v>4</v>
      </c>
    </row>
    <row r="697" spans="1:2" x14ac:dyDescent="0.25">
      <c r="A697" t="s">
        <v>38</v>
      </c>
      <c r="B697" t="s">
        <v>5</v>
      </c>
    </row>
    <row r="698" spans="1:2" x14ac:dyDescent="0.25">
      <c r="A698" t="s">
        <v>38</v>
      </c>
      <c r="B698" t="s">
        <v>6</v>
      </c>
    </row>
    <row r="699" spans="1:2" x14ac:dyDescent="0.25">
      <c r="A699" t="s">
        <v>38</v>
      </c>
      <c r="B699" t="s">
        <v>7</v>
      </c>
    </row>
    <row r="700" spans="1:2" x14ac:dyDescent="0.25">
      <c r="A700" t="s">
        <v>38</v>
      </c>
      <c r="B700" t="s">
        <v>125</v>
      </c>
    </row>
    <row r="701" spans="1:2" x14ac:dyDescent="0.25">
      <c r="A701" t="s">
        <v>38</v>
      </c>
      <c r="B701" t="s">
        <v>126</v>
      </c>
    </row>
    <row r="702" spans="1:2" x14ac:dyDescent="0.25">
      <c r="A702" t="s">
        <v>38</v>
      </c>
      <c r="B702" t="s">
        <v>112</v>
      </c>
    </row>
    <row r="703" spans="1:2" x14ac:dyDescent="0.25">
      <c r="A703" t="s">
        <v>38</v>
      </c>
      <c r="B703" t="s">
        <v>113</v>
      </c>
    </row>
    <row r="704" spans="1:2" x14ac:dyDescent="0.25">
      <c r="A704" t="s">
        <v>38</v>
      </c>
      <c r="B704" t="s">
        <v>114</v>
      </c>
    </row>
    <row r="705" spans="1:2" x14ac:dyDescent="0.25">
      <c r="A705" t="s">
        <v>38</v>
      </c>
      <c r="B705" t="s">
        <v>115</v>
      </c>
    </row>
    <row r="706" spans="1:2" x14ac:dyDescent="0.25">
      <c r="A706" t="s">
        <v>38</v>
      </c>
      <c r="B706" t="s">
        <v>116</v>
      </c>
    </row>
    <row r="707" spans="1:2" x14ac:dyDescent="0.25">
      <c r="A707" t="s">
        <v>38</v>
      </c>
      <c r="B707" t="s">
        <v>117</v>
      </c>
    </row>
    <row r="708" spans="1:2" x14ac:dyDescent="0.25">
      <c r="A708" t="s">
        <v>38</v>
      </c>
      <c r="B708" t="s">
        <v>118</v>
      </c>
    </row>
    <row r="709" spans="1:2" x14ac:dyDescent="0.25">
      <c r="A709" t="s">
        <v>38</v>
      </c>
      <c r="B709" t="s">
        <v>119</v>
      </c>
    </row>
    <row r="710" spans="1:2" x14ac:dyDescent="0.25">
      <c r="A710" t="s">
        <v>38</v>
      </c>
      <c r="B710" t="s">
        <v>120</v>
      </c>
    </row>
    <row r="711" spans="1:2" x14ac:dyDescent="0.25">
      <c r="A711" t="s">
        <v>38</v>
      </c>
      <c r="B711" t="s">
        <v>121</v>
      </c>
    </row>
    <row r="712" spans="1:2" x14ac:dyDescent="0.25">
      <c r="A712" t="s">
        <v>38</v>
      </c>
      <c r="B712" t="s">
        <v>122</v>
      </c>
    </row>
    <row r="713" spans="1:2" x14ac:dyDescent="0.25">
      <c r="A713" t="s">
        <v>38</v>
      </c>
      <c r="B713" t="s">
        <v>123</v>
      </c>
    </row>
    <row r="714" spans="1:2" x14ac:dyDescent="0.25">
      <c r="A714" t="s">
        <v>38</v>
      </c>
      <c r="B714" t="s">
        <v>124</v>
      </c>
    </row>
    <row r="715" spans="1:2" x14ac:dyDescent="0.25">
      <c r="A715" t="s">
        <v>39</v>
      </c>
      <c r="B715" t="s">
        <v>104</v>
      </c>
    </row>
    <row r="716" spans="1:2" x14ac:dyDescent="0.25">
      <c r="A716" t="s">
        <v>39</v>
      </c>
      <c r="B716" t="s">
        <v>1</v>
      </c>
    </row>
    <row r="717" spans="1:2" x14ac:dyDescent="0.25">
      <c r="A717" t="s">
        <v>39</v>
      </c>
      <c r="B717" t="s">
        <v>2</v>
      </c>
    </row>
    <row r="718" spans="1:2" x14ac:dyDescent="0.25">
      <c r="A718" t="s">
        <v>39</v>
      </c>
      <c r="B718" t="s">
        <v>3</v>
      </c>
    </row>
    <row r="719" spans="1:2" x14ac:dyDescent="0.25">
      <c r="A719" t="s">
        <v>39</v>
      </c>
      <c r="B719" t="s">
        <v>4</v>
      </c>
    </row>
    <row r="720" spans="1:2" x14ac:dyDescent="0.25">
      <c r="A720" t="s">
        <v>39</v>
      </c>
      <c r="B720" t="s">
        <v>5</v>
      </c>
    </row>
    <row r="721" spans="1:2" x14ac:dyDescent="0.25">
      <c r="A721" t="s">
        <v>39</v>
      </c>
      <c r="B721" t="s">
        <v>6</v>
      </c>
    </row>
    <row r="722" spans="1:2" x14ac:dyDescent="0.25">
      <c r="A722" t="s">
        <v>39</v>
      </c>
      <c r="B722" t="s">
        <v>7</v>
      </c>
    </row>
    <row r="723" spans="1:2" x14ac:dyDescent="0.25">
      <c r="A723" t="s">
        <v>39</v>
      </c>
      <c r="B723" t="s">
        <v>125</v>
      </c>
    </row>
    <row r="724" spans="1:2" x14ac:dyDescent="0.25">
      <c r="A724" t="s">
        <v>39</v>
      </c>
      <c r="B724" t="s">
        <v>126</v>
      </c>
    </row>
    <row r="725" spans="1:2" x14ac:dyDescent="0.25">
      <c r="A725" t="s">
        <v>39</v>
      </c>
      <c r="B725" t="s">
        <v>112</v>
      </c>
    </row>
    <row r="726" spans="1:2" x14ac:dyDescent="0.25">
      <c r="A726" t="s">
        <v>39</v>
      </c>
      <c r="B726" t="s">
        <v>113</v>
      </c>
    </row>
    <row r="727" spans="1:2" x14ac:dyDescent="0.25">
      <c r="A727" t="s">
        <v>39</v>
      </c>
      <c r="B727" t="s">
        <v>114</v>
      </c>
    </row>
    <row r="728" spans="1:2" x14ac:dyDescent="0.25">
      <c r="A728" t="s">
        <v>39</v>
      </c>
      <c r="B728" t="s">
        <v>115</v>
      </c>
    </row>
    <row r="729" spans="1:2" x14ac:dyDescent="0.25">
      <c r="A729" t="s">
        <v>39</v>
      </c>
      <c r="B729" t="s">
        <v>116</v>
      </c>
    </row>
    <row r="730" spans="1:2" x14ac:dyDescent="0.25">
      <c r="A730" t="s">
        <v>39</v>
      </c>
      <c r="B730" t="s">
        <v>117</v>
      </c>
    </row>
    <row r="731" spans="1:2" x14ac:dyDescent="0.25">
      <c r="A731" t="s">
        <v>39</v>
      </c>
      <c r="B731" t="s">
        <v>118</v>
      </c>
    </row>
    <row r="732" spans="1:2" x14ac:dyDescent="0.25">
      <c r="A732" t="s">
        <v>39</v>
      </c>
      <c r="B732" t="s">
        <v>119</v>
      </c>
    </row>
    <row r="733" spans="1:2" x14ac:dyDescent="0.25">
      <c r="A733" t="s">
        <v>39</v>
      </c>
      <c r="B733" t="s">
        <v>120</v>
      </c>
    </row>
    <row r="734" spans="1:2" x14ac:dyDescent="0.25">
      <c r="A734" t="s">
        <v>39</v>
      </c>
      <c r="B734" t="s">
        <v>121</v>
      </c>
    </row>
    <row r="735" spans="1:2" x14ac:dyDescent="0.25">
      <c r="A735" t="s">
        <v>39</v>
      </c>
      <c r="B735" t="s">
        <v>122</v>
      </c>
    </row>
    <row r="736" spans="1:2" x14ac:dyDescent="0.25">
      <c r="A736" t="s">
        <v>39</v>
      </c>
      <c r="B736" t="s">
        <v>123</v>
      </c>
    </row>
    <row r="737" spans="1:2" x14ac:dyDescent="0.25">
      <c r="A737" t="s">
        <v>39</v>
      </c>
      <c r="B737" t="s">
        <v>124</v>
      </c>
    </row>
    <row r="738" spans="1:2" x14ac:dyDescent="0.25">
      <c r="A738" t="s">
        <v>40</v>
      </c>
      <c r="B738" t="s">
        <v>104</v>
      </c>
    </row>
    <row r="739" spans="1:2" x14ac:dyDescent="0.25">
      <c r="A739" t="s">
        <v>40</v>
      </c>
      <c r="B739" t="s">
        <v>1</v>
      </c>
    </row>
    <row r="740" spans="1:2" x14ac:dyDescent="0.25">
      <c r="A740" t="s">
        <v>40</v>
      </c>
      <c r="B740" t="s">
        <v>2</v>
      </c>
    </row>
    <row r="741" spans="1:2" x14ac:dyDescent="0.25">
      <c r="A741" t="s">
        <v>40</v>
      </c>
      <c r="B741" t="s">
        <v>3</v>
      </c>
    </row>
    <row r="742" spans="1:2" x14ac:dyDescent="0.25">
      <c r="A742" t="s">
        <v>40</v>
      </c>
      <c r="B742" t="s">
        <v>4</v>
      </c>
    </row>
    <row r="743" spans="1:2" x14ac:dyDescent="0.25">
      <c r="A743" t="s">
        <v>40</v>
      </c>
      <c r="B743" t="s">
        <v>5</v>
      </c>
    </row>
    <row r="744" spans="1:2" x14ac:dyDescent="0.25">
      <c r="A744" t="s">
        <v>40</v>
      </c>
      <c r="B744" t="s">
        <v>6</v>
      </c>
    </row>
    <row r="745" spans="1:2" x14ac:dyDescent="0.25">
      <c r="A745" t="s">
        <v>40</v>
      </c>
      <c r="B745" t="s">
        <v>7</v>
      </c>
    </row>
    <row r="746" spans="1:2" x14ac:dyDescent="0.25">
      <c r="A746" t="s">
        <v>40</v>
      </c>
      <c r="B746" t="s">
        <v>125</v>
      </c>
    </row>
    <row r="747" spans="1:2" x14ac:dyDescent="0.25">
      <c r="A747" t="s">
        <v>40</v>
      </c>
      <c r="B747" t="s">
        <v>126</v>
      </c>
    </row>
    <row r="748" spans="1:2" x14ac:dyDescent="0.25">
      <c r="A748" t="s">
        <v>40</v>
      </c>
      <c r="B748" t="s">
        <v>112</v>
      </c>
    </row>
    <row r="749" spans="1:2" x14ac:dyDescent="0.25">
      <c r="A749" t="s">
        <v>40</v>
      </c>
      <c r="B749" t="s">
        <v>113</v>
      </c>
    </row>
    <row r="750" spans="1:2" x14ac:dyDescent="0.25">
      <c r="A750" t="s">
        <v>40</v>
      </c>
      <c r="B750" t="s">
        <v>114</v>
      </c>
    </row>
    <row r="751" spans="1:2" x14ac:dyDescent="0.25">
      <c r="A751" t="s">
        <v>40</v>
      </c>
      <c r="B751" t="s">
        <v>115</v>
      </c>
    </row>
    <row r="752" spans="1:2" x14ac:dyDescent="0.25">
      <c r="A752" t="s">
        <v>40</v>
      </c>
      <c r="B752" t="s">
        <v>116</v>
      </c>
    </row>
    <row r="753" spans="1:2" x14ac:dyDescent="0.25">
      <c r="A753" t="s">
        <v>40</v>
      </c>
      <c r="B753" t="s">
        <v>117</v>
      </c>
    </row>
    <row r="754" spans="1:2" x14ac:dyDescent="0.25">
      <c r="A754" t="s">
        <v>40</v>
      </c>
      <c r="B754" t="s">
        <v>118</v>
      </c>
    </row>
    <row r="755" spans="1:2" x14ac:dyDescent="0.25">
      <c r="A755" t="s">
        <v>40</v>
      </c>
      <c r="B755" t="s">
        <v>119</v>
      </c>
    </row>
    <row r="756" spans="1:2" x14ac:dyDescent="0.25">
      <c r="A756" t="s">
        <v>40</v>
      </c>
      <c r="B756" t="s">
        <v>120</v>
      </c>
    </row>
    <row r="757" spans="1:2" x14ac:dyDescent="0.25">
      <c r="A757" t="s">
        <v>40</v>
      </c>
      <c r="B757" t="s">
        <v>121</v>
      </c>
    </row>
    <row r="758" spans="1:2" x14ac:dyDescent="0.25">
      <c r="A758" t="s">
        <v>40</v>
      </c>
      <c r="B758" t="s">
        <v>122</v>
      </c>
    </row>
    <row r="759" spans="1:2" x14ac:dyDescent="0.25">
      <c r="A759" t="s">
        <v>40</v>
      </c>
      <c r="B759" t="s">
        <v>123</v>
      </c>
    </row>
    <row r="760" spans="1:2" x14ac:dyDescent="0.25">
      <c r="A760" t="s">
        <v>40</v>
      </c>
      <c r="B760" t="s">
        <v>124</v>
      </c>
    </row>
    <row r="761" spans="1:2" x14ac:dyDescent="0.25">
      <c r="A761" t="s">
        <v>41</v>
      </c>
      <c r="B761" t="s">
        <v>104</v>
      </c>
    </row>
    <row r="762" spans="1:2" x14ac:dyDescent="0.25">
      <c r="A762" t="s">
        <v>41</v>
      </c>
      <c r="B762" t="s">
        <v>1</v>
      </c>
    </row>
    <row r="763" spans="1:2" x14ac:dyDescent="0.25">
      <c r="A763" t="s">
        <v>41</v>
      </c>
      <c r="B763" t="s">
        <v>2</v>
      </c>
    </row>
    <row r="764" spans="1:2" x14ac:dyDescent="0.25">
      <c r="A764" t="s">
        <v>41</v>
      </c>
      <c r="B764" t="s">
        <v>3</v>
      </c>
    </row>
    <row r="765" spans="1:2" x14ac:dyDescent="0.25">
      <c r="A765" t="s">
        <v>41</v>
      </c>
      <c r="B765" t="s">
        <v>4</v>
      </c>
    </row>
    <row r="766" spans="1:2" x14ac:dyDescent="0.25">
      <c r="A766" t="s">
        <v>41</v>
      </c>
      <c r="B766" t="s">
        <v>5</v>
      </c>
    </row>
    <row r="767" spans="1:2" x14ac:dyDescent="0.25">
      <c r="A767" t="s">
        <v>41</v>
      </c>
      <c r="B767" t="s">
        <v>6</v>
      </c>
    </row>
    <row r="768" spans="1:2" x14ac:dyDescent="0.25">
      <c r="A768" t="s">
        <v>41</v>
      </c>
      <c r="B768" t="s">
        <v>7</v>
      </c>
    </row>
    <row r="769" spans="1:2" x14ac:dyDescent="0.25">
      <c r="A769" t="s">
        <v>41</v>
      </c>
      <c r="B769" t="s">
        <v>125</v>
      </c>
    </row>
    <row r="770" spans="1:2" x14ac:dyDescent="0.25">
      <c r="A770" t="s">
        <v>41</v>
      </c>
      <c r="B770" t="s">
        <v>126</v>
      </c>
    </row>
    <row r="771" spans="1:2" x14ac:dyDescent="0.25">
      <c r="A771" t="s">
        <v>41</v>
      </c>
      <c r="B771" t="s">
        <v>112</v>
      </c>
    </row>
    <row r="772" spans="1:2" x14ac:dyDescent="0.25">
      <c r="A772" t="s">
        <v>41</v>
      </c>
      <c r="B772" t="s">
        <v>113</v>
      </c>
    </row>
    <row r="773" spans="1:2" x14ac:dyDescent="0.25">
      <c r="A773" t="s">
        <v>41</v>
      </c>
      <c r="B773" t="s">
        <v>114</v>
      </c>
    </row>
    <row r="774" spans="1:2" x14ac:dyDescent="0.25">
      <c r="A774" t="s">
        <v>41</v>
      </c>
      <c r="B774" t="s">
        <v>115</v>
      </c>
    </row>
    <row r="775" spans="1:2" x14ac:dyDescent="0.25">
      <c r="A775" t="s">
        <v>41</v>
      </c>
      <c r="B775" t="s">
        <v>116</v>
      </c>
    </row>
    <row r="776" spans="1:2" x14ac:dyDescent="0.25">
      <c r="A776" t="s">
        <v>41</v>
      </c>
      <c r="B776" t="s">
        <v>117</v>
      </c>
    </row>
    <row r="777" spans="1:2" x14ac:dyDescent="0.25">
      <c r="A777" t="s">
        <v>41</v>
      </c>
      <c r="B777" t="s">
        <v>118</v>
      </c>
    </row>
    <row r="778" spans="1:2" x14ac:dyDescent="0.25">
      <c r="A778" t="s">
        <v>41</v>
      </c>
      <c r="B778" t="s">
        <v>119</v>
      </c>
    </row>
    <row r="779" spans="1:2" x14ac:dyDescent="0.25">
      <c r="A779" t="s">
        <v>41</v>
      </c>
      <c r="B779" t="s">
        <v>120</v>
      </c>
    </row>
    <row r="780" spans="1:2" x14ac:dyDescent="0.25">
      <c r="A780" t="s">
        <v>41</v>
      </c>
      <c r="B780" t="s">
        <v>121</v>
      </c>
    </row>
    <row r="781" spans="1:2" x14ac:dyDescent="0.25">
      <c r="A781" t="s">
        <v>41</v>
      </c>
      <c r="B781" t="s">
        <v>122</v>
      </c>
    </row>
    <row r="782" spans="1:2" x14ac:dyDescent="0.25">
      <c r="A782" t="s">
        <v>41</v>
      </c>
      <c r="B782" t="s">
        <v>123</v>
      </c>
    </row>
    <row r="783" spans="1:2" x14ac:dyDescent="0.25">
      <c r="A783" t="s">
        <v>42</v>
      </c>
      <c r="B783" t="s">
        <v>124</v>
      </c>
    </row>
    <row r="784" spans="1:2" x14ac:dyDescent="0.25">
      <c r="A784" t="s">
        <v>42</v>
      </c>
      <c r="B784" t="s">
        <v>104</v>
      </c>
    </row>
    <row r="785" spans="1:2" x14ac:dyDescent="0.25">
      <c r="A785" t="s">
        <v>42</v>
      </c>
      <c r="B785" t="s">
        <v>1</v>
      </c>
    </row>
    <row r="786" spans="1:2" x14ac:dyDescent="0.25">
      <c r="A786" t="s">
        <v>42</v>
      </c>
      <c r="B786" t="s">
        <v>2</v>
      </c>
    </row>
    <row r="787" spans="1:2" x14ac:dyDescent="0.25">
      <c r="A787" t="s">
        <v>42</v>
      </c>
      <c r="B787" t="s">
        <v>3</v>
      </c>
    </row>
    <row r="788" spans="1:2" x14ac:dyDescent="0.25">
      <c r="A788" t="s">
        <v>42</v>
      </c>
      <c r="B788" t="s">
        <v>4</v>
      </c>
    </row>
    <row r="789" spans="1:2" x14ac:dyDescent="0.25">
      <c r="A789" t="s">
        <v>42</v>
      </c>
      <c r="B789" t="s">
        <v>5</v>
      </c>
    </row>
    <row r="790" spans="1:2" x14ac:dyDescent="0.25">
      <c r="A790" t="s">
        <v>42</v>
      </c>
      <c r="B790" t="s">
        <v>6</v>
      </c>
    </row>
    <row r="791" spans="1:2" x14ac:dyDescent="0.25">
      <c r="A791" t="s">
        <v>42</v>
      </c>
      <c r="B791" t="s">
        <v>7</v>
      </c>
    </row>
    <row r="792" spans="1:2" x14ac:dyDescent="0.25">
      <c r="A792" t="s">
        <v>42</v>
      </c>
      <c r="B792" t="s">
        <v>125</v>
      </c>
    </row>
    <row r="793" spans="1:2" x14ac:dyDescent="0.25">
      <c r="A793" t="s">
        <v>42</v>
      </c>
      <c r="B793" t="s">
        <v>126</v>
      </c>
    </row>
    <row r="794" spans="1:2" x14ac:dyDescent="0.25">
      <c r="A794" t="s">
        <v>42</v>
      </c>
      <c r="B794" t="s">
        <v>112</v>
      </c>
    </row>
    <row r="795" spans="1:2" x14ac:dyDescent="0.25">
      <c r="A795" t="s">
        <v>42</v>
      </c>
      <c r="B795" t="s">
        <v>113</v>
      </c>
    </row>
    <row r="796" spans="1:2" x14ac:dyDescent="0.25">
      <c r="A796" t="s">
        <v>42</v>
      </c>
      <c r="B796" t="s">
        <v>114</v>
      </c>
    </row>
    <row r="797" spans="1:2" x14ac:dyDescent="0.25">
      <c r="A797" t="s">
        <v>42</v>
      </c>
      <c r="B797" t="s">
        <v>115</v>
      </c>
    </row>
    <row r="798" spans="1:2" x14ac:dyDescent="0.25">
      <c r="A798" t="s">
        <v>42</v>
      </c>
      <c r="B798" t="s">
        <v>116</v>
      </c>
    </row>
    <row r="799" spans="1:2" x14ac:dyDescent="0.25">
      <c r="A799" t="s">
        <v>42</v>
      </c>
      <c r="B799" t="s">
        <v>117</v>
      </c>
    </row>
    <row r="800" spans="1:2" x14ac:dyDescent="0.25">
      <c r="A800" t="s">
        <v>42</v>
      </c>
      <c r="B800" t="s">
        <v>118</v>
      </c>
    </row>
    <row r="801" spans="1:2" x14ac:dyDescent="0.25">
      <c r="A801" t="s">
        <v>42</v>
      </c>
      <c r="B801" t="s">
        <v>119</v>
      </c>
    </row>
    <row r="802" spans="1:2" x14ac:dyDescent="0.25">
      <c r="A802" t="s">
        <v>42</v>
      </c>
      <c r="B802" t="s">
        <v>120</v>
      </c>
    </row>
    <row r="803" spans="1:2" x14ac:dyDescent="0.25">
      <c r="A803" t="s">
        <v>42</v>
      </c>
      <c r="B803" t="s">
        <v>121</v>
      </c>
    </row>
    <row r="804" spans="1:2" x14ac:dyDescent="0.25">
      <c r="A804" t="s">
        <v>42</v>
      </c>
      <c r="B804" t="s">
        <v>122</v>
      </c>
    </row>
    <row r="805" spans="1:2" x14ac:dyDescent="0.25">
      <c r="A805" t="s">
        <v>42</v>
      </c>
      <c r="B805" t="s">
        <v>123</v>
      </c>
    </row>
    <row r="806" spans="1:2" x14ac:dyDescent="0.25">
      <c r="A806" t="s">
        <v>42</v>
      </c>
      <c r="B806" t="s">
        <v>124</v>
      </c>
    </row>
    <row r="807" spans="1:2" x14ac:dyDescent="0.25">
      <c r="A807" t="s">
        <v>43</v>
      </c>
      <c r="B807" t="s">
        <v>104</v>
      </c>
    </row>
    <row r="808" spans="1:2" x14ac:dyDescent="0.25">
      <c r="A808" t="s">
        <v>43</v>
      </c>
      <c r="B808" t="s">
        <v>1</v>
      </c>
    </row>
    <row r="809" spans="1:2" x14ac:dyDescent="0.25">
      <c r="A809" t="s">
        <v>43</v>
      </c>
      <c r="B809" t="s">
        <v>2</v>
      </c>
    </row>
    <row r="810" spans="1:2" x14ac:dyDescent="0.25">
      <c r="A810" t="s">
        <v>43</v>
      </c>
      <c r="B810" t="s">
        <v>3</v>
      </c>
    </row>
    <row r="811" spans="1:2" x14ac:dyDescent="0.25">
      <c r="A811" t="s">
        <v>43</v>
      </c>
      <c r="B811" t="s">
        <v>4</v>
      </c>
    </row>
    <row r="812" spans="1:2" x14ac:dyDescent="0.25">
      <c r="A812" t="s">
        <v>43</v>
      </c>
      <c r="B812" t="s">
        <v>5</v>
      </c>
    </row>
    <row r="813" spans="1:2" x14ac:dyDescent="0.25">
      <c r="A813" t="s">
        <v>43</v>
      </c>
      <c r="B813" t="s">
        <v>6</v>
      </c>
    </row>
    <row r="814" spans="1:2" x14ac:dyDescent="0.25">
      <c r="A814" t="s">
        <v>43</v>
      </c>
      <c r="B814" t="s">
        <v>7</v>
      </c>
    </row>
    <row r="815" spans="1:2" x14ac:dyDescent="0.25">
      <c r="A815" t="s">
        <v>43</v>
      </c>
      <c r="B815" t="s">
        <v>125</v>
      </c>
    </row>
    <row r="816" spans="1:2" x14ac:dyDescent="0.25">
      <c r="A816" t="s">
        <v>43</v>
      </c>
      <c r="B816" t="s">
        <v>126</v>
      </c>
    </row>
    <row r="817" spans="1:2" x14ac:dyDescent="0.25">
      <c r="A817" t="s">
        <v>43</v>
      </c>
      <c r="B817" t="s">
        <v>112</v>
      </c>
    </row>
    <row r="818" spans="1:2" x14ac:dyDescent="0.25">
      <c r="A818" t="s">
        <v>43</v>
      </c>
      <c r="B818" t="s">
        <v>113</v>
      </c>
    </row>
    <row r="819" spans="1:2" x14ac:dyDescent="0.25">
      <c r="A819" t="s">
        <v>43</v>
      </c>
      <c r="B819" t="s">
        <v>114</v>
      </c>
    </row>
    <row r="820" spans="1:2" x14ac:dyDescent="0.25">
      <c r="A820" t="s">
        <v>43</v>
      </c>
      <c r="B820" t="s">
        <v>115</v>
      </c>
    </row>
    <row r="821" spans="1:2" x14ac:dyDescent="0.25">
      <c r="A821" t="s">
        <v>43</v>
      </c>
      <c r="B821" t="s">
        <v>116</v>
      </c>
    </row>
    <row r="822" spans="1:2" x14ac:dyDescent="0.25">
      <c r="A822" t="s">
        <v>43</v>
      </c>
      <c r="B822" t="s">
        <v>117</v>
      </c>
    </row>
    <row r="823" spans="1:2" x14ac:dyDescent="0.25">
      <c r="A823" t="s">
        <v>43</v>
      </c>
      <c r="B823" t="s">
        <v>118</v>
      </c>
    </row>
    <row r="824" spans="1:2" x14ac:dyDescent="0.25">
      <c r="A824" t="s">
        <v>43</v>
      </c>
      <c r="B824" t="s">
        <v>119</v>
      </c>
    </row>
    <row r="825" spans="1:2" x14ac:dyDescent="0.25">
      <c r="A825" t="s">
        <v>43</v>
      </c>
      <c r="B825" t="s">
        <v>120</v>
      </c>
    </row>
    <row r="826" spans="1:2" x14ac:dyDescent="0.25">
      <c r="A826" t="s">
        <v>43</v>
      </c>
      <c r="B826" t="s">
        <v>121</v>
      </c>
    </row>
    <row r="827" spans="1:2" x14ac:dyDescent="0.25">
      <c r="A827" t="s">
        <v>43</v>
      </c>
      <c r="B827" t="s">
        <v>122</v>
      </c>
    </row>
    <row r="828" spans="1:2" x14ac:dyDescent="0.25">
      <c r="A828" t="s">
        <v>43</v>
      </c>
      <c r="B828" t="s">
        <v>123</v>
      </c>
    </row>
    <row r="829" spans="1:2" x14ac:dyDescent="0.25">
      <c r="A829" t="s">
        <v>43</v>
      </c>
      <c r="B829" t="s">
        <v>124</v>
      </c>
    </row>
    <row r="830" spans="1:2" x14ac:dyDescent="0.25">
      <c r="A830" t="s">
        <v>44</v>
      </c>
      <c r="B830" t="s">
        <v>104</v>
      </c>
    </row>
    <row r="831" spans="1:2" x14ac:dyDescent="0.25">
      <c r="A831" t="s">
        <v>44</v>
      </c>
      <c r="B831" t="s">
        <v>1</v>
      </c>
    </row>
    <row r="832" spans="1:2" x14ac:dyDescent="0.25">
      <c r="A832" t="s">
        <v>44</v>
      </c>
      <c r="B832" t="s">
        <v>2</v>
      </c>
    </row>
    <row r="833" spans="1:2" x14ac:dyDescent="0.25">
      <c r="A833" t="s">
        <v>44</v>
      </c>
      <c r="B833" t="s">
        <v>3</v>
      </c>
    </row>
    <row r="834" spans="1:2" x14ac:dyDescent="0.25">
      <c r="A834" t="s">
        <v>44</v>
      </c>
      <c r="B834" t="s">
        <v>4</v>
      </c>
    </row>
    <row r="835" spans="1:2" x14ac:dyDescent="0.25">
      <c r="A835" t="s">
        <v>44</v>
      </c>
      <c r="B835" t="s">
        <v>5</v>
      </c>
    </row>
    <row r="836" spans="1:2" x14ac:dyDescent="0.25">
      <c r="A836" t="s">
        <v>44</v>
      </c>
      <c r="B836" t="s">
        <v>6</v>
      </c>
    </row>
    <row r="837" spans="1:2" x14ac:dyDescent="0.25">
      <c r="A837" t="s">
        <v>44</v>
      </c>
      <c r="B837" t="s">
        <v>7</v>
      </c>
    </row>
    <row r="838" spans="1:2" x14ac:dyDescent="0.25">
      <c r="A838" t="s">
        <v>44</v>
      </c>
      <c r="B838" t="s">
        <v>125</v>
      </c>
    </row>
    <row r="839" spans="1:2" x14ac:dyDescent="0.25">
      <c r="A839" t="s">
        <v>44</v>
      </c>
      <c r="B839" t="s">
        <v>126</v>
      </c>
    </row>
    <row r="840" spans="1:2" x14ac:dyDescent="0.25">
      <c r="A840" t="s">
        <v>44</v>
      </c>
      <c r="B840" t="s">
        <v>112</v>
      </c>
    </row>
    <row r="841" spans="1:2" x14ac:dyDescent="0.25">
      <c r="A841" t="s">
        <v>44</v>
      </c>
      <c r="B841" t="s">
        <v>113</v>
      </c>
    </row>
    <row r="842" spans="1:2" x14ac:dyDescent="0.25">
      <c r="A842" t="s">
        <v>44</v>
      </c>
      <c r="B842" t="s">
        <v>114</v>
      </c>
    </row>
    <row r="843" spans="1:2" x14ac:dyDescent="0.25">
      <c r="A843" t="s">
        <v>44</v>
      </c>
      <c r="B843" t="s">
        <v>115</v>
      </c>
    </row>
    <row r="844" spans="1:2" x14ac:dyDescent="0.25">
      <c r="A844" t="s">
        <v>44</v>
      </c>
      <c r="B844" t="s">
        <v>116</v>
      </c>
    </row>
    <row r="845" spans="1:2" x14ac:dyDescent="0.25">
      <c r="A845" t="s">
        <v>44</v>
      </c>
      <c r="B845" t="s">
        <v>117</v>
      </c>
    </row>
    <row r="846" spans="1:2" x14ac:dyDescent="0.25">
      <c r="A846" t="s">
        <v>44</v>
      </c>
      <c r="B846" t="s">
        <v>118</v>
      </c>
    </row>
    <row r="847" spans="1:2" x14ac:dyDescent="0.25">
      <c r="A847" t="s">
        <v>44</v>
      </c>
      <c r="B847" t="s">
        <v>119</v>
      </c>
    </row>
    <row r="848" spans="1:2" x14ac:dyDescent="0.25">
      <c r="A848" t="s">
        <v>44</v>
      </c>
      <c r="B848" t="s">
        <v>120</v>
      </c>
    </row>
    <row r="849" spans="1:2" x14ac:dyDescent="0.25">
      <c r="A849" t="s">
        <v>44</v>
      </c>
      <c r="B849" t="s">
        <v>121</v>
      </c>
    </row>
    <row r="850" spans="1:2" x14ac:dyDescent="0.25">
      <c r="A850" t="s">
        <v>44</v>
      </c>
      <c r="B850" t="s">
        <v>122</v>
      </c>
    </row>
    <row r="851" spans="1:2" x14ac:dyDescent="0.25">
      <c r="A851" t="s">
        <v>44</v>
      </c>
      <c r="B851" t="s">
        <v>123</v>
      </c>
    </row>
    <row r="852" spans="1:2" x14ac:dyDescent="0.25">
      <c r="A852" t="s">
        <v>44</v>
      </c>
      <c r="B852" t="s">
        <v>124</v>
      </c>
    </row>
    <row r="853" spans="1:2" x14ac:dyDescent="0.25">
      <c r="A853" t="s">
        <v>45</v>
      </c>
      <c r="B853" t="s">
        <v>104</v>
      </c>
    </row>
    <row r="854" spans="1:2" x14ac:dyDescent="0.25">
      <c r="A854" t="s">
        <v>45</v>
      </c>
      <c r="B854" t="s">
        <v>1</v>
      </c>
    </row>
    <row r="855" spans="1:2" x14ac:dyDescent="0.25">
      <c r="A855" t="s">
        <v>45</v>
      </c>
      <c r="B855" t="s">
        <v>2</v>
      </c>
    </row>
    <row r="856" spans="1:2" x14ac:dyDescent="0.25">
      <c r="A856" t="s">
        <v>45</v>
      </c>
      <c r="B856" t="s">
        <v>3</v>
      </c>
    </row>
    <row r="857" spans="1:2" x14ac:dyDescent="0.25">
      <c r="A857" t="s">
        <v>45</v>
      </c>
      <c r="B857" t="s">
        <v>4</v>
      </c>
    </row>
    <row r="858" spans="1:2" x14ac:dyDescent="0.25">
      <c r="A858" t="s">
        <v>45</v>
      </c>
      <c r="B858" t="s">
        <v>5</v>
      </c>
    </row>
    <row r="859" spans="1:2" x14ac:dyDescent="0.25">
      <c r="A859" t="s">
        <v>45</v>
      </c>
      <c r="B859" t="s">
        <v>6</v>
      </c>
    </row>
    <row r="860" spans="1:2" x14ac:dyDescent="0.25">
      <c r="A860" t="s">
        <v>45</v>
      </c>
      <c r="B860" t="s">
        <v>7</v>
      </c>
    </row>
    <row r="861" spans="1:2" x14ac:dyDescent="0.25">
      <c r="A861" t="s">
        <v>45</v>
      </c>
      <c r="B861" t="s">
        <v>125</v>
      </c>
    </row>
    <row r="862" spans="1:2" x14ac:dyDescent="0.25">
      <c r="A862" t="s">
        <v>45</v>
      </c>
      <c r="B862" t="s">
        <v>126</v>
      </c>
    </row>
    <row r="863" spans="1:2" x14ac:dyDescent="0.25">
      <c r="A863" t="s">
        <v>45</v>
      </c>
      <c r="B863" t="s">
        <v>112</v>
      </c>
    </row>
    <row r="864" spans="1:2" x14ac:dyDescent="0.25">
      <c r="A864" t="s">
        <v>45</v>
      </c>
      <c r="B864" t="s">
        <v>113</v>
      </c>
    </row>
    <row r="865" spans="1:2" x14ac:dyDescent="0.25">
      <c r="A865" t="s">
        <v>45</v>
      </c>
      <c r="B865" t="s">
        <v>114</v>
      </c>
    </row>
    <row r="866" spans="1:2" x14ac:dyDescent="0.25">
      <c r="A866" t="s">
        <v>45</v>
      </c>
      <c r="B866" t="s">
        <v>115</v>
      </c>
    </row>
    <row r="867" spans="1:2" x14ac:dyDescent="0.25">
      <c r="A867" t="s">
        <v>45</v>
      </c>
      <c r="B867" t="s">
        <v>116</v>
      </c>
    </row>
    <row r="868" spans="1:2" x14ac:dyDescent="0.25">
      <c r="A868" t="s">
        <v>45</v>
      </c>
      <c r="B868" t="s">
        <v>117</v>
      </c>
    </row>
    <row r="869" spans="1:2" x14ac:dyDescent="0.25">
      <c r="A869" t="s">
        <v>45</v>
      </c>
      <c r="B869" t="s">
        <v>118</v>
      </c>
    </row>
    <row r="870" spans="1:2" x14ac:dyDescent="0.25">
      <c r="A870" t="s">
        <v>45</v>
      </c>
      <c r="B870" t="s">
        <v>119</v>
      </c>
    </row>
    <row r="871" spans="1:2" x14ac:dyDescent="0.25">
      <c r="A871" t="s">
        <v>45</v>
      </c>
      <c r="B871" t="s">
        <v>120</v>
      </c>
    </row>
    <row r="872" spans="1:2" x14ac:dyDescent="0.25">
      <c r="A872" t="s">
        <v>45</v>
      </c>
      <c r="B872" t="s">
        <v>121</v>
      </c>
    </row>
    <row r="873" spans="1:2" x14ac:dyDescent="0.25">
      <c r="A873" t="s">
        <v>45</v>
      </c>
      <c r="B873" t="s">
        <v>122</v>
      </c>
    </row>
    <row r="874" spans="1:2" x14ac:dyDescent="0.25">
      <c r="A874" t="s">
        <v>45</v>
      </c>
      <c r="B874" t="s">
        <v>123</v>
      </c>
    </row>
    <row r="875" spans="1:2" x14ac:dyDescent="0.25">
      <c r="A875" t="s">
        <v>45</v>
      </c>
      <c r="B875" t="s">
        <v>124</v>
      </c>
    </row>
    <row r="876" spans="1:2" x14ac:dyDescent="0.25">
      <c r="A876" t="s">
        <v>46</v>
      </c>
      <c r="B876" t="s">
        <v>104</v>
      </c>
    </row>
    <row r="877" spans="1:2" x14ac:dyDescent="0.25">
      <c r="A877" t="s">
        <v>46</v>
      </c>
      <c r="B877" t="s">
        <v>1</v>
      </c>
    </row>
    <row r="878" spans="1:2" x14ac:dyDescent="0.25">
      <c r="A878" t="s">
        <v>46</v>
      </c>
      <c r="B878" t="s">
        <v>2</v>
      </c>
    </row>
    <row r="879" spans="1:2" x14ac:dyDescent="0.25">
      <c r="A879" t="s">
        <v>46</v>
      </c>
      <c r="B879" t="s">
        <v>3</v>
      </c>
    </row>
    <row r="880" spans="1:2" x14ac:dyDescent="0.25">
      <c r="A880" t="s">
        <v>46</v>
      </c>
      <c r="B880" t="s">
        <v>4</v>
      </c>
    </row>
    <row r="881" spans="1:2" x14ac:dyDescent="0.25">
      <c r="A881" t="s">
        <v>46</v>
      </c>
      <c r="B881" t="s">
        <v>5</v>
      </c>
    </row>
    <row r="882" spans="1:2" x14ac:dyDescent="0.25">
      <c r="A882" t="s">
        <v>46</v>
      </c>
      <c r="B882" t="s">
        <v>6</v>
      </c>
    </row>
    <row r="883" spans="1:2" x14ac:dyDescent="0.25">
      <c r="A883" t="s">
        <v>46</v>
      </c>
      <c r="B883" t="s">
        <v>7</v>
      </c>
    </row>
    <row r="884" spans="1:2" x14ac:dyDescent="0.25">
      <c r="A884" t="s">
        <v>46</v>
      </c>
      <c r="B884" t="s">
        <v>125</v>
      </c>
    </row>
    <row r="885" spans="1:2" x14ac:dyDescent="0.25">
      <c r="A885" t="s">
        <v>46</v>
      </c>
      <c r="B885" t="s">
        <v>126</v>
      </c>
    </row>
    <row r="886" spans="1:2" x14ac:dyDescent="0.25">
      <c r="A886" t="s">
        <v>46</v>
      </c>
      <c r="B886" t="s">
        <v>112</v>
      </c>
    </row>
    <row r="887" spans="1:2" x14ac:dyDescent="0.25">
      <c r="A887" t="s">
        <v>46</v>
      </c>
      <c r="B887" t="s">
        <v>113</v>
      </c>
    </row>
    <row r="888" spans="1:2" x14ac:dyDescent="0.25">
      <c r="A888" t="s">
        <v>46</v>
      </c>
      <c r="B888" t="s">
        <v>114</v>
      </c>
    </row>
    <row r="889" spans="1:2" x14ac:dyDescent="0.25">
      <c r="A889" t="s">
        <v>46</v>
      </c>
      <c r="B889" t="s">
        <v>115</v>
      </c>
    </row>
    <row r="890" spans="1:2" x14ac:dyDescent="0.25">
      <c r="A890" t="s">
        <v>46</v>
      </c>
      <c r="B890" t="s">
        <v>116</v>
      </c>
    </row>
    <row r="891" spans="1:2" x14ac:dyDescent="0.25">
      <c r="A891" t="s">
        <v>46</v>
      </c>
      <c r="B891" t="s">
        <v>117</v>
      </c>
    </row>
    <row r="892" spans="1:2" x14ac:dyDescent="0.25">
      <c r="A892" t="s">
        <v>46</v>
      </c>
      <c r="B892" t="s">
        <v>118</v>
      </c>
    </row>
    <row r="893" spans="1:2" x14ac:dyDescent="0.25">
      <c r="A893" t="s">
        <v>46</v>
      </c>
      <c r="B893" t="s">
        <v>119</v>
      </c>
    </row>
    <row r="894" spans="1:2" x14ac:dyDescent="0.25">
      <c r="A894" t="s">
        <v>46</v>
      </c>
      <c r="B894" t="s">
        <v>120</v>
      </c>
    </row>
    <row r="895" spans="1:2" x14ac:dyDescent="0.25">
      <c r="A895" t="s">
        <v>46</v>
      </c>
      <c r="B895" t="s">
        <v>121</v>
      </c>
    </row>
    <row r="896" spans="1:2" x14ac:dyDescent="0.25">
      <c r="A896" t="s">
        <v>46</v>
      </c>
      <c r="B896" t="s">
        <v>122</v>
      </c>
    </row>
    <row r="897" spans="1:2" x14ac:dyDescent="0.25">
      <c r="A897" t="s">
        <v>46</v>
      </c>
      <c r="B897" t="s">
        <v>123</v>
      </c>
    </row>
    <row r="898" spans="1:2" x14ac:dyDescent="0.25">
      <c r="A898" t="s">
        <v>46</v>
      </c>
      <c r="B898" t="s">
        <v>124</v>
      </c>
    </row>
    <row r="899" spans="1:2" x14ac:dyDescent="0.25">
      <c r="A899" t="s">
        <v>47</v>
      </c>
      <c r="B899" t="s">
        <v>104</v>
      </c>
    </row>
    <row r="900" spans="1:2" x14ac:dyDescent="0.25">
      <c r="A900" t="s">
        <v>47</v>
      </c>
      <c r="B900" t="s">
        <v>1</v>
      </c>
    </row>
    <row r="901" spans="1:2" x14ac:dyDescent="0.25">
      <c r="A901" t="s">
        <v>47</v>
      </c>
      <c r="B901" t="s">
        <v>2</v>
      </c>
    </row>
    <row r="902" spans="1:2" x14ac:dyDescent="0.25">
      <c r="A902" t="s">
        <v>47</v>
      </c>
      <c r="B902" t="s">
        <v>3</v>
      </c>
    </row>
    <row r="903" spans="1:2" x14ac:dyDescent="0.25">
      <c r="A903" t="s">
        <v>47</v>
      </c>
      <c r="B903" t="s">
        <v>4</v>
      </c>
    </row>
    <row r="904" spans="1:2" x14ac:dyDescent="0.25">
      <c r="A904" t="s">
        <v>47</v>
      </c>
      <c r="B904" t="s">
        <v>5</v>
      </c>
    </row>
    <row r="905" spans="1:2" x14ac:dyDescent="0.25">
      <c r="A905" t="s">
        <v>47</v>
      </c>
      <c r="B905" t="s">
        <v>6</v>
      </c>
    </row>
    <row r="906" spans="1:2" x14ac:dyDescent="0.25">
      <c r="A906" t="s">
        <v>47</v>
      </c>
      <c r="B906" t="s">
        <v>7</v>
      </c>
    </row>
    <row r="907" spans="1:2" x14ac:dyDescent="0.25">
      <c r="A907" t="s">
        <v>47</v>
      </c>
      <c r="B907" t="s">
        <v>125</v>
      </c>
    </row>
    <row r="908" spans="1:2" x14ac:dyDescent="0.25">
      <c r="A908" t="s">
        <v>47</v>
      </c>
      <c r="B908" t="s">
        <v>126</v>
      </c>
    </row>
    <row r="909" spans="1:2" x14ac:dyDescent="0.25">
      <c r="A909" t="s">
        <v>47</v>
      </c>
      <c r="B909" t="s">
        <v>112</v>
      </c>
    </row>
    <row r="910" spans="1:2" x14ac:dyDescent="0.25">
      <c r="A910" t="s">
        <v>47</v>
      </c>
      <c r="B910" t="s">
        <v>113</v>
      </c>
    </row>
    <row r="911" spans="1:2" x14ac:dyDescent="0.25">
      <c r="A911" t="s">
        <v>47</v>
      </c>
      <c r="B911" t="s">
        <v>114</v>
      </c>
    </row>
    <row r="912" spans="1:2" x14ac:dyDescent="0.25">
      <c r="A912" t="s">
        <v>47</v>
      </c>
      <c r="B912" t="s">
        <v>115</v>
      </c>
    </row>
    <row r="913" spans="1:2" x14ac:dyDescent="0.25">
      <c r="A913" t="s">
        <v>47</v>
      </c>
      <c r="B913" t="s">
        <v>116</v>
      </c>
    </row>
    <row r="914" spans="1:2" x14ac:dyDescent="0.25">
      <c r="A914" t="s">
        <v>47</v>
      </c>
      <c r="B914" t="s">
        <v>117</v>
      </c>
    </row>
    <row r="915" spans="1:2" x14ac:dyDescent="0.25">
      <c r="A915" t="s">
        <v>47</v>
      </c>
      <c r="B915" t="s">
        <v>118</v>
      </c>
    </row>
    <row r="916" spans="1:2" x14ac:dyDescent="0.25">
      <c r="A916" t="s">
        <v>47</v>
      </c>
      <c r="B916" t="s">
        <v>119</v>
      </c>
    </row>
    <row r="917" spans="1:2" x14ac:dyDescent="0.25">
      <c r="A917" t="s">
        <v>47</v>
      </c>
      <c r="B917" t="s">
        <v>120</v>
      </c>
    </row>
    <row r="918" spans="1:2" x14ac:dyDescent="0.25">
      <c r="A918" t="s">
        <v>47</v>
      </c>
      <c r="B918" t="s">
        <v>121</v>
      </c>
    </row>
    <row r="919" spans="1:2" x14ac:dyDescent="0.25">
      <c r="A919" t="s">
        <v>47</v>
      </c>
      <c r="B919" t="s">
        <v>122</v>
      </c>
    </row>
    <row r="920" spans="1:2" x14ac:dyDescent="0.25">
      <c r="A920" t="s">
        <v>47</v>
      </c>
      <c r="B920" t="s">
        <v>123</v>
      </c>
    </row>
    <row r="921" spans="1:2" x14ac:dyDescent="0.25">
      <c r="A921" t="s">
        <v>47</v>
      </c>
      <c r="B921" t="s">
        <v>124</v>
      </c>
    </row>
    <row r="922" spans="1:2" x14ac:dyDescent="0.25">
      <c r="A922" t="s">
        <v>48</v>
      </c>
      <c r="B922" t="s">
        <v>104</v>
      </c>
    </row>
    <row r="923" spans="1:2" x14ac:dyDescent="0.25">
      <c r="A923" t="s">
        <v>48</v>
      </c>
      <c r="B923" t="s">
        <v>1</v>
      </c>
    </row>
    <row r="924" spans="1:2" x14ac:dyDescent="0.25">
      <c r="A924" t="s">
        <v>48</v>
      </c>
      <c r="B924" t="s">
        <v>2</v>
      </c>
    </row>
    <row r="925" spans="1:2" x14ac:dyDescent="0.25">
      <c r="A925" t="s">
        <v>48</v>
      </c>
      <c r="B925" t="s">
        <v>3</v>
      </c>
    </row>
    <row r="926" spans="1:2" x14ac:dyDescent="0.25">
      <c r="A926" t="s">
        <v>48</v>
      </c>
      <c r="B926" t="s">
        <v>4</v>
      </c>
    </row>
    <row r="927" spans="1:2" x14ac:dyDescent="0.25">
      <c r="A927" t="s">
        <v>48</v>
      </c>
      <c r="B927" t="s">
        <v>5</v>
      </c>
    </row>
    <row r="928" spans="1:2" x14ac:dyDescent="0.25">
      <c r="A928" t="s">
        <v>48</v>
      </c>
      <c r="B928" t="s">
        <v>6</v>
      </c>
    </row>
    <row r="929" spans="1:2" x14ac:dyDescent="0.25">
      <c r="A929" t="s">
        <v>48</v>
      </c>
      <c r="B929" t="s">
        <v>7</v>
      </c>
    </row>
    <row r="930" spans="1:2" x14ac:dyDescent="0.25">
      <c r="A930" t="s">
        <v>48</v>
      </c>
      <c r="B930" t="s">
        <v>125</v>
      </c>
    </row>
    <row r="931" spans="1:2" x14ac:dyDescent="0.25">
      <c r="A931" t="s">
        <v>48</v>
      </c>
      <c r="B931" t="s">
        <v>126</v>
      </c>
    </row>
    <row r="932" spans="1:2" x14ac:dyDescent="0.25">
      <c r="A932" t="s">
        <v>48</v>
      </c>
      <c r="B932" t="s">
        <v>112</v>
      </c>
    </row>
    <row r="933" spans="1:2" x14ac:dyDescent="0.25">
      <c r="A933" t="s">
        <v>48</v>
      </c>
      <c r="B933" t="s">
        <v>113</v>
      </c>
    </row>
    <row r="934" spans="1:2" x14ac:dyDescent="0.25">
      <c r="A934" t="s">
        <v>48</v>
      </c>
      <c r="B934" t="s">
        <v>114</v>
      </c>
    </row>
    <row r="935" spans="1:2" x14ac:dyDescent="0.25">
      <c r="A935" t="s">
        <v>48</v>
      </c>
      <c r="B935" t="s">
        <v>115</v>
      </c>
    </row>
    <row r="936" spans="1:2" x14ac:dyDescent="0.25">
      <c r="A936" t="s">
        <v>48</v>
      </c>
      <c r="B936" t="s">
        <v>116</v>
      </c>
    </row>
    <row r="937" spans="1:2" x14ac:dyDescent="0.25">
      <c r="A937" t="s">
        <v>48</v>
      </c>
      <c r="B937" t="s">
        <v>117</v>
      </c>
    </row>
    <row r="938" spans="1:2" x14ac:dyDescent="0.25">
      <c r="A938" t="s">
        <v>48</v>
      </c>
      <c r="B938" t="s">
        <v>118</v>
      </c>
    </row>
    <row r="939" spans="1:2" x14ac:dyDescent="0.25">
      <c r="A939" t="s">
        <v>48</v>
      </c>
      <c r="B939" t="s">
        <v>119</v>
      </c>
    </row>
    <row r="940" spans="1:2" x14ac:dyDescent="0.25">
      <c r="A940" t="s">
        <v>48</v>
      </c>
      <c r="B940" t="s">
        <v>120</v>
      </c>
    </row>
    <row r="941" spans="1:2" x14ac:dyDescent="0.25">
      <c r="A941" t="s">
        <v>48</v>
      </c>
      <c r="B941" t="s">
        <v>121</v>
      </c>
    </row>
    <row r="942" spans="1:2" x14ac:dyDescent="0.25">
      <c r="A942" t="s">
        <v>48</v>
      </c>
      <c r="B942" t="s">
        <v>122</v>
      </c>
    </row>
    <row r="943" spans="1:2" x14ac:dyDescent="0.25">
      <c r="A943" t="s">
        <v>48</v>
      </c>
      <c r="B943" t="s">
        <v>123</v>
      </c>
    </row>
    <row r="944" spans="1:2" x14ac:dyDescent="0.25">
      <c r="A944" t="s">
        <v>48</v>
      </c>
      <c r="B944" t="s">
        <v>124</v>
      </c>
    </row>
    <row r="945" spans="1:2" x14ac:dyDescent="0.25">
      <c r="A945" t="s">
        <v>49</v>
      </c>
      <c r="B945" t="s">
        <v>104</v>
      </c>
    </row>
    <row r="946" spans="1:2" x14ac:dyDescent="0.25">
      <c r="A946" t="s">
        <v>49</v>
      </c>
      <c r="B946" t="s">
        <v>1</v>
      </c>
    </row>
    <row r="947" spans="1:2" x14ac:dyDescent="0.25">
      <c r="A947" t="s">
        <v>49</v>
      </c>
      <c r="B947" t="s">
        <v>2</v>
      </c>
    </row>
    <row r="948" spans="1:2" x14ac:dyDescent="0.25">
      <c r="A948" t="s">
        <v>49</v>
      </c>
      <c r="B948" t="s">
        <v>3</v>
      </c>
    </row>
    <row r="949" spans="1:2" x14ac:dyDescent="0.25">
      <c r="A949" t="s">
        <v>49</v>
      </c>
      <c r="B949" t="s">
        <v>4</v>
      </c>
    </row>
    <row r="950" spans="1:2" x14ac:dyDescent="0.25">
      <c r="A950" t="s">
        <v>49</v>
      </c>
      <c r="B950" t="s">
        <v>5</v>
      </c>
    </row>
    <row r="951" spans="1:2" x14ac:dyDescent="0.25">
      <c r="A951" t="s">
        <v>49</v>
      </c>
      <c r="B951" t="s">
        <v>6</v>
      </c>
    </row>
    <row r="952" spans="1:2" x14ac:dyDescent="0.25">
      <c r="A952" t="s">
        <v>49</v>
      </c>
      <c r="B952" t="s">
        <v>7</v>
      </c>
    </row>
    <row r="953" spans="1:2" x14ac:dyDescent="0.25">
      <c r="A953" t="s">
        <v>49</v>
      </c>
      <c r="B953" t="s">
        <v>125</v>
      </c>
    </row>
    <row r="954" spans="1:2" x14ac:dyDescent="0.25">
      <c r="A954" t="s">
        <v>49</v>
      </c>
      <c r="B954" t="s">
        <v>126</v>
      </c>
    </row>
    <row r="955" spans="1:2" x14ac:dyDescent="0.25">
      <c r="A955" t="s">
        <v>49</v>
      </c>
      <c r="B955" t="s">
        <v>112</v>
      </c>
    </row>
    <row r="956" spans="1:2" x14ac:dyDescent="0.25">
      <c r="A956" t="s">
        <v>49</v>
      </c>
      <c r="B956" t="s">
        <v>113</v>
      </c>
    </row>
    <row r="957" spans="1:2" x14ac:dyDescent="0.25">
      <c r="A957" t="s">
        <v>49</v>
      </c>
      <c r="B957" t="s">
        <v>114</v>
      </c>
    </row>
    <row r="958" spans="1:2" x14ac:dyDescent="0.25">
      <c r="A958" t="s">
        <v>49</v>
      </c>
      <c r="B958" t="s">
        <v>115</v>
      </c>
    </row>
    <row r="959" spans="1:2" x14ac:dyDescent="0.25">
      <c r="A959" t="s">
        <v>49</v>
      </c>
      <c r="B959" t="s">
        <v>116</v>
      </c>
    </row>
    <row r="960" spans="1:2" x14ac:dyDescent="0.25">
      <c r="A960" t="s">
        <v>49</v>
      </c>
      <c r="B960" t="s">
        <v>117</v>
      </c>
    </row>
    <row r="961" spans="1:2" x14ac:dyDescent="0.25">
      <c r="A961" t="s">
        <v>49</v>
      </c>
      <c r="B961" t="s">
        <v>118</v>
      </c>
    </row>
    <row r="962" spans="1:2" x14ac:dyDescent="0.25">
      <c r="A962" t="s">
        <v>49</v>
      </c>
      <c r="B962" t="s">
        <v>119</v>
      </c>
    </row>
    <row r="963" spans="1:2" x14ac:dyDescent="0.25">
      <c r="A963" t="s">
        <v>49</v>
      </c>
      <c r="B963" t="s">
        <v>120</v>
      </c>
    </row>
    <row r="964" spans="1:2" x14ac:dyDescent="0.25">
      <c r="A964" t="s">
        <v>49</v>
      </c>
      <c r="B964" t="s">
        <v>121</v>
      </c>
    </row>
    <row r="965" spans="1:2" x14ac:dyDescent="0.25">
      <c r="A965" t="s">
        <v>49</v>
      </c>
      <c r="B965" t="s">
        <v>122</v>
      </c>
    </row>
    <row r="966" spans="1:2" x14ac:dyDescent="0.25">
      <c r="A966" t="s">
        <v>49</v>
      </c>
      <c r="B966" t="s">
        <v>123</v>
      </c>
    </row>
    <row r="967" spans="1:2" x14ac:dyDescent="0.25">
      <c r="A967" t="s">
        <v>49</v>
      </c>
      <c r="B967" t="s">
        <v>124</v>
      </c>
    </row>
    <row r="968" spans="1:2" x14ac:dyDescent="0.25">
      <c r="A968" t="s">
        <v>50</v>
      </c>
      <c r="B968" t="s">
        <v>104</v>
      </c>
    </row>
    <row r="969" spans="1:2" x14ac:dyDescent="0.25">
      <c r="A969" t="s">
        <v>50</v>
      </c>
      <c r="B969" t="s">
        <v>1</v>
      </c>
    </row>
    <row r="970" spans="1:2" x14ac:dyDescent="0.25">
      <c r="A970" t="s">
        <v>50</v>
      </c>
      <c r="B970" t="s">
        <v>2</v>
      </c>
    </row>
    <row r="971" spans="1:2" x14ac:dyDescent="0.25">
      <c r="A971" t="s">
        <v>50</v>
      </c>
      <c r="B971" t="s">
        <v>3</v>
      </c>
    </row>
    <row r="972" spans="1:2" x14ac:dyDescent="0.25">
      <c r="A972" t="s">
        <v>50</v>
      </c>
      <c r="B972" t="s">
        <v>4</v>
      </c>
    </row>
    <row r="973" spans="1:2" x14ac:dyDescent="0.25">
      <c r="A973" t="s">
        <v>50</v>
      </c>
      <c r="B973" t="s">
        <v>5</v>
      </c>
    </row>
    <row r="974" spans="1:2" x14ac:dyDescent="0.25">
      <c r="A974" t="s">
        <v>50</v>
      </c>
      <c r="B974" t="s">
        <v>6</v>
      </c>
    </row>
    <row r="975" spans="1:2" x14ac:dyDescent="0.25">
      <c r="A975" t="s">
        <v>50</v>
      </c>
      <c r="B975" t="s">
        <v>7</v>
      </c>
    </row>
    <row r="976" spans="1:2" x14ac:dyDescent="0.25">
      <c r="A976" t="s">
        <v>50</v>
      </c>
      <c r="B976" t="s">
        <v>125</v>
      </c>
    </row>
    <row r="977" spans="1:2" x14ac:dyDescent="0.25">
      <c r="A977" t="s">
        <v>50</v>
      </c>
      <c r="B977" t="s">
        <v>126</v>
      </c>
    </row>
    <row r="978" spans="1:2" x14ac:dyDescent="0.25">
      <c r="A978" t="s">
        <v>50</v>
      </c>
      <c r="B978" t="s">
        <v>112</v>
      </c>
    </row>
    <row r="979" spans="1:2" x14ac:dyDescent="0.25">
      <c r="A979" t="s">
        <v>50</v>
      </c>
      <c r="B979" t="s">
        <v>113</v>
      </c>
    </row>
    <row r="980" spans="1:2" x14ac:dyDescent="0.25">
      <c r="A980" t="s">
        <v>50</v>
      </c>
      <c r="B980" t="s">
        <v>114</v>
      </c>
    </row>
    <row r="981" spans="1:2" x14ac:dyDescent="0.25">
      <c r="A981" t="s">
        <v>50</v>
      </c>
      <c r="B981" t="s">
        <v>115</v>
      </c>
    </row>
    <row r="982" spans="1:2" x14ac:dyDescent="0.25">
      <c r="A982" t="s">
        <v>50</v>
      </c>
      <c r="B982" t="s">
        <v>116</v>
      </c>
    </row>
    <row r="983" spans="1:2" x14ac:dyDescent="0.25">
      <c r="A983" t="s">
        <v>50</v>
      </c>
      <c r="B983" t="s">
        <v>117</v>
      </c>
    </row>
    <row r="984" spans="1:2" x14ac:dyDescent="0.25">
      <c r="A984" t="s">
        <v>50</v>
      </c>
      <c r="B984" t="s">
        <v>118</v>
      </c>
    </row>
    <row r="985" spans="1:2" x14ac:dyDescent="0.25">
      <c r="A985" t="s">
        <v>50</v>
      </c>
      <c r="B985" t="s">
        <v>119</v>
      </c>
    </row>
    <row r="986" spans="1:2" x14ac:dyDescent="0.25">
      <c r="A986" t="s">
        <v>50</v>
      </c>
      <c r="B986" t="s">
        <v>120</v>
      </c>
    </row>
    <row r="987" spans="1:2" x14ac:dyDescent="0.25">
      <c r="A987" t="s">
        <v>50</v>
      </c>
      <c r="B987" t="s">
        <v>121</v>
      </c>
    </row>
    <row r="988" spans="1:2" x14ac:dyDescent="0.25">
      <c r="A988" t="s">
        <v>50</v>
      </c>
      <c r="B988" t="s">
        <v>122</v>
      </c>
    </row>
    <row r="989" spans="1:2" x14ac:dyDescent="0.25">
      <c r="A989" t="s">
        <v>50</v>
      </c>
      <c r="B989" t="s">
        <v>123</v>
      </c>
    </row>
    <row r="990" spans="1:2" x14ac:dyDescent="0.25">
      <c r="A990" t="s">
        <v>50</v>
      </c>
      <c r="B990" t="s">
        <v>124</v>
      </c>
    </row>
    <row r="991" spans="1:2" x14ac:dyDescent="0.25">
      <c r="A991" t="s">
        <v>51</v>
      </c>
      <c r="B991" t="s">
        <v>104</v>
      </c>
    </row>
    <row r="992" spans="1:2" x14ac:dyDescent="0.25">
      <c r="A992" t="s">
        <v>51</v>
      </c>
      <c r="B992" t="s">
        <v>1</v>
      </c>
    </row>
    <row r="993" spans="1:2" x14ac:dyDescent="0.25">
      <c r="A993" t="s">
        <v>51</v>
      </c>
      <c r="B993" t="s">
        <v>2</v>
      </c>
    </row>
    <row r="994" spans="1:2" x14ac:dyDescent="0.25">
      <c r="A994" t="s">
        <v>51</v>
      </c>
      <c r="B994" t="s">
        <v>3</v>
      </c>
    </row>
    <row r="995" spans="1:2" x14ac:dyDescent="0.25">
      <c r="A995" t="s">
        <v>51</v>
      </c>
      <c r="B995" t="s">
        <v>4</v>
      </c>
    </row>
    <row r="996" spans="1:2" x14ac:dyDescent="0.25">
      <c r="A996" t="s">
        <v>51</v>
      </c>
      <c r="B996" t="s">
        <v>5</v>
      </c>
    </row>
    <row r="997" spans="1:2" x14ac:dyDescent="0.25">
      <c r="A997" t="s">
        <v>51</v>
      </c>
      <c r="B997" t="s">
        <v>6</v>
      </c>
    </row>
    <row r="998" spans="1:2" x14ac:dyDescent="0.25">
      <c r="A998" t="s">
        <v>51</v>
      </c>
      <c r="B998" t="s">
        <v>7</v>
      </c>
    </row>
    <row r="999" spans="1:2" x14ac:dyDescent="0.25">
      <c r="A999" t="s">
        <v>51</v>
      </c>
      <c r="B999" t="s">
        <v>125</v>
      </c>
    </row>
    <row r="1000" spans="1:2" x14ac:dyDescent="0.25">
      <c r="A1000" t="s">
        <v>51</v>
      </c>
      <c r="B1000" t="s">
        <v>126</v>
      </c>
    </row>
    <row r="1001" spans="1:2" x14ac:dyDescent="0.25">
      <c r="A1001" t="s">
        <v>51</v>
      </c>
      <c r="B1001" t="s">
        <v>112</v>
      </c>
    </row>
    <row r="1002" spans="1:2" x14ac:dyDescent="0.25">
      <c r="A1002" t="s">
        <v>51</v>
      </c>
      <c r="B1002" t="s">
        <v>113</v>
      </c>
    </row>
    <row r="1003" spans="1:2" x14ac:dyDescent="0.25">
      <c r="A1003" t="s">
        <v>51</v>
      </c>
      <c r="B1003" t="s">
        <v>114</v>
      </c>
    </row>
    <row r="1004" spans="1:2" x14ac:dyDescent="0.25">
      <c r="A1004" t="s">
        <v>51</v>
      </c>
      <c r="B1004" t="s">
        <v>115</v>
      </c>
    </row>
    <row r="1005" spans="1:2" x14ac:dyDescent="0.25">
      <c r="A1005" t="s">
        <v>51</v>
      </c>
      <c r="B1005" t="s">
        <v>116</v>
      </c>
    </row>
    <row r="1006" spans="1:2" x14ac:dyDescent="0.25">
      <c r="A1006" t="s">
        <v>51</v>
      </c>
      <c r="B1006" t="s">
        <v>117</v>
      </c>
    </row>
    <row r="1007" spans="1:2" x14ac:dyDescent="0.25">
      <c r="A1007" t="s">
        <v>51</v>
      </c>
      <c r="B1007" t="s">
        <v>118</v>
      </c>
    </row>
    <row r="1008" spans="1:2" x14ac:dyDescent="0.25">
      <c r="A1008" t="s">
        <v>51</v>
      </c>
      <c r="B1008" t="s">
        <v>119</v>
      </c>
    </row>
    <row r="1009" spans="1:2" x14ac:dyDescent="0.25">
      <c r="A1009" t="s">
        <v>51</v>
      </c>
      <c r="B1009" t="s">
        <v>120</v>
      </c>
    </row>
    <row r="1010" spans="1:2" x14ac:dyDescent="0.25">
      <c r="A1010" t="s">
        <v>51</v>
      </c>
      <c r="B1010" t="s">
        <v>121</v>
      </c>
    </row>
    <row r="1011" spans="1:2" x14ac:dyDescent="0.25">
      <c r="A1011" t="s">
        <v>51</v>
      </c>
      <c r="B1011" t="s">
        <v>122</v>
      </c>
    </row>
    <row r="1012" spans="1:2" x14ac:dyDescent="0.25">
      <c r="A1012" t="s">
        <v>51</v>
      </c>
      <c r="B1012" t="s">
        <v>123</v>
      </c>
    </row>
    <row r="1013" spans="1:2" x14ac:dyDescent="0.25">
      <c r="A1013" t="s">
        <v>51</v>
      </c>
      <c r="B1013" t="s">
        <v>124</v>
      </c>
    </row>
    <row r="1014" spans="1:2" x14ac:dyDescent="0.25">
      <c r="A1014" t="s">
        <v>52</v>
      </c>
      <c r="B1014" t="s">
        <v>104</v>
      </c>
    </row>
    <row r="1015" spans="1:2" x14ac:dyDescent="0.25">
      <c r="A1015" t="s">
        <v>52</v>
      </c>
      <c r="B1015" t="s">
        <v>1</v>
      </c>
    </row>
    <row r="1016" spans="1:2" x14ac:dyDescent="0.25">
      <c r="A1016" t="s">
        <v>52</v>
      </c>
      <c r="B1016" t="s">
        <v>2</v>
      </c>
    </row>
    <row r="1017" spans="1:2" x14ac:dyDescent="0.25">
      <c r="A1017" t="s">
        <v>52</v>
      </c>
      <c r="B1017" t="s">
        <v>3</v>
      </c>
    </row>
    <row r="1018" spans="1:2" x14ac:dyDescent="0.25">
      <c r="A1018" t="s">
        <v>52</v>
      </c>
      <c r="B1018" t="s">
        <v>4</v>
      </c>
    </row>
    <row r="1019" spans="1:2" x14ac:dyDescent="0.25">
      <c r="A1019" t="s">
        <v>52</v>
      </c>
      <c r="B1019" t="s">
        <v>5</v>
      </c>
    </row>
    <row r="1020" spans="1:2" x14ac:dyDescent="0.25">
      <c r="A1020" t="s">
        <v>52</v>
      </c>
      <c r="B1020" t="s">
        <v>6</v>
      </c>
    </row>
    <row r="1021" spans="1:2" x14ac:dyDescent="0.25">
      <c r="A1021" t="s">
        <v>52</v>
      </c>
      <c r="B1021" t="s">
        <v>7</v>
      </c>
    </row>
    <row r="1022" spans="1:2" x14ac:dyDescent="0.25">
      <c r="A1022" t="s">
        <v>52</v>
      </c>
      <c r="B1022" t="s">
        <v>125</v>
      </c>
    </row>
    <row r="1023" spans="1:2" x14ac:dyDescent="0.25">
      <c r="A1023" t="s">
        <v>52</v>
      </c>
      <c r="B1023" t="s">
        <v>126</v>
      </c>
    </row>
    <row r="1024" spans="1:2" x14ac:dyDescent="0.25">
      <c r="A1024" t="s">
        <v>52</v>
      </c>
      <c r="B1024" t="s">
        <v>112</v>
      </c>
    </row>
    <row r="1025" spans="1:2" x14ac:dyDescent="0.25">
      <c r="A1025" t="s">
        <v>52</v>
      </c>
      <c r="B1025" t="s">
        <v>113</v>
      </c>
    </row>
    <row r="1026" spans="1:2" x14ac:dyDescent="0.25">
      <c r="A1026" t="s">
        <v>52</v>
      </c>
      <c r="B1026" t="s">
        <v>114</v>
      </c>
    </row>
    <row r="1027" spans="1:2" x14ac:dyDescent="0.25">
      <c r="A1027" t="s">
        <v>52</v>
      </c>
      <c r="B1027" t="s">
        <v>115</v>
      </c>
    </row>
    <row r="1028" spans="1:2" x14ac:dyDescent="0.25">
      <c r="A1028" t="s">
        <v>52</v>
      </c>
      <c r="B1028" t="s">
        <v>116</v>
      </c>
    </row>
    <row r="1029" spans="1:2" x14ac:dyDescent="0.25">
      <c r="A1029" t="s">
        <v>52</v>
      </c>
      <c r="B1029" t="s">
        <v>117</v>
      </c>
    </row>
    <row r="1030" spans="1:2" x14ac:dyDescent="0.25">
      <c r="A1030" t="s">
        <v>52</v>
      </c>
      <c r="B1030" t="s">
        <v>118</v>
      </c>
    </row>
    <row r="1031" spans="1:2" x14ac:dyDescent="0.25">
      <c r="A1031" t="s">
        <v>52</v>
      </c>
      <c r="B1031" t="s">
        <v>119</v>
      </c>
    </row>
    <row r="1032" spans="1:2" x14ac:dyDescent="0.25">
      <c r="A1032" t="s">
        <v>52</v>
      </c>
      <c r="B1032" t="s">
        <v>120</v>
      </c>
    </row>
    <row r="1033" spans="1:2" x14ac:dyDescent="0.25">
      <c r="A1033" t="s">
        <v>52</v>
      </c>
      <c r="B1033" t="s">
        <v>121</v>
      </c>
    </row>
    <row r="1034" spans="1:2" x14ac:dyDescent="0.25">
      <c r="A1034" t="s">
        <v>52</v>
      </c>
      <c r="B1034" t="s">
        <v>122</v>
      </c>
    </row>
    <row r="1035" spans="1:2" x14ac:dyDescent="0.25">
      <c r="A1035" t="s">
        <v>52</v>
      </c>
      <c r="B1035" t="s">
        <v>123</v>
      </c>
    </row>
    <row r="1036" spans="1:2" x14ac:dyDescent="0.25">
      <c r="A1036" t="s">
        <v>52</v>
      </c>
      <c r="B1036" t="s">
        <v>124</v>
      </c>
    </row>
    <row r="1037" spans="1:2" x14ac:dyDescent="0.25">
      <c r="A1037" t="s">
        <v>53</v>
      </c>
      <c r="B1037" t="s">
        <v>104</v>
      </c>
    </row>
    <row r="1038" spans="1:2" x14ac:dyDescent="0.25">
      <c r="A1038" t="s">
        <v>53</v>
      </c>
      <c r="B1038" t="s">
        <v>1</v>
      </c>
    </row>
    <row r="1039" spans="1:2" x14ac:dyDescent="0.25">
      <c r="A1039" t="s">
        <v>53</v>
      </c>
      <c r="B1039" t="s">
        <v>2</v>
      </c>
    </row>
    <row r="1040" spans="1:2" x14ac:dyDescent="0.25">
      <c r="A1040" t="s">
        <v>53</v>
      </c>
      <c r="B1040" t="s">
        <v>3</v>
      </c>
    </row>
    <row r="1041" spans="1:2" x14ac:dyDescent="0.25">
      <c r="A1041" t="s">
        <v>53</v>
      </c>
      <c r="B1041" t="s">
        <v>4</v>
      </c>
    </row>
    <row r="1042" spans="1:2" x14ac:dyDescent="0.25">
      <c r="A1042" t="s">
        <v>53</v>
      </c>
      <c r="B1042" t="s">
        <v>5</v>
      </c>
    </row>
    <row r="1043" spans="1:2" x14ac:dyDescent="0.25">
      <c r="A1043" t="s">
        <v>53</v>
      </c>
      <c r="B1043" t="s">
        <v>6</v>
      </c>
    </row>
    <row r="1044" spans="1:2" x14ac:dyDescent="0.25">
      <c r="A1044" t="s">
        <v>53</v>
      </c>
      <c r="B1044" t="s">
        <v>7</v>
      </c>
    </row>
    <row r="1045" spans="1:2" x14ac:dyDescent="0.25">
      <c r="A1045" t="s">
        <v>53</v>
      </c>
      <c r="B1045" t="s">
        <v>125</v>
      </c>
    </row>
    <row r="1046" spans="1:2" x14ac:dyDescent="0.25">
      <c r="A1046" t="s">
        <v>53</v>
      </c>
      <c r="B1046" t="s">
        <v>126</v>
      </c>
    </row>
    <row r="1047" spans="1:2" x14ac:dyDescent="0.25">
      <c r="A1047" t="s">
        <v>53</v>
      </c>
      <c r="B1047" t="s">
        <v>112</v>
      </c>
    </row>
    <row r="1048" spans="1:2" x14ac:dyDescent="0.25">
      <c r="A1048" t="s">
        <v>53</v>
      </c>
      <c r="B1048" t="s">
        <v>113</v>
      </c>
    </row>
    <row r="1049" spans="1:2" x14ac:dyDescent="0.25">
      <c r="A1049" t="s">
        <v>53</v>
      </c>
      <c r="B1049" t="s">
        <v>114</v>
      </c>
    </row>
    <row r="1050" spans="1:2" x14ac:dyDescent="0.25">
      <c r="A1050" t="s">
        <v>53</v>
      </c>
      <c r="B1050" t="s">
        <v>115</v>
      </c>
    </row>
    <row r="1051" spans="1:2" x14ac:dyDescent="0.25">
      <c r="A1051" t="s">
        <v>53</v>
      </c>
      <c r="B1051" t="s">
        <v>116</v>
      </c>
    </row>
    <row r="1052" spans="1:2" x14ac:dyDescent="0.25">
      <c r="A1052" t="s">
        <v>53</v>
      </c>
      <c r="B1052" t="s">
        <v>117</v>
      </c>
    </row>
    <row r="1053" spans="1:2" x14ac:dyDescent="0.25">
      <c r="A1053" t="s">
        <v>53</v>
      </c>
      <c r="B1053" t="s">
        <v>118</v>
      </c>
    </row>
    <row r="1054" spans="1:2" x14ac:dyDescent="0.25">
      <c r="A1054" t="s">
        <v>53</v>
      </c>
      <c r="B1054" t="s">
        <v>119</v>
      </c>
    </row>
    <row r="1055" spans="1:2" x14ac:dyDescent="0.25">
      <c r="A1055" t="s">
        <v>53</v>
      </c>
      <c r="B1055" t="s">
        <v>120</v>
      </c>
    </row>
    <row r="1056" spans="1:2" x14ac:dyDescent="0.25">
      <c r="A1056" t="s">
        <v>53</v>
      </c>
      <c r="B1056" t="s">
        <v>121</v>
      </c>
    </row>
    <row r="1057" spans="1:2" x14ac:dyDescent="0.25">
      <c r="A1057" t="s">
        <v>53</v>
      </c>
      <c r="B1057" t="s">
        <v>122</v>
      </c>
    </row>
    <row r="1058" spans="1:2" x14ac:dyDescent="0.25">
      <c r="A1058" t="s">
        <v>53</v>
      </c>
      <c r="B1058" t="s">
        <v>123</v>
      </c>
    </row>
    <row r="1059" spans="1:2" x14ac:dyDescent="0.25">
      <c r="A1059" t="s">
        <v>53</v>
      </c>
      <c r="B1059" t="s">
        <v>124</v>
      </c>
    </row>
    <row r="1060" spans="1:2" x14ac:dyDescent="0.25">
      <c r="A1060" t="s">
        <v>54</v>
      </c>
      <c r="B1060" t="s">
        <v>104</v>
      </c>
    </row>
    <row r="1061" spans="1:2" x14ac:dyDescent="0.25">
      <c r="A1061" t="s">
        <v>54</v>
      </c>
      <c r="B1061" t="s">
        <v>1</v>
      </c>
    </row>
    <row r="1062" spans="1:2" x14ac:dyDescent="0.25">
      <c r="A1062" t="s">
        <v>54</v>
      </c>
      <c r="B1062" t="s">
        <v>2</v>
      </c>
    </row>
    <row r="1063" spans="1:2" x14ac:dyDescent="0.25">
      <c r="A1063" t="s">
        <v>54</v>
      </c>
      <c r="B1063" t="s">
        <v>3</v>
      </c>
    </row>
    <row r="1064" spans="1:2" x14ac:dyDescent="0.25">
      <c r="A1064" t="s">
        <v>54</v>
      </c>
      <c r="B1064" t="s">
        <v>4</v>
      </c>
    </row>
    <row r="1065" spans="1:2" x14ac:dyDescent="0.25">
      <c r="A1065" t="s">
        <v>54</v>
      </c>
      <c r="B1065" t="s">
        <v>5</v>
      </c>
    </row>
    <row r="1066" spans="1:2" x14ac:dyDescent="0.25">
      <c r="A1066" t="s">
        <v>54</v>
      </c>
      <c r="B1066" t="s">
        <v>6</v>
      </c>
    </row>
    <row r="1067" spans="1:2" x14ac:dyDescent="0.25">
      <c r="A1067" t="s">
        <v>54</v>
      </c>
      <c r="B1067" t="s">
        <v>7</v>
      </c>
    </row>
    <row r="1068" spans="1:2" x14ac:dyDescent="0.25">
      <c r="A1068" t="s">
        <v>54</v>
      </c>
      <c r="B1068" t="s">
        <v>125</v>
      </c>
    </row>
    <row r="1069" spans="1:2" x14ac:dyDescent="0.25">
      <c r="A1069" t="s">
        <v>54</v>
      </c>
      <c r="B1069" t="s">
        <v>126</v>
      </c>
    </row>
    <row r="1070" spans="1:2" x14ac:dyDescent="0.25">
      <c r="A1070" t="s">
        <v>54</v>
      </c>
      <c r="B1070" t="s">
        <v>112</v>
      </c>
    </row>
    <row r="1071" spans="1:2" x14ac:dyDescent="0.25">
      <c r="A1071" t="s">
        <v>54</v>
      </c>
      <c r="B1071" t="s">
        <v>113</v>
      </c>
    </row>
    <row r="1072" spans="1:2" x14ac:dyDescent="0.25">
      <c r="A1072" t="s">
        <v>54</v>
      </c>
      <c r="B1072" t="s">
        <v>114</v>
      </c>
    </row>
    <row r="1073" spans="1:2" x14ac:dyDescent="0.25">
      <c r="A1073" t="s">
        <v>54</v>
      </c>
      <c r="B1073" t="s">
        <v>115</v>
      </c>
    </row>
    <row r="1074" spans="1:2" x14ac:dyDescent="0.25">
      <c r="A1074" t="s">
        <v>54</v>
      </c>
      <c r="B1074" t="s">
        <v>116</v>
      </c>
    </row>
    <row r="1075" spans="1:2" x14ac:dyDescent="0.25">
      <c r="A1075" t="s">
        <v>54</v>
      </c>
      <c r="B1075" t="s">
        <v>117</v>
      </c>
    </row>
    <row r="1076" spans="1:2" x14ac:dyDescent="0.25">
      <c r="A1076" t="s">
        <v>54</v>
      </c>
      <c r="B1076" t="s">
        <v>118</v>
      </c>
    </row>
    <row r="1077" spans="1:2" x14ac:dyDescent="0.25">
      <c r="A1077" t="s">
        <v>54</v>
      </c>
      <c r="B1077" t="s">
        <v>119</v>
      </c>
    </row>
    <row r="1078" spans="1:2" x14ac:dyDescent="0.25">
      <c r="A1078" t="s">
        <v>54</v>
      </c>
      <c r="B1078" t="s">
        <v>120</v>
      </c>
    </row>
    <row r="1079" spans="1:2" x14ac:dyDescent="0.25">
      <c r="A1079" t="s">
        <v>54</v>
      </c>
      <c r="B1079" t="s">
        <v>121</v>
      </c>
    </row>
    <row r="1080" spans="1:2" x14ac:dyDescent="0.25">
      <c r="A1080" t="s">
        <v>54</v>
      </c>
      <c r="B1080" t="s">
        <v>122</v>
      </c>
    </row>
    <row r="1081" spans="1:2" x14ac:dyDescent="0.25">
      <c r="A1081" t="s">
        <v>54</v>
      </c>
      <c r="B1081" t="s">
        <v>123</v>
      </c>
    </row>
    <row r="1082" spans="1:2" x14ac:dyDescent="0.25">
      <c r="A1082" t="s">
        <v>54</v>
      </c>
      <c r="B1082" t="s">
        <v>124</v>
      </c>
    </row>
    <row r="1083" spans="1:2" x14ac:dyDescent="0.25">
      <c r="A1083" t="s">
        <v>55</v>
      </c>
      <c r="B1083" t="s">
        <v>104</v>
      </c>
    </row>
    <row r="1084" spans="1:2" x14ac:dyDescent="0.25">
      <c r="A1084" t="s">
        <v>55</v>
      </c>
      <c r="B1084" t="s">
        <v>1</v>
      </c>
    </row>
    <row r="1085" spans="1:2" x14ac:dyDescent="0.25">
      <c r="A1085" t="s">
        <v>55</v>
      </c>
      <c r="B1085" t="s">
        <v>2</v>
      </c>
    </row>
    <row r="1086" spans="1:2" x14ac:dyDescent="0.25">
      <c r="A1086" t="s">
        <v>55</v>
      </c>
      <c r="B1086" t="s">
        <v>3</v>
      </c>
    </row>
    <row r="1087" spans="1:2" x14ac:dyDescent="0.25">
      <c r="A1087" t="s">
        <v>55</v>
      </c>
      <c r="B1087" t="s">
        <v>4</v>
      </c>
    </row>
    <row r="1088" spans="1:2" x14ac:dyDescent="0.25">
      <c r="A1088" t="s">
        <v>55</v>
      </c>
      <c r="B1088" t="s">
        <v>5</v>
      </c>
    </row>
    <row r="1089" spans="1:2" x14ac:dyDescent="0.25">
      <c r="A1089" t="s">
        <v>55</v>
      </c>
      <c r="B1089" t="s">
        <v>6</v>
      </c>
    </row>
    <row r="1090" spans="1:2" x14ac:dyDescent="0.25">
      <c r="A1090" t="s">
        <v>55</v>
      </c>
      <c r="B1090" t="s">
        <v>7</v>
      </c>
    </row>
    <row r="1091" spans="1:2" x14ac:dyDescent="0.25">
      <c r="A1091" t="s">
        <v>55</v>
      </c>
      <c r="B1091" t="s">
        <v>125</v>
      </c>
    </row>
    <row r="1092" spans="1:2" x14ac:dyDescent="0.25">
      <c r="A1092" t="s">
        <v>55</v>
      </c>
      <c r="B1092" t="s">
        <v>126</v>
      </c>
    </row>
    <row r="1093" spans="1:2" x14ac:dyDescent="0.25">
      <c r="A1093" t="s">
        <v>55</v>
      </c>
      <c r="B1093" t="s">
        <v>112</v>
      </c>
    </row>
    <row r="1094" spans="1:2" x14ac:dyDescent="0.25">
      <c r="A1094" t="s">
        <v>55</v>
      </c>
      <c r="B1094" t="s">
        <v>113</v>
      </c>
    </row>
    <row r="1095" spans="1:2" x14ac:dyDescent="0.25">
      <c r="A1095" t="s">
        <v>55</v>
      </c>
      <c r="B1095" t="s">
        <v>114</v>
      </c>
    </row>
    <row r="1096" spans="1:2" x14ac:dyDescent="0.25">
      <c r="A1096" t="s">
        <v>55</v>
      </c>
      <c r="B1096" t="s">
        <v>115</v>
      </c>
    </row>
    <row r="1097" spans="1:2" x14ac:dyDescent="0.25">
      <c r="A1097" t="s">
        <v>55</v>
      </c>
      <c r="B1097" t="s">
        <v>116</v>
      </c>
    </row>
    <row r="1098" spans="1:2" x14ac:dyDescent="0.25">
      <c r="A1098" t="s">
        <v>55</v>
      </c>
      <c r="B1098" t="s">
        <v>117</v>
      </c>
    </row>
    <row r="1099" spans="1:2" x14ac:dyDescent="0.25">
      <c r="A1099" t="s">
        <v>55</v>
      </c>
      <c r="B1099" t="s">
        <v>118</v>
      </c>
    </row>
    <row r="1100" spans="1:2" x14ac:dyDescent="0.25">
      <c r="A1100" t="s">
        <v>55</v>
      </c>
      <c r="B1100" t="s">
        <v>119</v>
      </c>
    </row>
    <row r="1101" spans="1:2" x14ac:dyDescent="0.25">
      <c r="A1101" t="s">
        <v>55</v>
      </c>
      <c r="B1101" t="s">
        <v>120</v>
      </c>
    </row>
    <row r="1102" spans="1:2" x14ac:dyDescent="0.25">
      <c r="A1102" t="s">
        <v>55</v>
      </c>
      <c r="B1102" t="s">
        <v>121</v>
      </c>
    </row>
    <row r="1103" spans="1:2" x14ac:dyDescent="0.25">
      <c r="A1103" t="s">
        <v>55</v>
      </c>
      <c r="B1103" t="s">
        <v>122</v>
      </c>
    </row>
    <row r="1104" spans="1:2" x14ac:dyDescent="0.25">
      <c r="A1104" t="s">
        <v>55</v>
      </c>
      <c r="B1104" t="s">
        <v>123</v>
      </c>
    </row>
    <row r="1105" spans="1:2" x14ac:dyDescent="0.25">
      <c r="A1105" t="s">
        <v>55</v>
      </c>
      <c r="B1105" t="s">
        <v>124</v>
      </c>
    </row>
    <row r="1106" spans="1:2" x14ac:dyDescent="0.25">
      <c r="A1106" t="s">
        <v>56</v>
      </c>
      <c r="B1106" t="s">
        <v>104</v>
      </c>
    </row>
    <row r="1107" spans="1:2" x14ac:dyDescent="0.25">
      <c r="A1107" t="s">
        <v>56</v>
      </c>
      <c r="B1107" t="s">
        <v>1</v>
      </c>
    </row>
    <row r="1108" spans="1:2" x14ac:dyDescent="0.25">
      <c r="A1108" t="s">
        <v>56</v>
      </c>
      <c r="B1108" t="s">
        <v>2</v>
      </c>
    </row>
    <row r="1109" spans="1:2" x14ac:dyDescent="0.25">
      <c r="A1109" t="s">
        <v>56</v>
      </c>
      <c r="B1109" t="s">
        <v>3</v>
      </c>
    </row>
    <row r="1110" spans="1:2" x14ac:dyDescent="0.25">
      <c r="A1110" t="s">
        <v>56</v>
      </c>
      <c r="B1110" t="s">
        <v>4</v>
      </c>
    </row>
    <row r="1111" spans="1:2" x14ac:dyDescent="0.25">
      <c r="A1111" t="s">
        <v>56</v>
      </c>
      <c r="B1111" t="s">
        <v>5</v>
      </c>
    </row>
    <row r="1112" spans="1:2" x14ac:dyDescent="0.25">
      <c r="A1112" t="s">
        <v>56</v>
      </c>
      <c r="B1112" t="s">
        <v>6</v>
      </c>
    </row>
    <row r="1113" spans="1:2" x14ac:dyDescent="0.25">
      <c r="A1113" t="s">
        <v>56</v>
      </c>
      <c r="B1113" t="s">
        <v>7</v>
      </c>
    </row>
    <row r="1114" spans="1:2" x14ac:dyDescent="0.25">
      <c r="A1114" t="s">
        <v>56</v>
      </c>
      <c r="B1114" t="s">
        <v>125</v>
      </c>
    </row>
    <row r="1115" spans="1:2" x14ac:dyDescent="0.25">
      <c r="A1115" t="s">
        <v>56</v>
      </c>
      <c r="B1115" t="s">
        <v>126</v>
      </c>
    </row>
    <row r="1116" spans="1:2" x14ac:dyDescent="0.25">
      <c r="A1116" t="s">
        <v>56</v>
      </c>
      <c r="B1116" t="s">
        <v>112</v>
      </c>
    </row>
    <row r="1117" spans="1:2" x14ac:dyDescent="0.25">
      <c r="A1117" t="s">
        <v>56</v>
      </c>
      <c r="B1117" t="s">
        <v>113</v>
      </c>
    </row>
    <row r="1118" spans="1:2" x14ac:dyDescent="0.25">
      <c r="A1118" t="s">
        <v>56</v>
      </c>
      <c r="B1118" t="s">
        <v>114</v>
      </c>
    </row>
    <row r="1119" spans="1:2" x14ac:dyDescent="0.25">
      <c r="A1119" t="s">
        <v>56</v>
      </c>
      <c r="B1119" t="s">
        <v>115</v>
      </c>
    </row>
    <row r="1120" spans="1:2" x14ac:dyDescent="0.25">
      <c r="A1120" t="s">
        <v>56</v>
      </c>
      <c r="B1120" t="s">
        <v>116</v>
      </c>
    </row>
    <row r="1121" spans="1:2" x14ac:dyDescent="0.25">
      <c r="A1121" t="s">
        <v>56</v>
      </c>
      <c r="B1121" t="s">
        <v>117</v>
      </c>
    </row>
    <row r="1122" spans="1:2" x14ac:dyDescent="0.25">
      <c r="A1122" t="s">
        <v>56</v>
      </c>
      <c r="B1122" t="s">
        <v>118</v>
      </c>
    </row>
    <row r="1123" spans="1:2" x14ac:dyDescent="0.25">
      <c r="A1123" t="s">
        <v>56</v>
      </c>
      <c r="B1123" t="s">
        <v>119</v>
      </c>
    </row>
    <row r="1124" spans="1:2" x14ac:dyDescent="0.25">
      <c r="A1124" t="s">
        <v>56</v>
      </c>
      <c r="B1124" t="s">
        <v>120</v>
      </c>
    </row>
    <row r="1125" spans="1:2" x14ac:dyDescent="0.25">
      <c r="A1125" t="s">
        <v>56</v>
      </c>
      <c r="B1125" t="s">
        <v>121</v>
      </c>
    </row>
    <row r="1126" spans="1:2" x14ac:dyDescent="0.25">
      <c r="A1126" t="s">
        <v>56</v>
      </c>
      <c r="B1126" t="s">
        <v>122</v>
      </c>
    </row>
    <row r="1127" spans="1:2" x14ac:dyDescent="0.25">
      <c r="A1127" t="s">
        <v>56</v>
      </c>
      <c r="B1127" t="s">
        <v>123</v>
      </c>
    </row>
    <row r="1128" spans="1:2" x14ac:dyDescent="0.25">
      <c r="A1128" t="s">
        <v>56</v>
      </c>
      <c r="B1128" t="s">
        <v>124</v>
      </c>
    </row>
    <row r="1129" spans="1:2" x14ac:dyDescent="0.25">
      <c r="A1129" t="s">
        <v>57</v>
      </c>
      <c r="B1129" t="s">
        <v>104</v>
      </c>
    </row>
    <row r="1130" spans="1:2" x14ac:dyDescent="0.25">
      <c r="A1130" t="s">
        <v>57</v>
      </c>
      <c r="B1130" t="s">
        <v>1</v>
      </c>
    </row>
    <row r="1131" spans="1:2" x14ac:dyDescent="0.25">
      <c r="A1131" t="s">
        <v>57</v>
      </c>
      <c r="B1131" t="s">
        <v>2</v>
      </c>
    </row>
    <row r="1132" spans="1:2" x14ac:dyDescent="0.25">
      <c r="A1132" t="s">
        <v>57</v>
      </c>
      <c r="B1132" t="s">
        <v>3</v>
      </c>
    </row>
    <row r="1133" spans="1:2" x14ac:dyDescent="0.25">
      <c r="A1133" t="s">
        <v>57</v>
      </c>
      <c r="B1133" t="s">
        <v>4</v>
      </c>
    </row>
    <row r="1134" spans="1:2" x14ac:dyDescent="0.25">
      <c r="A1134" t="s">
        <v>57</v>
      </c>
      <c r="B1134" t="s">
        <v>5</v>
      </c>
    </row>
    <row r="1135" spans="1:2" x14ac:dyDescent="0.25">
      <c r="A1135" t="s">
        <v>57</v>
      </c>
      <c r="B1135" t="s">
        <v>6</v>
      </c>
    </row>
    <row r="1136" spans="1:2" x14ac:dyDescent="0.25">
      <c r="A1136" t="s">
        <v>57</v>
      </c>
      <c r="B1136" t="s">
        <v>7</v>
      </c>
    </row>
    <row r="1137" spans="1:2" x14ac:dyDescent="0.25">
      <c r="A1137" t="s">
        <v>57</v>
      </c>
      <c r="B1137" t="s">
        <v>125</v>
      </c>
    </row>
    <row r="1138" spans="1:2" x14ac:dyDescent="0.25">
      <c r="A1138" t="s">
        <v>57</v>
      </c>
      <c r="B1138" t="s">
        <v>126</v>
      </c>
    </row>
    <row r="1139" spans="1:2" x14ac:dyDescent="0.25">
      <c r="A1139" t="s">
        <v>57</v>
      </c>
      <c r="B1139" t="s">
        <v>112</v>
      </c>
    </row>
    <row r="1140" spans="1:2" x14ac:dyDescent="0.25">
      <c r="A1140" t="s">
        <v>57</v>
      </c>
      <c r="B1140" t="s">
        <v>113</v>
      </c>
    </row>
    <row r="1141" spans="1:2" x14ac:dyDescent="0.25">
      <c r="A1141" t="s">
        <v>57</v>
      </c>
      <c r="B1141" t="s">
        <v>114</v>
      </c>
    </row>
    <row r="1142" spans="1:2" x14ac:dyDescent="0.25">
      <c r="A1142" t="s">
        <v>57</v>
      </c>
      <c r="B1142" t="s">
        <v>115</v>
      </c>
    </row>
    <row r="1143" spans="1:2" x14ac:dyDescent="0.25">
      <c r="A1143" t="s">
        <v>57</v>
      </c>
      <c r="B1143" t="s">
        <v>116</v>
      </c>
    </row>
    <row r="1144" spans="1:2" x14ac:dyDescent="0.25">
      <c r="A1144" t="s">
        <v>57</v>
      </c>
      <c r="B1144" t="s">
        <v>117</v>
      </c>
    </row>
    <row r="1145" spans="1:2" x14ac:dyDescent="0.25">
      <c r="A1145" t="s">
        <v>57</v>
      </c>
      <c r="B1145" t="s">
        <v>118</v>
      </c>
    </row>
    <row r="1146" spans="1:2" x14ac:dyDescent="0.25">
      <c r="A1146" t="s">
        <v>57</v>
      </c>
      <c r="B1146" t="s">
        <v>119</v>
      </c>
    </row>
    <row r="1147" spans="1:2" x14ac:dyDescent="0.25">
      <c r="A1147" t="s">
        <v>57</v>
      </c>
      <c r="B1147" t="s">
        <v>120</v>
      </c>
    </row>
    <row r="1148" spans="1:2" x14ac:dyDescent="0.25">
      <c r="A1148" t="s">
        <v>57</v>
      </c>
      <c r="B1148" t="s">
        <v>121</v>
      </c>
    </row>
    <row r="1149" spans="1:2" x14ac:dyDescent="0.25">
      <c r="A1149" t="s">
        <v>57</v>
      </c>
      <c r="B1149" t="s">
        <v>122</v>
      </c>
    </row>
    <row r="1150" spans="1:2" x14ac:dyDescent="0.25">
      <c r="A1150" t="s">
        <v>57</v>
      </c>
      <c r="B1150" t="s">
        <v>123</v>
      </c>
    </row>
    <row r="1151" spans="1:2" x14ac:dyDescent="0.25">
      <c r="A1151" t="s">
        <v>57</v>
      </c>
      <c r="B1151" t="s">
        <v>124</v>
      </c>
    </row>
    <row r="1152" spans="1:2" x14ac:dyDescent="0.25">
      <c r="A1152" t="s">
        <v>58</v>
      </c>
      <c r="B1152" t="s">
        <v>104</v>
      </c>
    </row>
    <row r="1153" spans="1:2" x14ac:dyDescent="0.25">
      <c r="A1153" t="s">
        <v>58</v>
      </c>
      <c r="B1153" t="s">
        <v>1</v>
      </c>
    </row>
    <row r="1154" spans="1:2" x14ac:dyDescent="0.25">
      <c r="A1154" t="s">
        <v>58</v>
      </c>
      <c r="B1154" t="s">
        <v>2</v>
      </c>
    </row>
    <row r="1155" spans="1:2" x14ac:dyDescent="0.25">
      <c r="A1155" t="s">
        <v>58</v>
      </c>
      <c r="B1155" t="s">
        <v>3</v>
      </c>
    </row>
    <row r="1156" spans="1:2" x14ac:dyDescent="0.25">
      <c r="A1156" t="s">
        <v>58</v>
      </c>
      <c r="B1156" t="s">
        <v>4</v>
      </c>
    </row>
    <row r="1157" spans="1:2" x14ac:dyDescent="0.25">
      <c r="A1157" t="s">
        <v>58</v>
      </c>
      <c r="B1157" t="s">
        <v>5</v>
      </c>
    </row>
    <row r="1158" spans="1:2" x14ac:dyDescent="0.25">
      <c r="A1158" t="s">
        <v>58</v>
      </c>
      <c r="B1158" t="s">
        <v>6</v>
      </c>
    </row>
    <row r="1159" spans="1:2" x14ac:dyDescent="0.25">
      <c r="A1159" t="s">
        <v>58</v>
      </c>
      <c r="B1159" t="s">
        <v>7</v>
      </c>
    </row>
    <row r="1160" spans="1:2" x14ac:dyDescent="0.25">
      <c r="A1160" t="s">
        <v>58</v>
      </c>
      <c r="B1160" t="s">
        <v>125</v>
      </c>
    </row>
    <row r="1161" spans="1:2" x14ac:dyDescent="0.25">
      <c r="A1161" t="s">
        <v>58</v>
      </c>
      <c r="B1161" t="s">
        <v>126</v>
      </c>
    </row>
    <row r="1162" spans="1:2" x14ac:dyDescent="0.25">
      <c r="A1162" t="s">
        <v>58</v>
      </c>
      <c r="B1162" t="s">
        <v>112</v>
      </c>
    </row>
    <row r="1163" spans="1:2" x14ac:dyDescent="0.25">
      <c r="A1163" t="s">
        <v>58</v>
      </c>
      <c r="B1163" t="s">
        <v>113</v>
      </c>
    </row>
    <row r="1164" spans="1:2" x14ac:dyDescent="0.25">
      <c r="A1164" t="s">
        <v>58</v>
      </c>
      <c r="B1164" t="s">
        <v>114</v>
      </c>
    </row>
    <row r="1165" spans="1:2" x14ac:dyDescent="0.25">
      <c r="A1165" t="s">
        <v>58</v>
      </c>
      <c r="B1165" t="s">
        <v>115</v>
      </c>
    </row>
    <row r="1166" spans="1:2" x14ac:dyDescent="0.25">
      <c r="A1166" t="s">
        <v>58</v>
      </c>
      <c r="B1166" t="s">
        <v>116</v>
      </c>
    </row>
    <row r="1167" spans="1:2" x14ac:dyDescent="0.25">
      <c r="A1167" t="s">
        <v>58</v>
      </c>
      <c r="B1167" t="s">
        <v>117</v>
      </c>
    </row>
    <row r="1168" spans="1:2" x14ac:dyDescent="0.25">
      <c r="A1168" t="s">
        <v>58</v>
      </c>
      <c r="B1168" t="s">
        <v>118</v>
      </c>
    </row>
    <row r="1169" spans="1:2" x14ac:dyDescent="0.25">
      <c r="A1169" t="s">
        <v>58</v>
      </c>
      <c r="B1169" t="s">
        <v>119</v>
      </c>
    </row>
    <row r="1170" spans="1:2" x14ac:dyDescent="0.25">
      <c r="A1170" t="s">
        <v>58</v>
      </c>
      <c r="B1170" t="s">
        <v>120</v>
      </c>
    </row>
    <row r="1171" spans="1:2" x14ac:dyDescent="0.25">
      <c r="A1171" t="s">
        <v>58</v>
      </c>
      <c r="B1171" t="s">
        <v>121</v>
      </c>
    </row>
    <row r="1172" spans="1:2" x14ac:dyDescent="0.25">
      <c r="A1172" t="s">
        <v>58</v>
      </c>
      <c r="B1172" t="s">
        <v>122</v>
      </c>
    </row>
    <row r="1173" spans="1:2" x14ac:dyDescent="0.25">
      <c r="A1173" t="s">
        <v>58</v>
      </c>
      <c r="B1173" t="s">
        <v>123</v>
      </c>
    </row>
    <row r="1174" spans="1:2" x14ac:dyDescent="0.25">
      <c r="A1174" t="s">
        <v>58</v>
      </c>
      <c r="B1174" t="s">
        <v>124</v>
      </c>
    </row>
    <row r="1175" spans="1:2" x14ac:dyDescent="0.25">
      <c r="A1175" t="s">
        <v>59</v>
      </c>
      <c r="B1175" t="s">
        <v>104</v>
      </c>
    </row>
    <row r="1176" spans="1:2" x14ac:dyDescent="0.25">
      <c r="A1176" t="s">
        <v>59</v>
      </c>
      <c r="B1176" t="s">
        <v>1</v>
      </c>
    </row>
    <row r="1177" spans="1:2" x14ac:dyDescent="0.25">
      <c r="A1177" t="s">
        <v>59</v>
      </c>
      <c r="B1177" t="s">
        <v>2</v>
      </c>
    </row>
    <row r="1178" spans="1:2" x14ac:dyDescent="0.25">
      <c r="A1178" t="s">
        <v>59</v>
      </c>
      <c r="B1178" t="s">
        <v>3</v>
      </c>
    </row>
    <row r="1179" spans="1:2" x14ac:dyDescent="0.25">
      <c r="A1179" t="s">
        <v>59</v>
      </c>
      <c r="B1179" t="s">
        <v>4</v>
      </c>
    </row>
    <row r="1180" spans="1:2" x14ac:dyDescent="0.25">
      <c r="A1180" t="s">
        <v>59</v>
      </c>
      <c r="B1180" t="s">
        <v>5</v>
      </c>
    </row>
    <row r="1181" spans="1:2" x14ac:dyDescent="0.25">
      <c r="A1181" t="s">
        <v>59</v>
      </c>
      <c r="B1181" t="s">
        <v>6</v>
      </c>
    </row>
    <row r="1182" spans="1:2" x14ac:dyDescent="0.25">
      <c r="A1182" t="s">
        <v>59</v>
      </c>
      <c r="B1182" t="s">
        <v>7</v>
      </c>
    </row>
    <row r="1183" spans="1:2" x14ac:dyDescent="0.25">
      <c r="A1183" t="s">
        <v>59</v>
      </c>
      <c r="B1183" t="s">
        <v>125</v>
      </c>
    </row>
    <row r="1184" spans="1:2" x14ac:dyDescent="0.25">
      <c r="A1184" t="s">
        <v>59</v>
      </c>
      <c r="B1184" t="s">
        <v>126</v>
      </c>
    </row>
    <row r="1185" spans="1:2" x14ac:dyDescent="0.25">
      <c r="A1185" t="s">
        <v>59</v>
      </c>
      <c r="B1185" t="s">
        <v>112</v>
      </c>
    </row>
    <row r="1186" spans="1:2" x14ac:dyDescent="0.25">
      <c r="A1186" t="s">
        <v>59</v>
      </c>
      <c r="B1186" t="s">
        <v>113</v>
      </c>
    </row>
    <row r="1187" spans="1:2" x14ac:dyDescent="0.25">
      <c r="A1187" t="s">
        <v>59</v>
      </c>
      <c r="B1187" t="s">
        <v>114</v>
      </c>
    </row>
    <row r="1188" spans="1:2" x14ac:dyDescent="0.25">
      <c r="A1188" t="s">
        <v>59</v>
      </c>
      <c r="B1188" t="s">
        <v>115</v>
      </c>
    </row>
    <row r="1189" spans="1:2" x14ac:dyDescent="0.25">
      <c r="A1189" t="s">
        <v>59</v>
      </c>
      <c r="B1189" t="s">
        <v>116</v>
      </c>
    </row>
    <row r="1190" spans="1:2" x14ac:dyDescent="0.25">
      <c r="A1190" t="s">
        <v>59</v>
      </c>
      <c r="B1190" t="s">
        <v>117</v>
      </c>
    </row>
    <row r="1191" spans="1:2" x14ac:dyDescent="0.25">
      <c r="A1191" t="s">
        <v>59</v>
      </c>
      <c r="B1191" t="s">
        <v>118</v>
      </c>
    </row>
    <row r="1192" spans="1:2" x14ac:dyDescent="0.25">
      <c r="A1192" t="s">
        <v>59</v>
      </c>
      <c r="B1192" t="s">
        <v>119</v>
      </c>
    </row>
    <row r="1193" spans="1:2" x14ac:dyDescent="0.25">
      <c r="A1193" t="s">
        <v>59</v>
      </c>
      <c r="B1193" t="s">
        <v>120</v>
      </c>
    </row>
    <row r="1194" spans="1:2" x14ac:dyDescent="0.25">
      <c r="A1194" t="s">
        <v>59</v>
      </c>
      <c r="B1194" t="s">
        <v>121</v>
      </c>
    </row>
    <row r="1195" spans="1:2" x14ac:dyDescent="0.25">
      <c r="A1195" t="s">
        <v>59</v>
      </c>
      <c r="B1195" t="s">
        <v>122</v>
      </c>
    </row>
    <row r="1196" spans="1:2" x14ac:dyDescent="0.25">
      <c r="A1196" t="s">
        <v>59</v>
      </c>
      <c r="B1196" t="s">
        <v>123</v>
      </c>
    </row>
    <row r="1197" spans="1:2" x14ac:dyDescent="0.25">
      <c r="A1197" t="s">
        <v>59</v>
      </c>
      <c r="B1197" t="s">
        <v>124</v>
      </c>
    </row>
    <row r="1198" spans="1:2" x14ac:dyDescent="0.25">
      <c r="A1198" t="s">
        <v>60</v>
      </c>
      <c r="B1198" t="s">
        <v>104</v>
      </c>
    </row>
    <row r="1199" spans="1:2" x14ac:dyDescent="0.25">
      <c r="A1199" t="s">
        <v>60</v>
      </c>
      <c r="B1199" t="s">
        <v>1</v>
      </c>
    </row>
    <row r="1200" spans="1:2" x14ac:dyDescent="0.25">
      <c r="A1200" t="s">
        <v>60</v>
      </c>
      <c r="B1200" t="s">
        <v>2</v>
      </c>
    </row>
    <row r="1201" spans="1:2" x14ac:dyDescent="0.25">
      <c r="A1201" t="s">
        <v>60</v>
      </c>
      <c r="B1201" t="s">
        <v>3</v>
      </c>
    </row>
    <row r="1202" spans="1:2" x14ac:dyDescent="0.25">
      <c r="A1202" t="s">
        <v>60</v>
      </c>
      <c r="B1202" t="s">
        <v>4</v>
      </c>
    </row>
    <row r="1203" spans="1:2" x14ac:dyDescent="0.25">
      <c r="A1203" t="s">
        <v>60</v>
      </c>
      <c r="B1203" t="s">
        <v>5</v>
      </c>
    </row>
    <row r="1204" spans="1:2" x14ac:dyDescent="0.25">
      <c r="A1204" t="s">
        <v>60</v>
      </c>
      <c r="B1204" t="s">
        <v>6</v>
      </c>
    </row>
    <row r="1205" spans="1:2" x14ac:dyDescent="0.25">
      <c r="A1205" t="s">
        <v>60</v>
      </c>
      <c r="B1205" t="s">
        <v>7</v>
      </c>
    </row>
    <row r="1206" spans="1:2" x14ac:dyDescent="0.25">
      <c r="A1206" t="s">
        <v>60</v>
      </c>
      <c r="B1206" t="s">
        <v>125</v>
      </c>
    </row>
    <row r="1207" spans="1:2" x14ac:dyDescent="0.25">
      <c r="A1207" t="s">
        <v>60</v>
      </c>
      <c r="B1207" t="s">
        <v>126</v>
      </c>
    </row>
    <row r="1208" spans="1:2" x14ac:dyDescent="0.25">
      <c r="A1208" t="s">
        <v>60</v>
      </c>
      <c r="B1208" t="s">
        <v>112</v>
      </c>
    </row>
    <row r="1209" spans="1:2" x14ac:dyDescent="0.25">
      <c r="A1209" t="s">
        <v>60</v>
      </c>
      <c r="B1209" t="s">
        <v>113</v>
      </c>
    </row>
    <row r="1210" spans="1:2" x14ac:dyDescent="0.25">
      <c r="A1210" t="s">
        <v>60</v>
      </c>
      <c r="B1210" t="s">
        <v>114</v>
      </c>
    </row>
    <row r="1211" spans="1:2" x14ac:dyDescent="0.25">
      <c r="A1211" t="s">
        <v>60</v>
      </c>
      <c r="B1211" t="s">
        <v>115</v>
      </c>
    </row>
    <row r="1212" spans="1:2" x14ac:dyDescent="0.25">
      <c r="A1212" t="s">
        <v>60</v>
      </c>
      <c r="B1212" t="s">
        <v>116</v>
      </c>
    </row>
    <row r="1213" spans="1:2" x14ac:dyDescent="0.25">
      <c r="A1213" t="s">
        <v>60</v>
      </c>
      <c r="B1213" t="s">
        <v>117</v>
      </c>
    </row>
    <row r="1214" spans="1:2" x14ac:dyDescent="0.25">
      <c r="A1214" t="s">
        <v>60</v>
      </c>
      <c r="B1214" t="s">
        <v>118</v>
      </c>
    </row>
    <row r="1215" spans="1:2" x14ac:dyDescent="0.25">
      <c r="A1215" t="s">
        <v>60</v>
      </c>
      <c r="B1215" t="s">
        <v>119</v>
      </c>
    </row>
    <row r="1216" spans="1:2" x14ac:dyDescent="0.25">
      <c r="A1216" t="s">
        <v>60</v>
      </c>
      <c r="B1216" t="s">
        <v>120</v>
      </c>
    </row>
    <row r="1217" spans="1:2" x14ac:dyDescent="0.25">
      <c r="A1217" t="s">
        <v>60</v>
      </c>
      <c r="B1217" t="s">
        <v>121</v>
      </c>
    </row>
    <row r="1218" spans="1:2" x14ac:dyDescent="0.25">
      <c r="A1218" t="s">
        <v>60</v>
      </c>
      <c r="B1218" t="s">
        <v>122</v>
      </c>
    </row>
    <row r="1219" spans="1:2" x14ac:dyDescent="0.25">
      <c r="A1219" t="s">
        <v>60</v>
      </c>
      <c r="B1219" t="s">
        <v>123</v>
      </c>
    </row>
    <row r="1220" spans="1:2" x14ac:dyDescent="0.25">
      <c r="A1220" t="s">
        <v>60</v>
      </c>
      <c r="B1220" t="s">
        <v>124</v>
      </c>
    </row>
    <row r="1221" spans="1:2" x14ac:dyDescent="0.25">
      <c r="A1221" t="s">
        <v>61</v>
      </c>
      <c r="B1221" t="s">
        <v>104</v>
      </c>
    </row>
    <row r="1222" spans="1:2" x14ac:dyDescent="0.25">
      <c r="A1222" t="s">
        <v>61</v>
      </c>
      <c r="B1222" t="s">
        <v>1</v>
      </c>
    </row>
    <row r="1223" spans="1:2" x14ac:dyDescent="0.25">
      <c r="A1223" t="s">
        <v>61</v>
      </c>
      <c r="B1223" t="s">
        <v>2</v>
      </c>
    </row>
    <row r="1224" spans="1:2" x14ac:dyDescent="0.25">
      <c r="A1224" t="s">
        <v>61</v>
      </c>
      <c r="B1224" t="s">
        <v>3</v>
      </c>
    </row>
    <row r="1225" spans="1:2" x14ac:dyDescent="0.25">
      <c r="A1225" t="s">
        <v>61</v>
      </c>
      <c r="B1225" t="s">
        <v>4</v>
      </c>
    </row>
    <row r="1226" spans="1:2" x14ac:dyDescent="0.25">
      <c r="A1226" t="s">
        <v>61</v>
      </c>
      <c r="B1226" t="s">
        <v>5</v>
      </c>
    </row>
    <row r="1227" spans="1:2" x14ac:dyDescent="0.25">
      <c r="A1227" t="s">
        <v>61</v>
      </c>
      <c r="B1227" t="s">
        <v>6</v>
      </c>
    </row>
    <row r="1228" spans="1:2" x14ac:dyDescent="0.25">
      <c r="A1228" t="s">
        <v>61</v>
      </c>
      <c r="B1228" t="s">
        <v>7</v>
      </c>
    </row>
    <row r="1229" spans="1:2" x14ac:dyDescent="0.25">
      <c r="A1229" t="s">
        <v>61</v>
      </c>
      <c r="B1229" t="s">
        <v>125</v>
      </c>
    </row>
    <row r="1230" spans="1:2" x14ac:dyDescent="0.25">
      <c r="A1230" t="s">
        <v>61</v>
      </c>
      <c r="B1230" t="s">
        <v>126</v>
      </c>
    </row>
    <row r="1231" spans="1:2" x14ac:dyDescent="0.25">
      <c r="A1231" t="s">
        <v>61</v>
      </c>
      <c r="B1231" t="s">
        <v>112</v>
      </c>
    </row>
    <row r="1232" spans="1:2" x14ac:dyDescent="0.25">
      <c r="A1232" t="s">
        <v>61</v>
      </c>
      <c r="B1232" t="s">
        <v>113</v>
      </c>
    </row>
    <row r="1233" spans="1:2" x14ac:dyDescent="0.25">
      <c r="A1233" t="s">
        <v>61</v>
      </c>
      <c r="B1233" t="s">
        <v>114</v>
      </c>
    </row>
    <row r="1234" spans="1:2" x14ac:dyDescent="0.25">
      <c r="A1234" t="s">
        <v>61</v>
      </c>
      <c r="B1234" t="s">
        <v>115</v>
      </c>
    </row>
    <row r="1235" spans="1:2" x14ac:dyDescent="0.25">
      <c r="A1235" t="s">
        <v>61</v>
      </c>
      <c r="B1235" t="s">
        <v>116</v>
      </c>
    </row>
    <row r="1236" spans="1:2" x14ac:dyDescent="0.25">
      <c r="A1236" t="s">
        <v>61</v>
      </c>
      <c r="B1236" t="s">
        <v>117</v>
      </c>
    </row>
    <row r="1237" spans="1:2" x14ac:dyDescent="0.25">
      <c r="A1237" t="s">
        <v>61</v>
      </c>
      <c r="B1237" t="s">
        <v>118</v>
      </c>
    </row>
    <row r="1238" spans="1:2" x14ac:dyDescent="0.25">
      <c r="A1238" t="s">
        <v>61</v>
      </c>
      <c r="B1238" t="s">
        <v>119</v>
      </c>
    </row>
    <row r="1239" spans="1:2" x14ac:dyDescent="0.25">
      <c r="A1239" t="s">
        <v>61</v>
      </c>
      <c r="B1239" t="s">
        <v>120</v>
      </c>
    </row>
    <row r="1240" spans="1:2" x14ac:dyDescent="0.25">
      <c r="A1240" t="s">
        <v>61</v>
      </c>
      <c r="B1240" t="s">
        <v>121</v>
      </c>
    </row>
    <row r="1241" spans="1:2" x14ac:dyDescent="0.25">
      <c r="A1241" t="s">
        <v>61</v>
      </c>
      <c r="B1241" t="s">
        <v>122</v>
      </c>
    </row>
    <row r="1242" spans="1:2" x14ac:dyDescent="0.25">
      <c r="A1242" t="s">
        <v>61</v>
      </c>
      <c r="B1242" t="s">
        <v>123</v>
      </c>
    </row>
    <row r="1243" spans="1:2" x14ac:dyDescent="0.25">
      <c r="A1243" t="s">
        <v>61</v>
      </c>
      <c r="B1243" t="s">
        <v>124</v>
      </c>
    </row>
    <row r="1244" spans="1:2" x14ac:dyDescent="0.25">
      <c r="A1244" t="s">
        <v>62</v>
      </c>
      <c r="B1244" t="s">
        <v>104</v>
      </c>
    </row>
    <row r="1245" spans="1:2" x14ac:dyDescent="0.25">
      <c r="A1245" t="s">
        <v>62</v>
      </c>
      <c r="B1245" t="s">
        <v>1</v>
      </c>
    </row>
    <row r="1246" spans="1:2" x14ac:dyDescent="0.25">
      <c r="A1246" t="s">
        <v>62</v>
      </c>
      <c r="B1246" t="s">
        <v>2</v>
      </c>
    </row>
    <row r="1247" spans="1:2" x14ac:dyDescent="0.25">
      <c r="A1247" t="s">
        <v>62</v>
      </c>
      <c r="B1247" t="s">
        <v>3</v>
      </c>
    </row>
    <row r="1248" spans="1:2" x14ac:dyDescent="0.25">
      <c r="A1248" t="s">
        <v>62</v>
      </c>
      <c r="B1248" t="s">
        <v>4</v>
      </c>
    </row>
    <row r="1249" spans="1:2" x14ac:dyDescent="0.25">
      <c r="A1249" t="s">
        <v>62</v>
      </c>
      <c r="B1249" t="s">
        <v>5</v>
      </c>
    </row>
    <row r="1250" spans="1:2" x14ac:dyDescent="0.25">
      <c r="A1250" t="s">
        <v>62</v>
      </c>
      <c r="B1250" t="s">
        <v>6</v>
      </c>
    </row>
    <row r="1251" spans="1:2" x14ac:dyDescent="0.25">
      <c r="A1251" t="s">
        <v>62</v>
      </c>
      <c r="B1251" t="s">
        <v>7</v>
      </c>
    </row>
    <row r="1252" spans="1:2" x14ac:dyDescent="0.25">
      <c r="A1252" t="s">
        <v>62</v>
      </c>
      <c r="B1252" t="s">
        <v>125</v>
      </c>
    </row>
    <row r="1253" spans="1:2" x14ac:dyDescent="0.25">
      <c r="A1253" t="s">
        <v>62</v>
      </c>
      <c r="B1253" t="s">
        <v>126</v>
      </c>
    </row>
    <row r="1254" spans="1:2" x14ac:dyDescent="0.25">
      <c r="A1254" t="s">
        <v>62</v>
      </c>
      <c r="B1254" t="s">
        <v>112</v>
      </c>
    </row>
    <row r="1255" spans="1:2" x14ac:dyDescent="0.25">
      <c r="A1255" t="s">
        <v>62</v>
      </c>
      <c r="B1255" t="s">
        <v>113</v>
      </c>
    </row>
    <row r="1256" spans="1:2" x14ac:dyDescent="0.25">
      <c r="A1256" t="s">
        <v>62</v>
      </c>
      <c r="B1256" t="s">
        <v>114</v>
      </c>
    </row>
    <row r="1257" spans="1:2" x14ac:dyDescent="0.25">
      <c r="A1257" t="s">
        <v>62</v>
      </c>
      <c r="B1257" t="s">
        <v>115</v>
      </c>
    </row>
    <row r="1258" spans="1:2" x14ac:dyDescent="0.25">
      <c r="A1258" t="s">
        <v>62</v>
      </c>
      <c r="B1258" t="s">
        <v>116</v>
      </c>
    </row>
    <row r="1259" spans="1:2" x14ac:dyDescent="0.25">
      <c r="A1259" t="s">
        <v>62</v>
      </c>
      <c r="B1259" t="s">
        <v>117</v>
      </c>
    </row>
    <row r="1260" spans="1:2" x14ac:dyDescent="0.25">
      <c r="A1260" t="s">
        <v>62</v>
      </c>
      <c r="B1260" t="s">
        <v>118</v>
      </c>
    </row>
    <row r="1261" spans="1:2" x14ac:dyDescent="0.25">
      <c r="A1261" t="s">
        <v>62</v>
      </c>
      <c r="B1261" t="s">
        <v>119</v>
      </c>
    </row>
    <row r="1262" spans="1:2" x14ac:dyDescent="0.25">
      <c r="A1262" t="s">
        <v>62</v>
      </c>
      <c r="B1262" t="s">
        <v>120</v>
      </c>
    </row>
    <row r="1263" spans="1:2" x14ac:dyDescent="0.25">
      <c r="A1263" t="s">
        <v>62</v>
      </c>
      <c r="B1263" t="s">
        <v>121</v>
      </c>
    </row>
    <row r="1264" spans="1:2" x14ac:dyDescent="0.25">
      <c r="A1264" t="s">
        <v>62</v>
      </c>
      <c r="B1264" t="s">
        <v>122</v>
      </c>
    </row>
    <row r="1265" spans="1:2" x14ac:dyDescent="0.25">
      <c r="A1265" t="s">
        <v>62</v>
      </c>
      <c r="B1265" t="s">
        <v>123</v>
      </c>
    </row>
    <row r="1266" spans="1:2" x14ac:dyDescent="0.25">
      <c r="A1266" t="s">
        <v>62</v>
      </c>
      <c r="B1266" t="s">
        <v>124</v>
      </c>
    </row>
    <row r="1267" spans="1:2" x14ac:dyDescent="0.25">
      <c r="A1267" t="s">
        <v>63</v>
      </c>
      <c r="B1267" t="s">
        <v>104</v>
      </c>
    </row>
    <row r="1268" spans="1:2" x14ac:dyDescent="0.25">
      <c r="A1268" t="s">
        <v>63</v>
      </c>
      <c r="B1268" t="s">
        <v>1</v>
      </c>
    </row>
    <row r="1269" spans="1:2" x14ac:dyDescent="0.25">
      <c r="A1269" t="s">
        <v>63</v>
      </c>
      <c r="B1269" t="s">
        <v>2</v>
      </c>
    </row>
    <row r="1270" spans="1:2" x14ac:dyDescent="0.25">
      <c r="A1270" t="s">
        <v>63</v>
      </c>
      <c r="B1270" t="s">
        <v>3</v>
      </c>
    </row>
    <row r="1271" spans="1:2" x14ac:dyDescent="0.25">
      <c r="A1271" t="s">
        <v>63</v>
      </c>
      <c r="B1271" t="s">
        <v>4</v>
      </c>
    </row>
    <row r="1272" spans="1:2" x14ac:dyDescent="0.25">
      <c r="A1272" t="s">
        <v>63</v>
      </c>
      <c r="B1272" t="s">
        <v>5</v>
      </c>
    </row>
    <row r="1273" spans="1:2" x14ac:dyDescent="0.25">
      <c r="A1273" t="s">
        <v>63</v>
      </c>
      <c r="B1273" t="s">
        <v>6</v>
      </c>
    </row>
    <row r="1274" spans="1:2" x14ac:dyDescent="0.25">
      <c r="A1274" t="s">
        <v>63</v>
      </c>
      <c r="B1274" t="s">
        <v>7</v>
      </c>
    </row>
    <row r="1275" spans="1:2" x14ac:dyDescent="0.25">
      <c r="A1275" t="s">
        <v>63</v>
      </c>
      <c r="B1275" t="s">
        <v>125</v>
      </c>
    </row>
    <row r="1276" spans="1:2" x14ac:dyDescent="0.25">
      <c r="A1276" t="s">
        <v>63</v>
      </c>
      <c r="B1276" t="s">
        <v>126</v>
      </c>
    </row>
    <row r="1277" spans="1:2" x14ac:dyDescent="0.25">
      <c r="A1277" t="s">
        <v>63</v>
      </c>
      <c r="B1277" t="s">
        <v>112</v>
      </c>
    </row>
    <row r="1278" spans="1:2" x14ac:dyDescent="0.25">
      <c r="A1278" t="s">
        <v>63</v>
      </c>
      <c r="B1278" t="s">
        <v>113</v>
      </c>
    </row>
    <row r="1279" spans="1:2" x14ac:dyDescent="0.25">
      <c r="A1279" t="s">
        <v>63</v>
      </c>
      <c r="B1279" t="s">
        <v>114</v>
      </c>
    </row>
    <row r="1280" spans="1:2" x14ac:dyDescent="0.25">
      <c r="A1280" t="s">
        <v>63</v>
      </c>
      <c r="B1280" t="s">
        <v>115</v>
      </c>
    </row>
    <row r="1281" spans="1:2" x14ac:dyDescent="0.25">
      <c r="A1281" t="s">
        <v>63</v>
      </c>
      <c r="B1281" t="s">
        <v>116</v>
      </c>
    </row>
    <row r="1282" spans="1:2" x14ac:dyDescent="0.25">
      <c r="A1282" t="s">
        <v>63</v>
      </c>
      <c r="B1282" t="s">
        <v>117</v>
      </c>
    </row>
    <row r="1283" spans="1:2" x14ac:dyDescent="0.25">
      <c r="A1283" t="s">
        <v>63</v>
      </c>
      <c r="B1283" t="s">
        <v>118</v>
      </c>
    </row>
    <row r="1284" spans="1:2" x14ac:dyDescent="0.25">
      <c r="A1284" t="s">
        <v>63</v>
      </c>
      <c r="B1284" t="s">
        <v>119</v>
      </c>
    </row>
    <row r="1285" spans="1:2" x14ac:dyDescent="0.25">
      <c r="A1285" t="s">
        <v>63</v>
      </c>
      <c r="B1285" t="s">
        <v>120</v>
      </c>
    </row>
    <row r="1286" spans="1:2" x14ac:dyDescent="0.25">
      <c r="A1286" t="s">
        <v>63</v>
      </c>
      <c r="B1286" t="s">
        <v>121</v>
      </c>
    </row>
    <row r="1287" spans="1:2" x14ac:dyDescent="0.25">
      <c r="A1287" t="s">
        <v>63</v>
      </c>
      <c r="B1287" t="s">
        <v>122</v>
      </c>
    </row>
    <row r="1288" spans="1:2" x14ac:dyDescent="0.25">
      <c r="A1288" t="s">
        <v>63</v>
      </c>
      <c r="B1288" t="s">
        <v>123</v>
      </c>
    </row>
    <row r="1289" spans="1:2" x14ac:dyDescent="0.25">
      <c r="A1289" t="s">
        <v>63</v>
      </c>
      <c r="B1289" t="s">
        <v>124</v>
      </c>
    </row>
    <row r="1290" spans="1:2" x14ac:dyDescent="0.25">
      <c r="A1290" t="s">
        <v>64</v>
      </c>
      <c r="B1290" t="s">
        <v>104</v>
      </c>
    </row>
    <row r="1291" spans="1:2" x14ac:dyDescent="0.25">
      <c r="A1291" t="s">
        <v>64</v>
      </c>
      <c r="B1291" t="s">
        <v>1</v>
      </c>
    </row>
    <row r="1292" spans="1:2" x14ac:dyDescent="0.25">
      <c r="A1292" t="s">
        <v>64</v>
      </c>
      <c r="B1292" t="s">
        <v>2</v>
      </c>
    </row>
    <row r="1293" spans="1:2" x14ac:dyDescent="0.25">
      <c r="A1293" t="s">
        <v>64</v>
      </c>
      <c r="B1293" t="s">
        <v>3</v>
      </c>
    </row>
    <row r="1294" spans="1:2" x14ac:dyDescent="0.25">
      <c r="A1294" t="s">
        <v>64</v>
      </c>
      <c r="B1294" t="s">
        <v>4</v>
      </c>
    </row>
    <row r="1295" spans="1:2" x14ac:dyDescent="0.25">
      <c r="A1295" t="s">
        <v>64</v>
      </c>
      <c r="B1295" t="s">
        <v>5</v>
      </c>
    </row>
    <row r="1296" spans="1:2" x14ac:dyDescent="0.25">
      <c r="A1296" t="s">
        <v>64</v>
      </c>
      <c r="B1296" t="s">
        <v>6</v>
      </c>
    </row>
    <row r="1297" spans="1:2" x14ac:dyDescent="0.25">
      <c r="A1297" t="s">
        <v>64</v>
      </c>
      <c r="B1297" t="s">
        <v>7</v>
      </c>
    </row>
    <row r="1298" spans="1:2" x14ac:dyDescent="0.25">
      <c r="A1298" t="s">
        <v>64</v>
      </c>
      <c r="B1298" t="s">
        <v>125</v>
      </c>
    </row>
    <row r="1299" spans="1:2" x14ac:dyDescent="0.25">
      <c r="A1299" t="s">
        <v>64</v>
      </c>
      <c r="B1299" t="s">
        <v>126</v>
      </c>
    </row>
    <row r="1300" spans="1:2" x14ac:dyDescent="0.25">
      <c r="A1300" t="s">
        <v>64</v>
      </c>
      <c r="B1300" t="s">
        <v>112</v>
      </c>
    </row>
    <row r="1301" spans="1:2" x14ac:dyDescent="0.25">
      <c r="A1301" t="s">
        <v>64</v>
      </c>
      <c r="B1301" t="s">
        <v>113</v>
      </c>
    </row>
    <row r="1302" spans="1:2" x14ac:dyDescent="0.25">
      <c r="A1302" t="s">
        <v>64</v>
      </c>
      <c r="B1302" t="s">
        <v>114</v>
      </c>
    </row>
    <row r="1303" spans="1:2" x14ac:dyDescent="0.25">
      <c r="A1303" t="s">
        <v>64</v>
      </c>
      <c r="B1303" t="s">
        <v>115</v>
      </c>
    </row>
    <row r="1304" spans="1:2" x14ac:dyDescent="0.25">
      <c r="A1304" t="s">
        <v>64</v>
      </c>
      <c r="B1304" t="s">
        <v>116</v>
      </c>
    </row>
    <row r="1305" spans="1:2" x14ac:dyDescent="0.25">
      <c r="A1305" t="s">
        <v>64</v>
      </c>
      <c r="B1305" t="s">
        <v>117</v>
      </c>
    </row>
    <row r="1306" spans="1:2" x14ac:dyDescent="0.25">
      <c r="A1306" t="s">
        <v>64</v>
      </c>
      <c r="B1306" t="s">
        <v>118</v>
      </c>
    </row>
    <row r="1307" spans="1:2" x14ac:dyDescent="0.25">
      <c r="A1307" t="s">
        <v>64</v>
      </c>
      <c r="B1307" t="s">
        <v>119</v>
      </c>
    </row>
    <row r="1308" spans="1:2" x14ac:dyDescent="0.25">
      <c r="A1308" t="s">
        <v>64</v>
      </c>
      <c r="B1308" t="s">
        <v>120</v>
      </c>
    </row>
    <row r="1309" spans="1:2" x14ac:dyDescent="0.25">
      <c r="A1309" t="s">
        <v>64</v>
      </c>
      <c r="B1309" t="s">
        <v>121</v>
      </c>
    </row>
    <row r="1310" spans="1:2" x14ac:dyDescent="0.25">
      <c r="A1310" t="s">
        <v>64</v>
      </c>
      <c r="B1310" t="s">
        <v>122</v>
      </c>
    </row>
    <row r="1311" spans="1:2" x14ac:dyDescent="0.25">
      <c r="A1311" t="s">
        <v>64</v>
      </c>
      <c r="B1311" t="s">
        <v>123</v>
      </c>
    </row>
    <row r="1312" spans="1:2" x14ac:dyDescent="0.25">
      <c r="A1312" t="s">
        <v>64</v>
      </c>
      <c r="B1312" t="s">
        <v>124</v>
      </c>
    </row>
    <row r="1313" spans="1:2" x14ac:dyDescent="0.25">
      <c r="A1313" t="s">
        <v>65</v>
      </c>
      <c r="B1313" t="s">
        <v>104</v>
      </c>
    </row>
    <row r="1314" spans="1:2" x14ac:dyDescent="0.25">
      <c r="A1314" t="s">
        <v>65</v>
      </c>
      <c r="B1314" t="s">
        <v>1</v>
      </c>
    </row>
    <row r="1315" spans="1:2" x14ac:dyDescent="0.25">
      <c r="A1315" t="s">
        <v>65</v>
      </c>
      <c r="B1315" t="s">
        <v>2</v>
      </c>
    </row>
    <row r="1316" spans="1:2" x14ac:dyDescent="0.25">
      <c r="A1316" t="s">
        <v>65</v>
      </c>
      <c r="B1316" t="s">
        <v>3</v>
      </c>
    </row>
    <row r="1317" spans="1:2" x14ac:dyDescent="0.25">
      <c r="A1317" t="s">
        <v>65</v>
      </c>
      <c r="B1317" t="s">
        <v>4</v>
      </c>
    </row>
    <row r="1318" spans="1:2" x14ac:dyDescent="0.25">
      <c r="A1318" t="s">
        <v>65</v>
      </c>
      <c r="B1318" t="s">
        <v>5</v>
      </c>
    </row>
    <row r="1319" spans="1:2" x14ac:dyDescent="0.25">
      <c r="A1319" t="s">
        <v>65</v>
      </c>
      <c r="B1319" t="s">
        <v>6</v>
      </c>
    </row>
    <row r="1320" spans="1:2" x14ac:dyDescent="0.25">
      <c r="A1320" t="s">
        <v>65</v>
      </c>
      <c r="B1320" t="s">
        <v>7</v>
      </c>
    </row>
    <row r="1321" spans="1:2" x14ac:dyDescent="0.25">
      <c r="A1321" t="s">
        <v>65</v>
      </c>
      <c r="B1321" t="s">
        <v>125</v>
      </c>
    </row>
    <row r="1322" spans="1:2" x14ac:dyDescent="0.25">
      <c r="A1322" t="s">
        <v>65</v>
      </c>
      <c r="B1322" t="s">
        <v>126</v>
      </c>
    </row>
    <row r="1323" spans="1:2" x14ac:dyDescent="0.25">
      <c r="A1323" t="s">
        <v>65</v>
      </c>
      <c r="B1323" t="s">
        <v>112</v>
      </c>
    </row>
    <row r="1324" spans="1:2" x14ac:dyDescent="0.25">
      <c r="A1324" t="s">
        <v>65</v>
      </c>
      <c r="B1324" t="s">
        <v>113</v>
      </c>
    </row>
    <row r="1325" spans="1:2" x14ac:dyDescent="0.25">
      <c r="A1325" t="s">
        <v>65</v>
      </c>
      <c r="B1325" t="s">
        <v>114</v>
      </c>
    </row>
    <row r="1326" spans="1:2" x14ac:dyDescent="0.25">
      <c r="A1326" t="s">
        <v>65</v>
      </c>
      <c r="B1326" t="s">
        <v>115</v>
      </c>
    </row>
    <row r="1327" spans="1:2" x14ac:dyDescent="0.25">
      <c r="A1327" t="s">
        <v>65</v>
      </c>
      <c r="B1327" t="s">
        <v>116</v>
      </c>
    </row>
    <row r="1328" spans="1:2" x14ac:dyDescent="0.25">
      <c r="A1328" t="s">
        <v>65</v>
      </c>
      <c r="B1328" t="s">
        <v>117</v>
      </c>
    </row>
    <row r="1329" spans="1:2" x14ac:dyDescent="0.25">
      <c r="A1329" t="s">
        <v>65</v>
      </c>
      <c r="B1329" t="s">
        <v>118</v>
      </c>
    </row>
    <row r="1330" spans="1:2" x14ac:dyDescent="0.25">
      <c r="A1330" t="s">
        <v>65</v>
      </c>
      <c r="B1330" t="s">
        <v>119</v>
      </c>
    </row>
    <row r="1331" spans="1:2" x14ac:dyDescent="0.25">
      <c r="A1331" t="s">
        <v>65</v>
      </c>
      <c r="B1331" t="s">
        <v>120</v>
      </c>
    </row>
    <row r="1332" spans="1:2" x14ac:dyDescent="0.25">
      <c r="A1332" t="s">
        <v>65</v>
      </c>
      <c r="B1332" t="s">
        <v>121</v>
      </c>
    </row>
    <row r="1333" spans="1:2" x14ac:dyDescent="0.25">
      <c r="A1333" t="s">
        <v>65</v>
      </c>
      <c r="B1333" t="s">
        <v>122</v>
      </c>
    </row>
    <row r="1334" spans="1:2" x14ac:dyDescent="0.25">
      <c r="A1334" t="s">
        <v>65</v>
      </c>
      <c r="B1334" t="s">
        <v>123</v>
      </c>
    </row>
    <row r="1335" spans="1:2" x14ac:dyDescent="0.25">
      <c r="A1335" t="s">
        <v>65</v>
      </c>
      <c r="B1335" t="s">
        <v>124</v>
      </c>
    </row>
    <row r="1336" spans="1:2" x14ac:dyDescent="0.25">
      <c r="A1336" t="s">
        <v>66</v>
      </c>
      <c r="B1336" t="s">
        <v>104</v>
      </c>
    </row>
    <row r="1337" spans="1:2" x14ac:dyDescent="0.25">
      <c r="A1337" t="s">
        <v>66</v>
      </c>
      <c r="B1337" t="s">
        <v>1</v>
      </c>
    </row>
    <row r="1338" spans="1:2" x14ac:dyDescent="0.25">
      <c r="A1338" t="s">
        <v>66</v>
      </c>
      <c r="B1338" t="s">
        <v>2</v>
      </c>
    </row>
    <row r="1339" spans="1:2" x14ac:dyDescent="0.25">
      <c r="A1339" t="s">
        <v>66</v>
      </c>
      <c r="B1339" t="s">
        <v>3</v>
      </c>
    </row>
    <row r="1340" spans="1:2" x14ac:dyDescent="0.25">
      <c r="A1340" t="s">
        <v>66</v>
      </c>
      <c r="B1340" t="s">
        <v>4</v>
      </c>
    </row>
    <row r="1341" spans="1:2" x14ac:dyDescent="0.25">
      <c r="A1341" t="s">
        <v>66</v>
      </c>
      <c r="B1341" t="s">
        <v>5</v>
      </c>
    </row>
    <row r="1342" spans="1:2" x14ac:dyDescent="0.25">
      <c r="A1342" t="s">
        <v>66</v>
      </c>
      <c r="B1342" t="s">
        <v>6</v>
      </c>
    </row>
    <row r="1343" spans="1:2" x14ac:dyDescent="0.25">
      <c r="A1343" t="s">
        <v>66</v>
      </c>
      <c r="B1343" t="s">
        <v>7</v>
      </c>
    </row>
    <row r="1344" spans="1:2" x14ac:dyDescent="0.25">
      <c r="A1344" t="s">
        <v>66</v>
      </c>
      <c r="B1344" t="s">
        <v>125</v>
      </c>
    </row>
    <row r="1345" spans="1:2" x14ac:dyDescent="0.25">
      <c r="A1345" t="s">
        <v>66</v>
      </c>
      <c r="B1345" t="s">
        <v>126</v>
      </c>
    </row>
    <row r="1346" spans="1:2" x14ac:dyDescent="0.25">
      <c r="A1346" t="s">
        <v>66</v>
      </c>
      <c r="B1346" t="s">
        <v>112</v>
      </c>
    </row>
    <row r="1347" spans="1:2" x14ac:dyDescent="0.25">
      <c r="A1347" t="s">
        <v>66</v>
      </c>
      <c r="B1347" t="s">
        <v>113</v>
      </c>
    </row>
    <row r="1348" spans="1:2" x14ac:dyDescent="0.25">
      <c r="A1348" t="s">
        <v>66</v>
      </c>
      <c r="B1348" t="s">
        <v>114</v>
      </c>
    </row>
    <row r="1349" spans="1:2" x14ac:dyDescent="0.25">
      <c r="A1349" t="s">
        <v>66</v>
      </c>
      <c r="B1349" t="s">
        <v>115</v>
      </c>
    </row>
    <row r="1350" spans="1:2" x14ac:dyDescent="0.25">
      <c r="A1350" t="s">
        <v>66</v>
      </c>
      <c r="B1350" t="s">
        <v>116</v>
      </c>
    </row>
    <row r="1351" spans="1:2" x14ac:dyDescent="0.25">
      <c r="A1351" t="s">
        <v>66</v>
      </c>
      <c r="B1351" t="s">
        <v>117</v>
      </c>
    </row>
    <row r="1352" spans="1:2" x14ac:dyDescent="0.25">
      <c r="A1352" t="s">
        <v>66</v>
      </c>
      <c r="B1352" t="s">
        <v>118</v>
      </c>
    </row>
    <row r="1353" spans="1:2" x14ac:dyDescent="0.25">
      <c r="A1353" t="s">
        <v>66</v>
      </c>
      <c r="B1353" t="s">
        <v>119</v>
      </c>
    </row>
    <row r="1354" spans="1:2" x14ac:dyDescent="0.25">
      <c r="A1354" t="s">
        <v>66</v>
      </c>
      <c r="B1354" t="s">
        <v>120</v>
      </c>
    </row>
    <row r="1355" spans="1:2" x14ac:dyDescent="0.25">
      <c r="A1355" t="s">
        <v>66</v>
      </c>
      <c r="B1355" t="s">
        <v>121</v>
      </c>
    </row>
    <row r="1356" spans="1:2" x14ac:dyDescent="0.25">
      <c r="A1356" t="s">
        <v>66</v>
      </c>
      <c r="B1356" t="s">
        <v>122</v>
      </c>
    </row>
    <row r="1357" spans="1:2" x14ac:dyDescent="0.25">
      <c r="A1357" t="s">
        <v>66</v>
      </c>
      <c r="B1357" t="s">
        <v>123</v>
      </c>
    </row>
    <row r="1358" spans="1:2" x14ac:dyDescent="0.25">
      <c r="A1358" t="s">
        <v>66</v>
      </c>
      <c r="B1358" t="s">
        <v>124</v>
      </c>
    </row>
    <row r="1359" spans="1:2" x14ac:dyDescent="0.25">
      <c r="A1359" t="s">
        <v>67</v>
      </c>
      <c r="B1359" t="s">
        <v>104</v>
      </c>
    </row>
    <row r="1360" spans="1:2" x14ac:dyDescent="0.25">
      <c r="A1360" t="s">
        <v>67</v>
      </c>
      <c r="B1360" t="s">
        <v>1</v>
      </c>
    </row>
    <row r="1361" spans="1:2" x14ac:dyDescent="0.25">
      <c r="A1361" t="s">
        <v>67</v>
      </c>
      <c r="B1361" t="s">
        <v>2</v>
      </c>
    </row>
    <row r="1362" spans="1:2" x14ac:dyDescent="0.25">
      <c r="A1362" t="s">
        <v>67</v>
      </c>
      <c r="B1362" t="s">
        <v>3</v>
      </c>
    </row>
    <row r="1363" spans="1:2" x14ac:dyDescent="0.25">
      <c r="A1363" t="s">
        <v>67</v>
      </c>
      <c r="B1363" t="s">
        <v>4</v>
      </c>
    </row>
    <row r="1364" spans="1:2" x14ac:dyDescent="0.25">
      <c r="A1364" t="s">
        <v>67</v>
      </c>
      <c r="B1364" t="s">
        <v>5</v>
      </c>
    </row>
    <row r="1365" spans="1:2" x14ac:dyDescent="0.25">
      <c r="A1365" t="s">
        <v>67</v>
      </c>
      <c r="B1365" t="s">
        <v>6</v>
      </c>
    </row>
    <row r="1366" spans="1:2" x14ac:dyDescent="0.25">
      <c r="A1366" t="s">
        <v>67</v>
      </c>
      <c r="B1366" t="s">
        <v>7</v>
      </c>
    </row>
    <row r="1367" spans="1:2" x14ac:dyDescent="0.25">
      <c r="A1367" t="s">
        <v>67</v>
      </c>
      <c r="B1367" t="s">
        <v>125</v>
      </c>
    </row>
    <row r="1368" spans="1:2" x14ac:dyDescent="0.25">
      <c r="A1368" t="s">
        <v>67</v>
      </c>
      <c r="B1368" t="s">
        <v>126</v>
      </c>
    </row>
    <row r="1369" spans="1:2" x14ac:dyDescent="0.25">
      <c r="A1369" t="s">
        <v>67</v>
      </c>
      <c r="B1369" t="s">
        <v>112</v>
      </c>
    </row>
    <row r="1370" spans="1:2" x14ac:dyDescent="0.25">
      <c r="A1370" t="s">
        <v>67</v>
      </c>
      <c r="B1370" t="s">
        <v>113</v>
      </c>
    </row>
    <row r="1371" spans="1:2" x14ac:dyDescent="0.25">
      <c r="A1371" t="s">
        <v>67</v>
      </c>
      <c r="B1371" t="s">
        <v>114</v>
      </c>
    </row>
    <row r="1372" spans="1:2" x14ac:dyDescent="0.25">
      <c r="A1372" t="s">
        <v>67</v>
      </c>
      <c r="B1372" t="s">
        <v>115</v>
      </c>
    </row>
    <row r="1373" spans="1:2" x14ac:dyDescent="0.25">
      <c r="A1373" t="s">
        <v>67</v>
      </c>
      <c r="B1373" t="s">
        <v>116</v>
      </c>
    </row>
    <row r="1374" spans="1:2" x14ac:dyDescent="0.25">
      <c r="A1374" t="s">
        <v>67</v>
      </c>
      <c r="B1374" t="s">
        <v>117</v>
      </c>
    </row>
    <row r="1375" spans="1:2" x14ac:dyDescent="0.25">
      <c r="A1375" t="s">
        <v>67</v>
      </c>
      <c r="B1375" t="s">
        <v>118</v>
      </c>
    </row>
    <row r="1376" spans="1:2" x14ac:dyDescent="0.25">
      <c r="A1376" t="s">
        <v>67</v>
      </c>
      <c r="B1376" t="s">
        <v>119</v>
      </c>
    </row>
    <row r="1377" spans="1:2" x14ac:dyDescent="0.25">
      <c r="A1377" t="s">
        <v>67</v>
      </c>
      <c r="B1377" t="s">
        <v>120</v>
      </c>
    </row>
    <row r="1378" spans="1:2" x14ac:dyDescent="0.25">
      <c r="A1378" t="s">
        <v>67</v>
      </c>
      <c r="B1378" t="s">
        <v>121</v>
      </c>
    </row>
    <row r="1379" spans="1:2" x14ac:dyDescent="0.25">
      <c r="A1379" t="s">
        <v>67</v>
      </c>
      <c r="B1379" t="s">
        <v>122</v>
      </c>
    </row>
    <row r="1380" spans="1:2" x14ac:dyDescent="0.25">
      <c r="A1380" t="s">
        <v>67</v>
      </c>
      <c r="B1380" t="s">
        <v>123</v>
      </c>
    </row>
    <row r="1381" spans="1:2" x14ac:dyDescent="0.25">
      <c r="A1381" t="s">
        <v>67</v>
      </c>
      <c r="B1381" t="s">
        <v>124</v>
      </c>
    </row>
    <row r="1382" spans="1:2" x14ac:dyDescent="0.25">
      <c r="A1382" t="s">
        <v>68</v>
      </c>
      <c r="B1382" t="s">
        <v>104</v>
      </c>
    </row>
    <row r="1383" spans="1:2" x14ac:dyDescent="0.25">
      <c r="A1383" t="s">
        <v>68</v>
      </c>
      <c r="B1383" t="s">
        <v>1</v>
      </c>
    </row>
    <row r="1384" spans="1:2" x14ac:dyDescent="0.25">
      <c r="A1384" t="s">
        <v>68</v>
      </c>
      <c r="B1384" t="s">
        <v>2</v>
      </c>
    </row>
    <row r="1385" spans="1:2" x14ac:dyDescent="0.25">
      <c r="A1385" t="s">
        <v>68</v>
      </c>
      <c r="B1385" t="s">
        <v>3</v>
      </c>
    </row>
    <row r="1386" spans="1:2" x14ac:dyDescent="0.25">
      <c r="A1386" t="s">
        <v>68</v>
      </c>
      <c r="B1386" t="s">
        <v>4</v>
      </c>
    </row>
    <row r="1387" spans="1:2" x14ac:dyDescent="0.25">
      <c r="A1387" t="s">
        <v>68</v>
      </c>
      <c r="B1387" t="s">
        <v>5</v>
      </c>
    </row>
    <row r="1388" spans="1:2" x14ac:dyDescent="0.25">
      <c r="A1388" t="s">
        <v>68</v>
      </c>
      <c r="B1388" t="s">
        <v>6</v>
      </c>
    </row>
    <row r="1389" spans="1:2" x14ac:dyDescent="0.25">
      <c r="A1389" t="s">
        <v>68</v>
      </c>
      <c r="B1389" t="s">
        <v>7</v>
      </c>
    </row>
    <row r="1390" spans="1:2" x14ac:dyDescent="0.25">
      <c r="A1390" t="s">
        <v>68</v>
      </c>
      <c r="B1390" t="s">
        <v>125</v>
      </c>
    </row>
    <row r="1391" spans="1:2" x14ac:dyDescent="0.25">
      <c r="A1391" t="s">
        <v>68</v>
      </c>
      <c r="B1391" t="s">
        <v>126</v>
      </c>
    </row>
    <row r="1392" spans="1:2" x14ac:dyDescent="0.25">
      <c r="A1392" t="s">
        <v>68</v>
      </c>
      <c r="B1392" t="s">
        <v>112</v>
      </c>
    </row>
    <row r="1393" spans="1:2" x14ac:dyDescent="0.25">
      <c r="A1393" t="s">
        <v>68</v>
      </c>
      <c r="B1393" t="s">
        <v>113</v>
      </c>
    </row>
    <row r="1394" spans="1:2" x14ac:dyDescent="0.25">
      <c r="A1394" t="s">
        <v>68</v>
      </c>
      <c r="B1394" t="s">
        <v>114</v>
      </c>
    </row>
    <row r="1395" spans="1:2" x14ac:dyDescent="0.25">
      <c r="A1395" t="s">
        <v>68</v>
      </c>
      <c r="B1395" t="s">
        <v>115</v>
      </c>
    </row>
    <row r="1396" spans="1:2" x14ac:dyDescent="0.25">
      <c r="A1396" t="s">
        <v>68</v>
      </c>
      <c r="B1396" t="s">
        <v>116</v>
      </c>
    </row>
    <row r="1397" spans="1:2" x14ac:dyDescent="0.25">
      <c r="A1397" t="s">
        <v>68</v>
      </c>
      <c r="B1397" t="s">
        <v>117</v>
      </c>
    </row>
    <row r="1398" spans="1:2" x14ac:dyDescent="0.25">
      <c r="A1398" t="s">
        <v>68</v>
      </c>
      <c r="B1398" t="s">
        <v>118</v>
      </c>
    </row>
    <row r="1399" spans="1:2" x14ac:dyDescent="0.25">
      <c r="A1399" t="s">
        <v>68</v>
      </c>
      <c r="B1399" t="s">
        <v>119</v>
      </c>
    </row>
    <row r="1400" spans="1:2" x14ac:dyDescent="0.25">
      <c r="A1400" t="s">
        <v>68</v>
      </c>
      <c r="B1400" t="s">
        <v>120</v>
      </c>
    </row>
    <row r="1401" spans="1:2" x14ac:dyDescent="0.25">
      <c r="A1401" t="s">
        <v>68</v>
      </c>
      <c r="B1401" t="s">
        <v>121</v>
      </c>
    </row>
    <row r="1402" spans="1:2" x14ac:dyDescent="0.25">
      <c r="A1402" t="s">
        <v>68</v>
      </c>
      <c r="B1402" t="s">
        <v>122</v>
      </c>
    </row>
    <row r="1403" spans="1:2" x14ac:dyDescent="0.25">
      <c r="A1403" t="s">
        <v>68</v>
      </c>
      <c r="B1403" t="s">
        <v>123</v>
      </c>
    </row>
    <row r="1404" spans="1:2" x14ac:dyDescent="0.25">
      <c r="A1404" t="s">
        <v>68</v>
      </c>
      <c r="B1404" t="s">
        <v>124</v>
      </c>
    </row>
    <row r="1405" spans="1:2" x14ac:dyDescent="0.25">
      <c r="A1405" t="s">
        <v>69</v>
      </c>
      <c r="B1405" t="s">
        <v>104</v>
      </c>
    </row>
    <row r="1406" spans="1:2" x14ac:dyDescent="0.25">
      <c r="A1406" t="s">
        <v>69</v>
      </c>
      <c r="B1406" t="s">
        <v>1</v>
      </c>
    </row>
    <row r="1407" spans="1:2" x14ac:dyDescent="0.25">
      <c r="A1407" t="s">
        <v>69</v>
      </c>
      <c r="B1407" t="s">
        <v>2</v>
      </c>
    </row>
    <row r="1408" spans="1:2" x14ac:dyDescent="0.25">
      <c r="A1408" t="s">
        <v>69</v>
      </c>
      <c r="B1408" t="s">
        <v>3</v>
      </c>
    </row>
    <row r="1409" spans="1:2" x14ac:dyDescent="0.25">
      <c r="A1409" t="s">
        <v>69</v>
      </c>
      <c r="B1409" t="s">
        <v>4</v>
      </c>
    </row>
    <row r="1410" spans="1:2" x14ac:dyDescent="0.25">
      <c r="A1410" t="s">
        <v>69</v>
      </c>
      <c r="B1410" t="s">
        <v>5</v>
      </c>
    </row>
    <row r="1411" spans="1:2" x14ac:dyDescent="0.25">
      <c r="A1411" t="s">
        <v>69</v>
      </c>
      <c r="B1411" t="s">
        <v>6</v>
      </c>
    </row>
    <row r="1412" spans="1:2" x14ac:dyDescent="0.25">
      <c r="A1412" t="s">
        <v>69</v>
      </c>
      <c r="B1412" t="s">
        <v>7</v>
      </c>
    </row>
    <row r="1413" spans="1:2" x14ac:dyDescent="0.25">
      <c r="A1413" t="s">
        <v>69</v>
      </c>
      <c r="B1413" t="s">
        <v>125</v>
      </c>
    </row>
    <row r="1414" spans="1:2" x14ac:dyDescent="0.25">
      <c r="A1414" t="s">
        <v>69</v>
      </c>
      <c r="B1414" t="s">
        <v>126</v>
      </c>
    </row>
    <row r="1415" spans="1:2" x14ac:dyDescent="0.25">
      <c r="A1415" t="s">
        <v>69</v>
      </c>
      <c r="B1415" t="s">
        <v>112</v>
      </c>
    </row>
    <row r="1416" spans="1:2" x14ac:dyDescent="0.25">
      <c r="A1416" t="s">
        <v>69</v>
      </c>
      <c r="B1416" t="s">
        <v>113</v>
      </c>
    </row>
    <row r="1417" spans="1:2" x14ac:dyDescent="0.25">
      <c r="A1417" t="s">
        <v>69</v>
      </c>
      <c r="B1417" t="s">
        <v>114</v>
      </c>
    </row>
    <row r="1418" spans="1:2" x14ac:dyDescent="0.25">
      <c r="A1418" t="s">
        <v>69</v>
      </c>
      <c r="B1418" t="s">
        <v>115</v>
      </c>
    </row>
    <row r="1419" spans="1:2" x14ac:dyDescent="0.25">
      <c r="A1419" t="s">
        <v>69</v>
      </c>
      <c r="B1419" t="s">
        <v>116</v>
      </c>
    </row>
    <row r="1420" spans="1:2" x14ac:dyDescent="0.25">
      <c r="A1420" t="s">
        <v>69</v>
      </c>
      <c r="B1420" t="s">
        <v>117</v>
      </c>
    </row>
    <row r="1421" spans="1:2" x14ac:dyDescent="0.25">
      <c r="A1421" t="s">
        <v>69</v>
      </c>
      <c r="B1421" t="s">
        <v>118</v>
      </c>
    </row>
    <row r="1422" spans="1:2" x14ac:dyDescent="0.25">
      <c r="A1422" t="s">
        <v>69</v>
      </c>
      <c r="B1422" t="s">
        <v>119</v>
      </c>
    </row>
    <row r="1423" spans="1:2" x14ac:dyDescent="0.25">
      <c r="A1423" t="s">
        <v>69</v>
      </c>
      <c r="B1423" t="s">
        <v>120</v>
      </c>
    </row>
    <row r="1424" spans="1:2" x14ac:dyDescent="0.25">
      <c r="A1424" t="s">
        <v>69</v>
      </c>
      <c r="B1424" t="s">
        <v>121</v>
      </c>
    </row>
    <row r="1425" spans="1:2" x14ac:dyDescent="0.25">
      <c r="A1425" t="s">
        <v>69</v>
      </c>
      <c r="B1425" t="s">
        <v>122</v>
      </c>
    </row>
    <row r="1426" spans="1:2" x14ac:dyDescent="0.25">
      <c r="A1426" t="s">
        <v>69</v>
      </c>
      <c r="B1426" t="s">
        <v>123</v>
      </c>
    </row>
    <row r="1427" spans="1:2" x14ac:dyDescent="0.25">
      <c r="A1427" t="s">
        <v>69</v>
      </c>
      <c r="B1427" t="s">
        <v>124</v>
      </c>
    </row>
    <row r="1428" spans="1:2" x14ac:dyDescent="0.25">
      <c r="A1428" t="s">
        <v>70</v>
      </c>
      <c r="B1428" t="s">
        <v>104</v>
      </c>
    </row>
    <row r="1429" spans="1:2" x14ac:dyDescent="0.25">
      <c r="A1429" t="s">
        <v>70</v>
      </c>
      <c r="B1429" t="s">
        <v>1</v>
      </c>
    </row>
    <row r="1430" spans="1:2" x14ac:dyDescent="0.25">
      <c r="A1430" t="s">
        <v>70</v>
      </c>
      <c r="B1430" t="s">
        <v>2</v>
      </c>
    </row>
    <row r="1431" spans="1:2" x14ac:dyDescent="0.25">
      <c r="A1431" t="s">
        <v>70</v>
      </c>
      <c r="B1431" t="s">
        <v>3</v>
      </c>
    </row>
    <row r="1432" spans="1:2" x14ac:dyDescent="0.25">
      <c r="A1432" t="s">
        <v>70</v>
      </c>
      <c r="B1432" t="s">
        <v>4</v>
      </c>
    </row>
    <row r="1433" spans="1:2" x14ac:dyDescent="0.25">
      <c r="A1433" t="s">
        <v>70</v>
      </c>
      <c r="B1433" t="s">
        <v>5</v>
      </c>
    </row>
    <row r="1434" spans="1:2" x14ac:dyDescent="0.25">
      <c r="A1434" t="s">
        <v>70</v>
      </c>
      <c r="B1434" t="s">
        <v>6</v>
      </c>
    </row>
    <row r="1435" spans="1:2" x14ac:dyDescent="0.25">
      <c r="A1435" t="s">
        <v>70</v>
      </c>
      <c r="B1435" t="s">
        <v>7</v>
      </c>
    </row>
    <row r="1436" spans="1:2" x14ac:dyDescent="0.25">
      <c r="A1436" t="s">
        <v>70</v>
      </c>
      <c r="B1436" t="s">
        <v>125</v>
      </c>
    </row>
    <row r="1437" spans="1:2" x14ac:dyDescent="0.25">
      <c r="A1437" t="s">
        <v>70</v>
      </c>
      <c r="B1437" t="s">
        <v>126</v>
      </c>
    </row>
    <row r="1438" spans="1:2" x14ac:dyDescent="0.25">
      <c r="A1438" t="s">
        <v>70</v>
      </c>
      <c r="B1438" t="s">
        <v>112</v>
      </c>
    </row>
    <row r="1439" spans="1:2" x14ac:dyDescent="0.25">
      <c r="A1439" t="s">
        <v>70</v>
      </c>
      <c r="B1439" t="s">
        <v>113</v>
      </c>
    </row>
    <row r="1440" spans="1:2" x14ac:dyDescent="0.25">
      <c r="A1440" t="s">
        <v>70</v>
      </c>
      <c r="B1440" t="s">
        <v>114</v>
      </c>
    </row>
    <row r="1441" spans="1:2" x14ac:dyDescent="0.25">
      <c r="A1441" t="s">
        <v>70</v>
      </c>
      <c r="B1441" t="s">
        <v>115</v>
      </c>
    </row>
    <row r="1442" spans="1:2" x14ac:dyDescent="0.25">
      <c r="A1442" t="s">
        <v>70</v>
      </c>
      <c r="B1442" t="s">
        <v>116</v>
      </c>
    </row>
    <row r="1443" spans="1:2" x14ac:dyDescent="0.25">
      <c r="A1443" t="s">
        <v>70</v>
      </c>
      <c r="B1443" t="s">
        <v>117</v>
      </c>
    </row>
    <row r="1444" spans="1:2" x14ac:dyDescent="0.25">
      <c r="A1444" t="s">
        <v>70</v>
      </c>
      <c r="B1444" t="s">
        <v>118</v>
      </c>
    </row>
    <row r="1445" spans="1:2" x14ac:dyDescent="0.25">
      <c r="A1445" t="s">
        <v>70</v>
      </c>
      <c r="B1445" t="s">
        <v>119</v>
      </c>
    </row>
    <row r="1446" spans="1:2" x14ac:dyDescent="0.25">
      <c r="A1446" t="s">
        <v>70</v>
      </c>
      <c r="B1446" t="s">
        <v>120</v>
      </c>
    </row>
    <row r="1447" spans="1:2" x14ac:dyDescent="0.25">
      <c r="A1447" t="s">
        <v>70</v>
      </c>
      <c r="B1447" t="s">
        <v>121</v>
      </c>
    </row>
    <row r="1448" spans="1:2" x14ac:dyDescent="0.25">
      <c r="A1448" t="s">
        <v>70</v>
      </c>
      <c r="B1448" t="s">
        <v>122</v>
      </c>
    </row>
    <row r="1449" spans="1:2" x14ac:dyDescent="0.25">
      <c r="A1449" t="s">
        <v>70</v>
      </c>
      <c r="B1449" t="s">
        <v>123</v>
      </c>
    </row>
    <row r="1450" spans="1:2" x14ac:dyDescent="0.25">
      <c r="A1450" t="s">
        <v>70</v>
      </c>
      <c r="B1450" t="s">
        <v>124</v>
      </c>
    </row>
    <row r="1451" spans="1:2" x14ac:dyDescent="0.25">
      <c r="A1451" t="s">
        <v>71</v>
      </c>
      <c r="B1451" t="s">
        <v>104</v>
      </c>
    </row>
    <row r="1452" spans="1:2" x14ac:dyDescent="0.25">
      <c r="A1452" t="s">
        <v>71</v>
      </c>
      <c r="B1452" t="s">
        <v>1</v>
      </c>
    </row>
    <row r="1453" spans="1:2" x14ac:dyDescent="0.25">
      <c r="A1453" t="s">
        <v>71</v>
      </c>
      <c r="B1453" t="s">
        <v>2</v>
      </c>
    </row>
    <row r="1454" spans="1:2" x14ac:dyDescent="0.25">
      <c r="A1454" t="s">
        <v>71</v>
      </c>
      <c r="B1454" t="s">
        <v>3</v>
      </c>
    </row>
    <row r="1455" spans="1:2" x14ac:dyDescent="0.25">
      <c r="A1455" t="s">
        <v>71</v>
      </c>
      <c r="B1455" t="s">
        <v>4</v>
      </c>
    </row>
    <row r="1456" spans="1:2" x14ac:dyDescent="0.25">
      <c r="A1456" t="s">
        <v>71</v>
      </c>
      <c r="B1456" t="s">
        <v>5</v>
      </c>
    </row>
    <row r="1457" spans="1:2" x14ac:dyDescent="0.25">
      <c r="A1457" t="s">
        <v>71</v>
      </c>
      <c r="B1457" t="s">
        <v>6</v>
      </c>
    </row>
    <row r="1458" spans="1:2" x14ac:dyDescent="0.25">
      <c r="A1458" t="s">
        <v>71</v>
      </c>
      <c r="B1458" t="s">
        <v>7</v>
      </c>
    </row>
    <row r="1459" spans="1:2" x14ac:dyDescent="0.25">
      <c r="A1459" t="s">
        <v>71</v>
      </c>
      <c r="B1459" t="s">
        <v>125</v>
      </c>
    </row>
    <row r="1460" spans="1:2" x14ac:dyDescent="0.25">
      <c r="A1460" t="s">
        <v>71</v>
      </c>
      <c r="B1460" t="s">
        <v>126</v>
      </c>
    </row>
    <row r="1461" spans="1:2" x14ac:dyDescent="0.25">
      <c r="A1461" t="s">
        <v>71</v>
      </c>
      <c r="B1461" t="s">
        <v>112</v>
      </c>
    </row>
    <row r="1462" spans="1:2" x14ac:dyDescent="0.25">
      <c r="A1462" t="s">
        <v>71</v>
      </c>
      <c r="B1462" t="s">
        <v>113</v>
      </c>
    </row>
    <row r="1463" spans="1:2" x14ac:dyDescent="0.25">
      <c r="A1463" t="s">
        <v>71</v>
      </c>
      <c r="B1463" t="s">
        <v>114</v>
      </c>
    </row>
    <row r="1464" spans="1:2" x14ac:dyDescent="0.25">
      <c r="A1464" t="s">
        <v>71</v>
      </c>
      <c r="B1464" t="s">
        <v>115</v>
      </c>
    </row>
    <row r="1465" spans="1:2" x14ac:dyDescent="0.25">
      <c r="A1465" t="s">
        <v>71</v>
      </c>
      <c r="B1465" t="s">
        <v>116</v>
      </c>
    </row>
    <row r="1466" spans="1:2" x14ac:dyDescent="0.25">
      <c r="A1466" t="s">
        <v>71</v>
      </c>
      <c r="B1466" t="s">
        <v>117</v>
      </c>
    </row>
    <row r="1467" spans="1:2" x14ac:dyDescent="0.25">
      <c r="A1467" t="s">
        <v>71</v>
      </c>
      <c r="B1467" t="s">
        <v>118</v>
      </c>
    </row>
    <row r="1468" spans="1:2" x14ac:dyDescent="0.25">
      <c r="A1468" t="s">
        <v>71</v>
      </c>
      <c r="B1468" t="s">
        <v>119</v>
      </c>
    </row>
    <row r="1469" spans="1:2" x14ac:dyDescent="0.25">
      <c r="A1469" t="s">
        <v>71</v>
      </c>
      <c r="B1469" t="s">
        <v>120</v>
      </c>
    </row>
    <row r="1470" spans="1:2" x14ac:dyDescent="0.25">
      <c r="A1470" t="s">
        <v>71</v>
      </c>
      <c r="B1470" t="s">
        <v>121</v>
      </c>
    </row>
    <row r="1471" spans="1:2" x14ac:dyDescent="0.25">
      <c r="A1471" t="s">
        <v>71</v>
      </c>
      <c r="B1471" t="s">
        <v>122</v>
      </c>
    </row>
    <row r="1472" spans="1:2" x14ac:dyDescent="0.25">
      <c r="A1472" t="s">
        <v>71</v>
      </c>
      <c r="B1472" t="s">
        <v>123</v>
      </c>
    </row>
    <row r="1473" spans="1:2" x14ac:dyDescent="0.25">
      <c r="A1473" t="s">
        <v>71</v>
      </c>
      <c r="B1473" t="s">
        <v>124</v>
      </c>
    </row>
    <row r="1474" spans="1:2" x14ac:dyDescent="0.25">
      <c r="A1474" t="s">
        <v>72</v>
      </c>
      <c r="B1474" t="s">
        <v>104</v>
      </c>
    </row>
    <row r="1475" spans="1:2" x14ac:dyDescent="0.25">
      <c r="A1475" t="s">
        <v>72</v>
      </c>
      <c r="B1475" t="s">
        <v>1</v>
      </c>
    </row>
    <row r="1476" spans="1:2" x14ac:dyDescent="0.25">
      <c r="A1476" t="s">
        <v>72</v>
      </c>
      <c r="B1476" t="s">
        <v>2</v>
      </c>
    </row>
    <row r="1477" spans="1:2" x14ac:dyDescent="0.25">
      <c r="A1477" t="s">
        <v>72</v>
      </c>
      <c r="B1477" t="s">
        <v>3</v>
      </c>
    </row>
    <row r="1478" spans="1:2" x14ac:dyDescent="0.25">
      <c r="A1478" t="s">
        <v>72</v>
      </c>
      <c r="B1478" t="s">
        <v>4</v>
      </c>
    </row>
    <row r="1479" spans="1:2" x14ac:dyDescent="0.25">
      <c r="A1479" t="s">
        <v>72</v>
      </c>
      <c r="B1479" t="s">
        <v>5</v>
      </c>
    </row>
    <row r="1480" spans="1:2" x14ac:dyDescent="0.25">
      <c r="A1480" t="s">
        <v>72</v>
      </c>
      <c r="B1480" t="s">
        <v>6</v>
      </c>
    </row>
    <row r="1481" spans="1:2" x14ac:dyDescent="0.25">
      <c r="A1481" t="s">
        <v>72</v>
      </c>
      <c r="B1481" t="s">
        <v>7</v>
      </c>
    </row>
    <row r="1482" spans="1:2" x14ac:dyDescent="0.25">
      <c r="A1482" t="s">
        <v>72</v>
      </c>
      <c r="B1482" t="s">
        <v>125</v>
      </c>
    </row>
    <row r="1483" spans="1:2" x14ac:dyDescent="0.25">
      <c r="A1483" t="s">
        <v>72</v>
      </c>
      <c r="B1483" t="s">
        <v>126</v>
      </c>
    </row>
    <row r="1484" spans="1:2" x14ac:dyDescent="0.25">
      <c r="A1484" t="s">
        <v>72</v>
      </c>
      <c r="B1484" t="s">
        <v>112</v>
      </c>
    </row>
    <row r="1485" spans="1:2" x14ac:dyDescent="0.25">
      <c r="A1485" t="s">
        <v>72</v>
      </c>
      <c r="B1485" t="s">
        <v>113</v>
      </c>
    </row>
    <row r="1486" spans="1:2" x14ac:dyDescent="0.25">
      <c r="A1486" t="s">
        <v>72</v>
      </c>
      <c r="B1486" t="s">
        <v>114</v>
      </c>
    </row>
    <row r="1487" spans="1:2" x14ac:dyDescent="0.25">
      <c r="A1487" t="s">
        <v>72</v>
      </c>
      <c r="B1487" t="s">
        <v>115</v>
      </c>
    </row>
    <row r="1488" spans="1:2" x14ac:dyDescent="0.25">
      <c r="A1488" t="s">
        <v>72</v>
      </c>
      <c r="B1488" t="s">
        <v>116</v>
      </c>
    </row>
    <row r="1489" spans="1:2" x14ac:dyDescent="0.25">
      <c r="A1489" t="s">
        <v>72</v>
      </c>
      <c r="B1489" t="s">
        <v>117</v>
      </c>
    </row>
    <row r="1490" spans="1:2" x14ac:dyDescent="0.25">
      <c r="A1490" t="s">
        <v>72</v>
      </c>
      <c r="B1490" t="s">
        <v>118</v>
      </c>
    </row>
    <row r="1491" spans="1:2" x14ac:dyDescent="0.25">
      <c r="A1491" t="s">
        <v>72</v>
      </c>
      <c r="B1491" t="s">
        <v>119</v>
      </c>
    </row>
    <row r="1492" spans="1:2" x14ac:dyDescent="0.25">
      <c r="A1492" t="s">
        <v>72</v>
      </c>
      <c r="B1492" t="s">
        <v>120</v>
      </c>
    </row>
    <row r="1493" spans="1:2" x14ac:dyDescent="0.25">
      <c r="A1493" t="s">
        <v>72</v>
      </c>
      <c r="B1493" t="s">
        <v>121</v>
      </c>
    </row>
    <row r="1494" spans="1:2" x14ac:dyDescent="0.25">
      <c r="A1494" t="s">
        <v>72</v>
      </c>
      <c r="B1494" t="s">
        <v>122</v>
      </c>
    </row>
    <row r="1495" spans="1:2" x14ac:dyDescent="0.25">
      <c r="A1495" t="s">
        <v>72</v>
      </c>
      <c r="B1495" t="s">
        <v>123</v>
      </c>
    </row>
    <row r="1496" spans="1:2" x14ac:dyDescent="0.25">
      <c r="A1496" t="s">
        <v>72</v>
      </c>
      <c r="B1496" t="s">
        <v>124</v>
      </c>
    </row>
    <row r="1497" spans="1:2" x14ac:dyDescent="0.25">
      <c r="A1497" t="s">
        <v>73</v>
      </c>
      <c r="B1497" t="s">
        <v>104</v>
      </c>
    </row>
    <row r="1498" spans="1:2" x14ac:dyDescent="0.25">
      <c r="A1498" t="s">
        <v>73</v>
      </c>
      <c r="B1498" t="s">
        <v>1</v>
      </c>
    </row>
    <row r="1499" spans="1:2" x14ac:dyDescent="0.25">
      <c r="A1499" t="s">
        <v>73</v>
      </c>
      <c r="B1499" t="s">
        <v>2</v>
      </c>
    </row>
    <row r="1500" spans="1:2" x14ac:dyDescent="0.25">
      <c r="A1500" t="s">
        <v>73</v>
      </c>
      <c r="B1500" t="s">
        <v>3</v>
      </c>
    </row>
    <row r="1501" spans="1:2" x14ac:dyDescent="0.25">
      <c r="A1501" t="s">
        <v>73</v>
      </c>
      <c r="B1501" t="s">
        <v>4</v>
      </c>
    </row>
    <row r="1502" spans="1:2" x14ac:dyDescent="0.25">
      <c r="A1502" t="s">
        <v>73</v>
      </c>
      <c r="B1502" t="s">
        <v>5</v>
      </c>
    </row>
    <row r="1503" spans="1:2" x14ac:dyDescent="0.25">
      <c r="A1503" t="s">
        <v>73</v>
      </c>
      <c r="B1503" t="s">
        <v>6</v>
      </c>
    </row>
    <row r="1504" spans="1:2" x14ac:dyDescent="0.25">
      <c r="A1504" t="s">
        <v>73</v>
      </c>
      <c r="B1504" t="s">
        <v>7</v>
      </c>
    </row>
    <row r="1505" spans="1:2" x14ac:dyDescent="0.25">
      <c r="A1505" t="s">
        <v>73</v>
      </c>
      <c r="B1505" t="s">
        <v>125</v>
      </c>
    </row>
    <row r="1506" spans="1:2" x14ac:dyDescent="0.25">
      <c r="A1506" t="s">
        <v>73</v>
      </c>
      <c r="B1506" t="s">
        <v>126</v>
      </c>
    </row>
    <row r="1507" spans="1:2" x14ac:dyDescent="0.25">
      <c r="A1507" t="s">
        <v>73</v>
      </c>
      <c r="B1507" t="s">
        <v>112</v>
      </c>
    </row>
    <row r="1508" spans="1:2" x14ac:dyDescent="0.25">
      <c r="A1508" t="s">
        <v>73</v>
      </c>
      <c r="B1508" t="s">
        <v>113</v>
      </c>
    </row>
    <row r="1509" spans="1:2" x14ac:dyDescent="0.25">
      <c r="A1509" t="s">
        <v>73</v>
      </c>
      <c r="B1509" t="s">
        <v>114</v>
      </c>
    </row>
    <row r="1510" spans="1:2" x14ac:dyDescent="0.25">
      <c r="A1510" t="s">
        <v>73</v>
      </c>
      <c r="B1510" t="s">
        <v>115</v>
      </c>
    </row>
    <row r="1511" spans="1:2" x14ac:dyDescent="0.25">
      <c r="A1511" t="s">
        <v>73</v>
      </c>
      <c r="B1511" t="s">
        <v>116</v>
      </c>
    </row>
    <row r="1512" spans="1:2" x14ac:dyDescent="0.25">
      <c r="A1512" t="s">
        <v>73</v>
      </c>
      <c r="B1512" t="s">
        <v>117</v>
      </c>
    </row>
    <row r="1513" spans="1:2" x14ac:dyDescent="0.25">
      <c r="A1513" t="s">
        <v>73</v>
      </c>
      <c r="B1513" t="s">
        <v>118</v>
      </c>
    </row>
    <row r="1514" spans="1:2" x14ac:dyDescent="0.25">
      <c r="A1514" t="s">
        <v>73</v>
      </c>
      <c r="B1514" t="s">
        <v>119</v>
      </c>
    </row>
    <row r="1515" spans="1:2" x14ac:dyDescent="0.25">
      <c r="A1515" t="s">
        <v>73</v>
      </c>
      <c r="B1515" t="s">
        <v>120</v>
      </c>
    </row>
    <row r="1516" spans="1:2" x14ac:dyDescent="0.25">
      <c r="A1516" t="s">
        <v>73</v>
      </c>
      <c r="B1516" t="s">
        <v>121</v>
      </c>
    </row>
    <row r="1517" spans="1:2" x14ac:dyDescent="0.25">
      <c r="A1517" t="s">
        <v>73</v>
      </c>
      <c r="B1517" t="s">
        <v>122</v>
      </c>
    </row>
    <row r="1518" spans="1:2" x14ac:dyDescent="0.25">
      <c r="A1518" t="s">
        <v>73</v>
      </c>
      <c r="B1518" t="s">
        <v>123</v>
      </c>
    </row>
    <row r="1519" spans="1:2" x14ac:dyDescent="0.25">
      <c r="A1519" t="s">
        <v>73</v>
      </c>
      <c r="B1519" t="s">
        <v>124</v>
      </c>
    </row>
    <row r="1520" spans="1:2" x14ac:dyDescent="0.25">
      <c r="A1520" t="s">
        <v>74</v>
      </c>
      <c r="B1520" t="s">
        <v>104</v>
      </c>
    </row>
    <row r="1521" spans="1:2" x14ac:dyDescent="0.25">
      <c r="A1521" t="s">
        <v>74</v>
      </c>
      <c r="B1521" t="s">
        <v>1</v>
      </c>
    </row>
    <row r="1522" spans="1:2" x14ac:dyDescent="0.25">
      <c r="A1522" t="s">
        <v>74</v>
      </c>
      <c r="B1522" t="s">
        <v>2</v>
      </c>
    </row>
    <row r="1523" spans="1:2" x14ac:dyDescent="0.25">
      <c r="A1523" t="s">
        <v>74</v>
      </c>
      <c r="B1523" t="s">
        <v>3</v>
      </c>
    </row>
    <row r="1524" spans="1:2" x14ac:dyDescent="0.25">
      <c r="A1524" t="s">
        <v>74</v>
      </c>
      <c r="B1524" t="s">
        <v>4</v>
      </c>
    </row>
    <row r="1525" spans="1:2" x14ac:dyDescent="0.25">
      <c r="A1525" t="s">
        <v>74</v>
      </c>
      <c r="B1525" t="s">
        <v>5</v>
      </c>
    </row>
    <row r="1526" spans="1:2" x14ac:dyDescent="0.25">
      <c r="A1526" t="s">
        <v>74</v>
      </c>
      <c r="B1526" t="s">
        <v>6</v>
      </c>
    </row>
    <row r="1527" spans="1:2" x14ac:dyDescent="0.25">
      <c r="A1527" t="s">
        <v>74</v>
      </c>
      <c r="B1527" t="s">
        <v>7</v>
      </c>
    </row>
    <row r="1528" spans="1:2" x14ac:dyDescent="0.25">
      <c r="A1528" t="s">
        <v>74</v>
      </c>
      <c r="B1528" t="s">
        <v>125</v>
      </c>
    </row>
    <row r="1529" spans="1:2" x14ac:dyDescent="0.25">
      <c r="A1529" t="s">
        <v>74</v>
      </c>
      <c r="B1529" t="s">
        <v>126</v>
      </c>
    </row>
    <row r="1530" spans="1:2" x14ac:dyDescent="0.25">
      <c r="A1530" t="s">
        <v>74</v>
      </c>
      <c r="B1530" t="s">
        <v>112</v>
      </c>
    </row>
    <row r="1531" spans="1:2" x14ac:dyDescent="0.25">
      <c r="A1531" t="s">
        <v>74</v>
      </c>
      <c r="B1531" t="s">
        <v>113</v>
      </c>
    </row>
    <row r="1532" spans="1:2" x14ac:dyDescent="0.25">
      <c r="A1532" t="s">
        <v>74</v>
      </c>
      <c r="B1532" t="s">
        <v>114</v>
      </c>
    </row>
    <row r="1533" spans="1:2" x14ac:dyDescent="0.25">
      <c r="A1533" t="s">
        <v>74</v>
      </c>
      <c r="B1533" t="s">
        <v>115</v>
      </c>
    </row>
    <row r="1534" spans="1:2" x14ac:dyDescent="0.25">
      <c r="A1534" t="s">
        <v>74</v>
      </c>
      <c r="B1534" t="s">
        <v>116</v>
      </c>
    </row>
    <row r="1535" spans="1:2" x14ac:dyDescent="0.25">
      <c r="A1535" t="s">
        <v>74</v>
      </c>
      <c r="B1535" t="s">
        <v>117</v>
      </c>
    </row>
    <row r="1536" spans="1:2" x14ac:dyDescent="0.25">
      <c r="A1536" t="s">
        <v>74</v>
      </c>
      <c r="B1536" t="s">
        <v>118</v>
      </c>
    </row>
    <row r="1537" spans="1:2" x14ac:dyDescent="0.25">
      <c r="A1537" t="s">
        <v>74</v>
      </c>
      <c r="B1537" t="s">
        <v>119</v>
      </c>
    </row>
    <row r="1538" spans="1:2" x14ac:dyDescent="0.25">
      <c r="A1538" t="s">
        <v>74</v>
      </c>
      <c r="B1538" t="s">
        <v>120</v>
      </c>
    </row>
    <row r="1539" spans="1:2" x14ac:dyDescent="0.25">
      <c r="A1539" t="s">
        <v>74</v>
      </c>
      <c r="B1539" t="s">
        <v>121</v>
      </c>
    </row>
    <row r="1540" spans="1:2" x14ac:dyDescent="0.25">
      <c r="A1540" t="s">
        <v>74</v>
      </c>
      <c r="B1540" t="s">
        <v>122</v>
      </c>
    </row>
    <row r="1541" spans="1:2" x14ac:dyDescent="0.25">
      <c r="A1541" t="s">
        <v>74</v>
      </c>
      <c r="B1541" t="s">
        <v>123</v>
      </c>
    </row>
    <row r="1542" spans="1:2" x14ac:dyDescent="0.25">
      <c r="A1542" t="s">
        <v>74</v>
      </c>
      <c r="B1542" t="s">
        <v>124</v>
      </c>
    </row>
    <row r="1543" spans="1:2" x14ac:dyDescent="0.25">
      <c r="A1543" t="s">
        <v>75</v>
      </c>
      <c r="B1543" t="s">
        <v>104</v>
      </c>
    </row>
    <row r="1544" spans="1:2" x14ac:dyDescent="0.25">
      <c r="A1544" t="s">
        <v>75</v>
      </c>
      <c r="B1544" t="s">
        <v>1</v>
      </c>
    </row>
    <row r="1545" spans="1:2" x14ac:dyDescent="0.25">
      <c r="A1545" t="s">
        <v>75</v>
      </c>
      <c r="B1545" t="s">
        <v>2</v>
      </c>
    </row>
    <row r="1546" spans="1:2" x14ac:dyDescent="0.25">
      <c r="A1546" t="s">
        <v>75</v>
      </c>
      <c r="B1546" t="s">
        <v>3</v>
      </c>
    </row>
    <row r="1547" spans="1:2" x14ac:dyDescent="0.25">
      <c r="A1547" t="s">
        <v>75</v>
      </c>
      <c r="B1547" t="s">
        <v>4</v>
      </c>
    </row>
    <row r="1548" spans="1:2" x14ac:dyDescent="0.25">
      <c r="A1548" t="s">
        <v>75</v>
      </c>
      <c r="B1548" t="s">
        <v>5</v>
      </c>
    </row>
    <row r="1549" spans="1:2" x14ac:dyDescent="0.25">
      <c r="A1549" t="s">
        <v>75</v>
      </c>
      <c r="B1549" t="s">
        <v>6</v>
      </c>
    </row>
    <row r="1550" spans="1:2" x14ac:dyDescent="0.25">
      <c r="A1550" t="s">
        <v>75</v>
      </c>
      <c r="B1550" t="s">
        <v>7</v>
      </c>
    </row>
    <row r="1551" spans="1:2" x14ac:dyDescent="0.25">
      <c r="A1551" t="s">
        <v>75</v>
      </c>
      <c r="B1551" t="s">
        <v>125</v>
      </c>
    </row>
    <row r="1552" spans="1:2" x14ac:dyDescent="0.25">
      <c r="A1552" t="s">
        <v>75</v>
      </c>
      <c r="B1552" t="s">
        <v>126</v>
      </c>
    </row>
    <row r="1553" spans="1:2" x14ac:dyDescent="0.25">
      <c r="A1553" t="s">
        <v>75</v>
      </c>
      <c r="B1553" t="s">
        <v>112</v>
      </c>
    </row>
    <row r="1554" spans="1:2" x14ac:dyDescent="0.25">
      <c r="A1554" t="s">
        <v>75</v>
      </c>
      <c r="B1554" t="s">
        <v>113</v>
      </c>
    </row>
    <row r="1555" spans="1:2" x14ac:dyDescent="0.25">
      <c r="A1555" t="s">
        <v>75</v>
      </c>
      <c r="B1555" t="s">
        <v>114</v>
      </c>
    </row>
    <row r="1556" spans="1:2" x14ac:dyDescent="0.25">
      <c r="A1556" t="s">
        <v>75</v>
      </c>
      <c r="B1556" t="s">
        <v>115</v>
      </c>
    </row>
    <row r="1557" spans="1:2" x14ac:dyDescent="0.25">
      <c r="A1557" t="s">
        <v>75</v>
      </c>
      <c r="B1557" t="s">
        <v>116</v>
      </c>
    </row>
    <row r="1558" spans="1:2" x14ac:dyDescent="0.25">
      <c r="A1558" t="s">
        <v>75</v>
      </c>
      <c r="B1558" t="s">
        <v>117</v>
      </c>
    </row>
    <row r="1559" spans="1:2" x14ac:dyDescent="0.25">
      <c r="A1559" t="s">
        <v>75</v>
      </c>
      <c r="B1559" t="s">
        <v>118</v>
      </c>
    </row>
    <row r="1560" spans="1:2" x14ac:dyDescent="0.25">
      <c r="A1560" t="s">
        <v>75</v>
      </c>
      <c r="B1560" t="s">
        <v>119</v>
      </c>
    </row>
    <row r="1561" spans="1:2" x14ac:dyDescent="0.25">
      <c r="A1561" t="s">
        <v>75</v>
      </c>
      <c r="B1561" t="s">
        <v>120</v>
      </c>
    </row>
    <row r="1562" spans="1:2" x14ac:dyDescent="0.25">
      <c r="A1562" t="s">
        <v>75</v>
      </c>
      <c r="B1562" t="s">
        <v>121</v>
      </c>
    </row>
    <row r="1563" spans="1:2" x14ac:dyDescent="0.25">
      <c r="A1563" t="s">
        <v>75</v>
      </c>
      <c r="B1563" t="s">
        <v>122</v>
      </c>
    </row>
    <row r="1564" spans="1:2" x14ac:dyDescent="0.25">
      <c r="A1564" t="s">
        <v>75</v>
      </c>
      <c r="B1564" t="s">
        <v>123</v>
      </c>
    </row>
    <row r="1565" spans="1:2" x14ac:dyDescent="0.25">
      <c r="A1565" t="s">
        <v>75</v>
      </c>
      <c r="B1565" t="s">
        <v>124</v>
      </c>
    </row>
    <row r="1566" spans="1:2" x14ac:dyDescent="0.25">
      <c r="A1566" t="s">
        <v>76</v>
      </c>
      <c r="B1566" t="s">
        <v>104</v>
      </c>
    </row>
    <row r="1567" spans="1:2" x14ac:dyDescent="0.25">
      <c r="A1567" t="s">
        <v>76</v>
      </c>
      <c r="B1567" t="s">
        <v>1</v>
      </c>
    </row>
    <row r="1568" spans="1:2" x14ac:dyDescent="0.25">
      <c r="A1568" t="s">
        <v>76</v>
      </c>
      <c r="B1568" t="s">
        <v>2</v>
      </c>
    </row>
    <row r="1569" spans="1:2" x14ac:dyDescent="0.25">
      <c r="A1569" t="s">
        <v>76</v>
      </c>
      <c r="B1569" t="s">
        <v>3</v>
      </c>
    </row>
    <row r="1570" spans="1:2" x14ac:dyDescent="0.25">
      <c r="A1570" t="s">
        <v>76</v>
      </c>
      <c r="B1570" t="s">
        <v>4</v>
      </c>
    </row>
    <row r="1571" spans="1:2" x14ac:dyDescent="0.25">
      <c r="A1571" t="s">
        <v>76</v>
      </c>
      <c r="B1571" t="s">
        <v>5</v>
      </c>
    </row>
    <row r="1572" spans="1:2" x14ac:dyDescent="0.25">
      <c r="A1572" t="s">
        <v>76</v>
      </c>
      <c r="B1572" t="s">
        <v>6</v>
      </c>
    </row>
    <row r="1573" spans="1:2" x14ac:dyDescent="0.25">
      <c r="A1573" t="s">
        <v>76</v>
      </c>
      <c r="B1573" t="s">
        <v>7</v>
      </c>
    </row>
    <row r="1574" spans="1:2" x14ac:dyDescent="0.25">
      <c r="A1574" t="s">
        <v>76</v>
      </c>
      <c r="B1574" t="s">
        <v>125</v>
      </c>
    </row>
    <row r="1575" spans="1:2" x14ac:dyDescent="0.25">
      <c r="A1575" t="s">
        <v>76</v>
      </c>
      <c r="B1575" t="s">
        <v>126</v>
      </c>
    </row>
    <row r="1576" spans="1:2" x14ac:dyDescent="0.25">
      <c r="A1576" t="s">
        <v>76</v>
      </c>
      <c r="B1576" t="s">
        <v>112</v>
      </c>
    </row>
    <row r="1577" spans="1:2" x14ac:dyDescent="0.25">
      <c r="A1577" t="s">
        <v>76</v>
      </c>
      <c r="B1577" t="s">
        <v>113</v>
      </c>
    </row>
    <row r="1578" spans="1:2" x14ac:dyDescent="0.25">
      <c r="A1578" t="s">
        <v>76</v>
      </c>
      <c r="B1578" t="s">
        <v>114</v>
      </c>
    </row>
    <row r="1579" spans="1:2" x14ac:dyDescent="0.25">
      <c r="A1579" t="s">
        <v>76</v>
      </c>
      <c r="B1579" t="s">
        <v>115</v>
      </c>
    </row>
    <row r="1580" spans="1:2" x14ac:dyDescent="0.25">
      <c r="A1580" t="s">
        <v>76</v>
      </c>
      <c r="B1580" t="s">
        <v>116</v>
      </c>
    </row>
    <row r="1581" spans="1:2" x14ac:dyDescent="0.25">
      <c r="A1581" t="s">
        <v>76</v>
      </c>
      <c r="B1581" t="s">
        <v>117</v>
      </c>
    </row>
    <row r="1582" spans="1:2" x14ac:dyDescent="0.25">
      <c r="A1582" t="s">
        <v>76</v>
      </c>
      <c r="B1582" t="s">
        <v>118</v>
      </c>
    </row>
    <row r="1583" spans="1:2" x14ac:dyDescent="0.25">
      <c r="A1583" t="s">
        <v>76</v>
      </c>
      <c r="B1583" t="s">
        <v>119</v>
      </c>
    </row>
    <row r="1584" spans="1:2" x14ac:dyDescent="0.25">
      <c r="A1584" t="s">
        <v>76</v>
      </c>
      <c r="B1584" t="s">
        <v>120</v>
      </c>
    </row>
    <row r="1585" spans="1:2" x14ac:dyDescent="0.25">
      <c r="A1585" t="s">
        <v>76</v>
      </c>
      <c r="B1585" t="s">
        <v>121</v>
      </c>
    </row>
    <row r="1586" spans="1:2" x14ac:dyDescent="0.25">
      <c r="A1586" t="s">
        <v>76</v>
      </c>
      <c r="B1586" t="s">
        <v>122</v>
      </c>
    </row>
    <row r="1587" spans="1:2" x14ac:dyDescent="0.25">
      <c r="A1587" t="s">
        <v>76</v>
      </c>
      <c r="B1587" t="s">
        <v>123</v>
      </c>
    </row>
    <row r="1588" spans="1:2" x14ac:dyDescent="0.25">
      <c r="A1588" t="s">
        <v>76</v>
      </c>
      <c r="B1588" t="s">
        <v>124</v>
      </c>
    </row>
    <row r="1589" spans="1:2" x14ac:dyDescent="0.25">
      <c r="A1589" t="s">
        <v>77</v>
      </c>
      <c r="B1589" t="s">
        <v>104</v>
      </c>
    </row>
    <row r="1590" spans="1:2" x14ac:dyDescent="0.25">
      <c r="A1590" t="s">
        <v>77</v>
      </c>
      <c r="B1590" t="s">
        <v>1</v>
      </c>
    </row>
    <row r="1591" spans="1:2" x14ac:dyDescent="0.25">
      <c r="A1591" t="s">
        <v>77</v>
      </c>
      <c r="B1591" t="s">
        <v>2</v>
      </c>
    </row>
    <row r="1592" spans="1:2" x14ac:dyDescent="0.25">
      <c r="A1592" t="s">
        <v>77</v>
      </c>
      <c r="B1592" t="s">
        <v>3</v>
      </c>
    </row>
    <row r="1593" spans="1:2" x14ac:dyDescent="0.25">
      <c r="A1593" t="s">
        <v>77</v>
      </c>
      <c r="B1593" t="s">
        <v>4</v>
      </c>
    </row>
    <row r="1594" spans="1:2" x14ac:dyDescent="0.25">
      <c r="A1594" t="s">
        <v>77</v>
      </c>
      <c r="B1594" t="s">
        <v>5</v>
      </c>
    </row>
    <row r="1595" spans="1:2" x14ac:dyDescent="0.25">
      <c r="A1595" t="s">
        <v>77</v>
      </c>
      <c r="B1595" t="s">
        <v>6</v>
      </c>
    </row>
    <row r="1596" spans="1:2" x14ac:dyDescent="0.25">
      <c r="A1596" t="s">
        <v>77</v>
      </c>
      <c r="B1596" t="s">
        <v>7</v>
      </c>
    </row>
    <row r="1597" spans="1:2" x14ac:dyDescent="0.25">
      <c r="A1597" t="s">
        <v>77</v>
      </c>
      <c r="B1597" t="s">
        <v>125</v>
      </c>
    </row>
    <row r="1598" spans="1:2" x14ac:dyDescent="0.25">
      <c r="A1598" t="s">
        <v>77</v>
      </c>
      <c r="B1598" t="s">
        <v>126</v>
      </c>
    </row>
    <row r="1599" spans="1:2" x14ac:dyDescent="0.25">
      <c r="A1599" t="s">
        <v>77</v>
      </c>
      <c r="B1599" t="s">
        <v>112</v>
      </c>
    </row>
    <row r="1600" spans="1:2" x14ac:dyDescent="0.25">
      <c r="A1600" t="s">
        <v>77</v>
      </c>
      <c r="B1600" t="s">
        <v>113</v>
      </c>
    </row>
    <row r="1601" spans="1:2" x14ac:dyDescent="0.25">
      <c r="A1601" t="s">
        <v>77</v>
      </c>
      <c r="B1601" t="s">
        <v>114</v>
      </c>
    </row>
    <row r="1602" spans="1:2" x14ac:dyDescent="0.25">
      <c r="A1602" t="s">
        <v>77</v>
      </c>
      <c r="B1602" t="s">
        <v>115</v>
      </c>
    </row>
    <row r="1603" spans="1:2" x14ac:dyDescent="0.25">
      <c r="A1603" t="s">
        <v>77</v>
      </c>
      <c r="B1603" t="s">
        <v>116</v>
      </c>
    </row>
    <row r="1604" spans="1:2" x14ac:dyDescent="0.25">
      <c r="A1604" t="s">
        <v>77</v>
      </c>
      <c r="B1604" t="s">
        <v>117</v>
      </c>
    </row>
    <row r="1605" spans="1:2" x14ac:dyDescent="0.25">
      <c r="A1605" t="s">
        <v>77</v>
      </c>
      <c r="B1605" t="s">
        <v>118</v>
      </c>
    </row>
    <row r="1606" spans="1:2" x14ac:dyDescent="0.25">
      <c r="A1606" t="s">
        <v>77</v>
      </c>
      <c r="B1606" t="s">
        <v>119</v>
      </c>
    </row>
    <row r="1607" spans="1:2" x14ac:dyDescent="0.25">
      <c r="A1607" t="s">
        <v>77</v>
      </c>
      <c r="B1607" t="s">
        <v>120</v>
      </c>
    </row>
    <row r="1608" spans="1:2" x14ac:dyDescent="0.25">
      <c r="A1608" t="s">
        <v>77</v>
      </c>
      <c r="B1608" t="s">
        <v>121</v>
      </c>
    </row>
    <row r="1609" spans="1:2" x14ac:dyDescent="0.25">
      <c r="A1609" t="s">
        <v>77</v>
      </c>
      <c r="B1609" t="s">
        <v>122</v>
      </c>
    </row>
    <row r="1610" spans="1:2" x14ac:dyDescent="0.25">
      <c r="A1610" t="s">
        <v>77</v>
      </c>
      <c r="B1610" t="s">
        <v>123</v>
      </c>
    </row>
    <row r="1611" spans="1:2" x14ac:dyDescent="0.25">
      <c r="A1611" t="s">
        <v>77</v>
      </c>
      <c r="B1611" t="s">
        <v>124</v>
      </c>
    </row>
    <row r="1612" spans="1:2" x14ac:dyDescent="0.25">
      <c r="A1612" t="s">
        <v>78</v>
      </c>
      <c r="B1612" t="s">
        <v>104</v>
      </c>
    </row>
    <row r="1613" spans="1:2" x14ac:dyDescent="0.25">
      <c r="A1613" t="s">
        <v>78</v>
      </c>
      <c r="B1613" t="s">
        <v>1</v>
      </c>
    </row>
    <row r="1614" spans="1:2" x14ac:dyDescent="0.25">
      <c r="A1614" t="s">
        <v>78</v>
      </c>
      <c r="B1614" t="s">
        <v>2</v>
      </c>
    </row>
    <row r="1615" spans="1:2" x14ac:dyDescent="0.25">
      <c r="A1615" t="s">
        <v>78</v>
      </c>
      <c r="B1615" t="s">
        <v>3</v>
      </c>
    </row>
    <row r="1616" spans="1:2" x14ac:dyDescent="0.25">
      <c r="A1616" t="s">
        <v>78</v>
      </c>
      <c r="B1616" t="s">
        <v>4</v>
      </c>
    </row>
    <row r="1617" spans="1:2" x14ac:dyDescent="0.25">
      <c r="A1617" t="s">
        <v>78</v>
      </c>
      <c r="B1617" t="s">
        <v>5</v>
      </c>
    </row>
    <row r="1618" spans="1:2" x14ac:dyDescent="0.25">
      <c r="A1618" t="s">
        <v>78</v>
      </c>
      <c r="B1618" t="s">
        <v>6</v>
      </c>
    </row>
    <row r="1619" spans="1:2" x14ac:dyDescent="0.25">
      <c r="A1619" t="s">
        <v>78</v>
      </c>
      <c r="B1619" t="s">
        <v>7</v>
      </c>
    </row>
    <row r="1620" spans="1:2" x14ac:dyDescent="0.25">
      <c r="A1620" t="s">
        <v>78</v>
      </c>
      <c r="B1620" t="s">
        <v>125</v>
      </c>
    </row>
    <row r="1621" spans="1:2" x14ac:dyDescent="0.25">
      <c r="A1621" t="s">
        <v>78</v>
      </c>
      <c r="B1621" t="s">
        <v>126</v>
      </c>
    </row>
    <row r="1622" spans="1:2" x14ac:dyDescent="0.25">
      <c r="A1622" t="s">
        <v>78</v>
      </c>
      <c r="B1622" t="s">
        <v>112</v>
      </c>
    </row>
    <row r="1623" spans="1:2" x14ac:dyDescent="0.25">
      <c r="A1623" t="s">
        <v>78</v>
      </c>
      <c r="B1623" t="s">
        <v>113</v>
      </c>
    </row>
    <row r="1624" spans="1:2" x14ac:dyDescent="0.25">
      <c r="A1624" t="s">
        <v>78</v>
      </c>
      <c r="B1624" t="s">
        <v>114</v>
      </c>
    </row>
    <row r="1625" spans="1:2" x14ac:dyDescent="0.25">
      <c r="A1625" t="s">
        <v>78</v>
      </c>
      <c r="B1625" t="s">
        <v>115</v>
      </c>
    </row>
    <row r="1626" spans="1:2" x14ac:dyDescent="0.25">
      <c r="A1626" t="s">
        <v>78</v>
      </c>
      <c r="B1626" t="s">
        <v>116</v>
      </c>
    </row>
    <row r="1627" spans="1:2" x14ac:dyDescent="0.25">
      <c r="A1627" t="s">
        <v>78</v>
      </c>
      <c r="B1627" t="s">
        <v>117</v>
      </c>
    </row>
    <row r="1628" spans="1:2" x14ac:dyDescent="0.25">
      <c r="A1628" t="s">
        <v>78</v>
      </c>
      <c r="B1628" t="s">
        <v>118</v>
      </c>
    </row>
    <row r="1629" spans="1:2" x14ac:dyDescent="0.25">
      <c r="A1629" t="s">
        <v>78</v>
      </c>
      <c r="B1629" t="s">
        <v>119</v>
      </c>
    </row>
    <row r="1630" spans="1:2" x14ac:dyDescent="0.25">
      <c r="A1630" t="s">
        <v>78</v>
      </c>
      <c r="B1630" t="s">
        <v>120</v>
      </c>
    </row>
    <row r="1631" spans="1:2" x14ac:dyDescent="0.25">
      <c r="A1631" t="s">
        <v>78</v>
      </c>
      <c r="B1631" t="s">
        <v>121</v>
      </c>
    </row>
    <row r="1632" spans="1:2" x14ac:dyDescent="0.25">
      <c r="A1632" t="s">
        <v>78</v>
      </c>
      <c r="B1632" t="s">
        <v>122</v>
      </c>
    </row>
    <row r="1633" spans="1:2" x14ac:dyDescent="0.25">
      <c r="A1633" t="s">
        <v>78</v>
      </c>
      <c r="B1633" t="s">
        <v>123</v>
      </c>
    </row>
    <row r="1634" spans="1:2" x14ac:dyDescent="0.25">
      <c r="A1634" t="s">
        <v>78</v>
      </c>
      <c r="B1634" t="s">
        <v>124</v>
      </c>
    </row>
    <row r="1635" spans="1:2" x14ac:dyDescent="0.25">
      <c r="A1635" t="s">
        <v>79</v>
      </c>
      <c r="B1635" t="s">
        <v>104</v>
      </c>
    </row>
    <row r="1636" spans="1:2" x14ac:dyDescent="0.25">
      <c r="A1636" t="s">
        <v>79</v>
      </c>
      <c r="B1636" t="s">
        <v>1</v>
      </c>
    </row>
    <row r="1637" spans="1:2" x14ac:dyDescent="0.25">
      <c r="A1637" t="s">
        <v>79</v>
      </c>
      <c r="B1637" t="s">
        <v>2</v>
      </c>
    </row>
    <row r="1638" spans="1:2" x14ac:dyDescent="0.25">
      <c r="A1638" t="s">
        <v>79</v>
      </c>
      <c r="B1638" t="s">
        <v>3</v>
      </c>
    </row>
    <row r="1639" spans="1:2" x14ac:dyDescent="0.25">
      <c r="A1639" t="s">
        <v>79</v>
      </c>
      <c r="B1639" t="s">
        <v>4</v>
      </c>
    </row>
    <row r="1640" spans="1:2" x14ac:dyDescent="0.25">
      <c r="A1640" t="s">
        <v>79</v>
      </c>
      <c r="B1640" t="s">
        <v>5</v>
      </c>
    </row>
    <row r="1641" spans="1:2" x14ac:dyDescent="0.25">
      <c r="A1641" t="s">
        <v>79</v>
      </c>
      <c r="B1641" t="s">
        <v>6</v>
      </c>
    </row>
    <row r="1642" spans="1:2" x14ac:dyDescent="0.25">
      <c r="A1642" t="s">
        <v>79</v>
      </c>
      <c r="B1642" t="s">
        <v>7</v>
      </c>
    </row>
    <row r="1643" spans="1:2" x14ac:dyDescent="0.25">
      <c r="A1643" t="s">
        <v>79</v>
      </c>
      <c r="B1643" t="s">
        <v>125</v>
      </c>
    </row>
    <row r="1644" spans="1:2" x14ac:dyDescent="0.25">
      <c r="A1644" t="s">
        <v>79</v>
      </c>
      <c r="B1644" t="s">
        <v>126</v>
      </c>
    </row>
    <row r="1645" spans="1:2" x14ac:dyDescent="0.25">
      <c r="A1645" t="s">
        <v>79</v>
      </c>
      <c r="B1645" t="s">
        <v>112</v>
      </c>
    </row>
    <row r="1646" spans="1:2" x14ac:dyDescent="0.25">
      <c r="A1646" t="s">
        <v>79</v>
      </c>
      <c r="B1646" t="s">
        <v>113</v>
      </c>
    </row>
    <row r="1647" spans="1:2" x14ac:dyDescent="0.25">
      <c r="A1647" t="s">
        <v>79</v>
      </c>
      <c r="B1647" t="s">
        <v>114</v>
      </c>
    </row>
    <row r="1648" spans="1:2" x14ac:dyDescent="0.25">
      <c r="A1648" t="s">
        <v>79</v>
      </c>
      <c r="B1648" t="s">
        <v>115</v>
      </c>
    </row>
    <row r="1649" spans="1:2" x14ac:dyDescent="0.25">
      <c r="A1649" t="s">
        <v>79</v>
      </c>
      <c r="B1649" t="s">
        <v>116</v>
      </c>
    </row>
    <row r="1650" spans="1:2" x14ac:dyDescent="0.25">
      <c r="A1650" t="s">
        <v>79</v>
      </c>
      <c r="B1650" t="s">
        <v>117</v>
      </c>
    </row>
    <row r="1651" spans="1:2" x14ac:dyDescent="0.25">
      <c r="A1651" t="s">
        <v>79</v>
      </c>
      <c r="B1651" t="s">
        <v>118</v>
      </c>
    </row>
    <row r="1652" spans="1:2" x14ac:dyDescent="0.25">
      <c r="A1652" t="s">
        <v>79</v>
      </c>
      <c r="B1652" t="s">
        <v>119</v>
      </c>
    </row>
    <row r="1653" spans="1:2" x14ac:dyDescent="0.25">
      <c r="A1653" t="s">
        <v>79</v>
      </c>
      <c r="B1653" t="s">
        <v>120</v>
      </c>
    </row>
    <row r="1654" spans="1:2" x14ac:dyDescent="0.25">
      <c r="A1654" t="s">
        <v>79</v>
      </c>
      <c r="B1654" t="s">
        <v>121</v>
      </c>
    </row>
    <row r="1655" spans="1:2" x14ac:dyDescent="0.25">
      <c r="A1655" t="s">
        <v>79</v>
      </c>
      <c r="B1655" t="s">
        <v>122</v>
      </c>
    </row>
    <row r="1656" spans="1:2" x14ac:dyDescent="0.25">
      <c r="A1656" t="s">
        <v>79</v>
      </c>
      <c r="B1656" t="s">
        <v>123</v>
      </c>
    </row>
    <row r="1657" spans="1:2" x14ac:dyDescent="0.25">
      <c r="A1657" t="s">
        <v>79</v>
      </c>
      <c r="B1657" t="s">
        <v>124</v>
      </c>
    </row>
    <row r="1658" spans="1:2" x14ac:dyDescent="0.25">
      <c r="A1658" t="s">
        <v>80</v>
      </c>
      <c r="B1658" t="s">
        <v>104</v>
      </c>
    </row>
    <row r="1659" spans="1:2" x14ac:dyDescent="0.25">
      <c r="A1659" t="s">
        <v>80</v>
      </c>
      <c r="B1659" t="s">
        <v>1</v>
      </c>
    </row>
    <row r="1660" spans="1:2" x14ac:dyDescent="0.25">
      <c r="A1660" t="s">
        <v>80</v>
      </c>
      <c r="B1660" t="s">
        <v>2</v>
      </c>
    </row>
    <row r="1661" spans="1:2" x14ac:dyDescent="0.25">
      <c r="A1661" t="s">
        <v>80</v>
      </c>
      <c r="B1661" t="s">
        <v>3</v>
      </c>
    </row>
    <row r="1662" spans="1:2" x14ac:dyDescent="0.25">
      <c r="A1662" t="s">
        <v>80</v>
      </c>
      <c r="B1662" t="s">
        <v>4</v>
      </c>
    </row>
    <row r="1663" spans="1:2" x14ac:dyDescent="0.25">
      <c r="A1663" t="s">
        <v>80</v>
      </c>
      <c r="B1663" t="s">
        <v>5</v>
      </c>
    </row>
    <row r="1664" spans="1:2" x14ac:dyDescent="0.25">
      <c r="A1664" t="s">
        <v>80</v>
      </c>
      <c r="B1664" t="s">
        <v>6</v>
      </c>
    </row>
    <row r="1665" spans="1:2" x14ac:dyDescent="0.25">
      <c r="A1665" t="s">
        <v>80</v>
      </c>
      <c r="B1665" t="s">
        <v>7</v>
      </c>
    </row>
    <row r="1666" spans="1:2" x14ac:dyDescent="0.25">
      <c r="A1666" t="s">
        <v>80</v>
      </c>
      <c r="B1666" t="s">
        <v>125</v>
      </c>
    </row>
    <row r="1667" spans="1:2" x14ac:dyDescent="0.25">
      <c r="A1667" t="s">
        <v>80</v>
      </c>
      <c r="B1667" t="s">
        <v>126</v>
      </c>
    </row>
    <row r="1668" spans="1:2" x14ac:dyDescent="0.25">
      <c r="A1668" t="s">
        <v>80</v>
      </c>
      <c r="B1668" t="s">
        <v>112</v>
      </c>
    </row>
    <row r="1669" spans="1:2" x14ac:dyDescent="0.25">
      <c r="A1669" t="s">
        <v>80</v>
      </c>
      <c r="B1669" t="s">
        <v>113</v>
      </c>
    </row>
    <row r="1670" spans="1:2" x14ac:dyDescent="0.25">
      <c r="A1670" t="s">
        <v>80</v>
      </c>
      <c r="B1670" t="s">
        <v>114</v>
      </c>
    </row>
    <row r="1671" spans="1:2" x14ac:dyDescent="0.25">
      <c r="A1671" t="s">
        <v>80</v>
      </c>
      <c r="B1671" t="s">
        <v>115</v>
      </c>
    </row>
    <row r="1672" spans="1:2" x14ac:dyDescent="0.25">
      <c r="A1672" t="s">
        <v>80</v>
      </c>
      <c r="B1672" t="s">
        <v>116</v>
      </c>
    </row>
    <row r="1673" spans="1:2" x14ac:dyDescent="0.25">
      <c r="A1673" t="s">
        <v>80</v>
      </c>
      <c r="B1673" t="s">
        <v>117</v>
      </c>
    </row>
    <row r="1674" spans="1:2" x14ac:dyDescent="0.25">
      <c r="A1674" t="s">
        <v>80</v>
      </c>
      <c r="B1674" t="s">
        <v>118</v>
      </c>
    </row>
    <row r="1675" spans="1:2" x14ac:dyDescent="0.25">
      <c r="A1675" t="s">
        <v>80</v>
      </c>
      <c r="B1675" t="s">
        <v>119</v>
      </c>
    </row>
    <row r="1676" spans="1:2" x14ac:dyDescent="0.25">
      <c r="A1676" t="s">
        <v>80</v>
      </c>
      <c r="B1676" t="s">
        <v>120</v>
      </c>
    </row>
    <row r="1677" spans="1:2" x14ac:dyDescent="0.25">
      <c r="A1677" t="s">
        <v>80</v>
      </c>
      <c r="B1677" t="s">
        <v>121</v>
      </c>
    </row>
    <row r="1678" spans="1:2" x14ac:dyDescent="0.25">
      <c r="A1678" t="s">
        <v>80</v>
      </c>
      <c r="B1678" t="s">
        <v>122</v>
      </c>
    </row>
    <row r="1679" spans="1:2" x14ac:dyDescent="0.25">
      <c r="A1679" t="s">
        <v>80</v>
      </c>
      <c r="B1679" t="s">
        <v>123</v>
      </c>
    </row>
    <row r="1680" spans="1:2" x14ac:dyDescent="0.25">
      <c r="A1680" t="s">
        <v>80</v>
      </c>
      <c r="B1680" t="s">
        <v>124</v>
      </c>
    </row>
    <row r="1681" spans="1:2" x14ac:dyDescent="0.25">
      <c r="A1681" t="s">
        <v>81</v>
      </c>
      <c r="B1681" t="s">
        <v>104</v>
      </c>
    </row>
    <row r="1682" spans="1:2" x14ac:dyDescent="0.25">
      <c r="A1682" t="s">
        <v>81</v>
      </c>
      <c r="B1682" t="s">
        <v>1</v>
      </c>
    </row>
    <row r="1683" spans="1:2" x14ac:dyDescent="0.25">
      <c r="A1683" t="s">
        <v>81</v>
      </c>
      <c r="B1683" t="s">
        <v>2</v>
      </c>
    </row>
    <row r="1684" spans="1:2" x14ac:dyDescent="0.25">
      <c r="A1684" t="s">
        <v>81</v>
      </c>
      <c r="B1684" t="s">
        <v>3</v>
      </c>
    </row>
    <row r="1685" spans="1:2" x14ac:dyDescent="0.25">
      <c r="A1685" t="s">
        <v>81</v>
      </c>
      <c r="B1685" t="s">
        <v>4</v>
      </c>
    </row>
    <row r="1686" spans="1:2" x14ac:dyDescent="0.25">
      <c r="A1686" t="s">
        <v>81</v>
      </c>
      <c r="B1686" t="s">
        <v>5</v>
      </c>
    </row>
    <row r="1687" spans="1:2" x14ac:dyDescent="0.25">
      <c r="A1687" t="s">
        <v>81</v>
      </c>
      <c r="B1687" t="s">
        <v>6</v>
      </c>
    </row>
    <row r="1688" spans="1:2" x14ac:dyDescent="0.25">
      <c r="A1688" t="s">
        <v>81</v>
      </c>
      <c r="B1688" t="s">
        <v>7</v>
      </c>
    </row>
    <row r="1689" spans="1:2" x14ac:dyDescent="0.25">
      <c r="A1689" t="s">
        <v>81</v>
      </c>
      <c r="B1689" t="s">
        <v>125</v>
      </c>
    </row>
    <row r="1690" spans="1:2" x14ac:dyDescent="0.25">
      <c r="A1690" t="s">
        <v>81</v>
      </c>
      <c r="B1690" t="s">
        <v>126</v>
      </c>
    </row>
    <row r="1691" spans="1:2" x14ac:dyDescent="0.25">
      <c r="A1691" t="s">
        <v>81</v>
      </c>
      <c r="B1691" t="s">
        <v>112</v>
      </c>
    </row>
    <row r="1692" spans="1:2" x14ac:dyDescent="0.25">
      <c r="A1692" t="s">
        <v>81</v>
      </c>
      <c r="B1692" t="s">
        <v>113</v>
      </c>
    </row>
    <row r="1693" spans="1:2" x14ac:dyDescent="0.25">
      <c r="A1693" t="s">
        <v>81</v>
      </c>
      <c r="B1693" t="s">
        <v>114</v>
      </c>
    </row>
    <row r="1694" spans="1:2" x14ac:dyDescent="0.25">
      <c r="A1694" t="s">
        <v>81</v>
      </c>
      <c r="B1694" t="s">
        <v>115</v>
      </c>
    </row>
    <row r="1695" spans="1:2" x14ac:dyDescent="0.25">
      <c r="A1695" t="s">
        <v>81</v>
      </c>
      <c r="B1695" t="s">
        <v>116</v>
      </c>
    </row>
    <row r="1696" spans="1:2" x14ac:dyDescent="0.25">
      <c r="A1696" t="s">
        <v>81</v>
      </c>
      <c r="B1696" t="s">
        <v>117</v>
      </c>
    </row>
    <row r="1697" spans="1:2" x14ac:dyDescent="0.25">
      <c r="A1697" t="s">
        <v>81</v>
      </c>
      <c r="B1697" t="s">
        <v>118</v>
      </c>
    </row>
    <row r="1698" spans="1:2" x14ac:dyDescent="0.25">
      <c r="A1698" t="s">
        <v>81</v>
      </c>
      <c r="B1698" t="s">
        <v>119</v>
      </c>
    </row>
    <row r="1699" spans="1:2" x14ac:dyDescent="0.25">
      <c r="A1699" t="s">
        <v>81</v>
      </c>
      <c r="B1699" t="s">
        <v>120</v>
      </c>
    </row>
    <row r="1700" spans="1:2" x14ac:dyDescent="0.25">
      <c r="A1700" t="s">
        <v>81</v>
      </c>
      <c r="B1700" t="s">
        <v>121</v>
      </c>
    </row>
    <row r="1701" spans="1:2" x14ac:dyDescent="0.25">
      <c r="A1701" t="s">
        <v>81</v>
      </c>
      <c r="B1701" t="s">
        <v>122</v>
      </c>
    </row>
    <row r="1702" spans="1:2" x14ac:dyDescent="0.25">
      <c r="A1702" t="s">
        <v>81</v>
      </c>
      <c r="B1702" t="s">
        <v>123</v>
      </c>
    </row>
    <row r="1703" spans="1:2" x14ac:dyDescent="0.25">
      <c r="A1703" t="s">
        <v>81</v>
      </c>
      <c r="B1703" t="s">
        <v>124</v>
      </c>
    </row>
    <row r="1704" spans="1:2" x14ac:dyDescent="0.25">
      <c r="A1704" t="s">
        <v>82</v>
      </c>
      <c r="B1704" t="s">
        <v>104</v>
      </c>
    </row>
    <row r="1705" spans="1:2" x14ac:dyDescent="0.25">
      <c r="A1705" t="s">
        <v>82</v>
      </c>
      <c r="B1705" t="s">
        <v>1</v>
      </c>
    </row>
    <row r="1706" spans="1:2" x14ac:dyDescent="0.25">
      <c r="A1706" t="s">
        <v>82</v>
      </c>
      <c r="B1706" t="s">
        <v>2</v>
      </c>
    </row>
    <row r="1707" spans="1:2" x14ac:dyDescent="0.25">
      <c r="A1707" t="s">
        <v>82</v>
      </c>
      <c r="B1707" t="s">
        <v>3</v>
      </c>
    </row>
    <row r="1708" spans="1:2" x14ac:dyDescent="0.25">
      <c r="A1708" t="s">
        <v>82</v>
      </c>
      <c r="B1708" t="s">
        <v>4</v>
      </c>
    </row>
    <row r="1709" spans="1:2" x14ac:dyDescent="0.25">
      <c r="A1709" t="s">
        <v>82</v>
      </c>
      <c r="B1709" t="s">
        <v>5</v>
      </c>
    </row>
    <row r="1710" spans="1:2" x14ac:dyDescent="0.25">
      <c r="A1710" t="s">
        <v>82</v>
      </c>
      <c r="B1710" t="s">
        <v>6</v>
      </c>
    </row>
    <row r="1711" spans="1:2" x14ac:dyDescent="0.25">
      <c r="A1711" t="s">
        <v>82</v>
      </c>
      <c r="B1711" t="s">
        <v>7</v>
      </c>
    </row>
    <row r="1712" spans="1:2" x14ac:dyDescent="0.25">
      <c r="A1712" t="s">
        <v>82</v>
      </c>
      <c r="B1712" t="s">
        <v>125</v>
      </c>
    </row>
    <row r="1713" spans="1:2" x14ac:dyDescent="0.25">
      <c r="A1713" t="s">
        <v>82</v>
      </c>
      <c r="B1713" t="s">
        <v>126</v>
      </c>
    </row>
    <row r="1714" spans="1:2" x14ac:dyDescent="0.25">
      <c r="A1714" t="s">
        <v>82</v>
      </c>
      <c r="B1714" t="s">
        <v>112</v>
      </c>
    </row>
    <row r="1715" spans="1:2" x14ac:dyDescent="0.25">
      <c r="A1715" t="s">
        <v>82</v>
      </c>
      <c r="B1715" t="s">
        <v>113</v>
      </c>
    </row>
    <row r="1716" spans="1:2" x14ac:dyDescent="0.25">
      <c r="A1716" t="s">
        <v>82</v>
      </c>
      <c r="B1716" t="s">
        <v>114</v>
      </c>
    </row>
    <row r="1717" spans="1:2" x14ac:dyDescent="0.25">
      <c r="A1717" t="s">
        <v>82</v>
      </c>
      <c r="B1717" t="s">
        <v>115</v>
      </c>
    </row>
    <row r="1718" spans="1:2" x14ac:dyDescent="0.25">
      <c r="A1718" t="s">
        <v>82</v>
      </c>
      <c r="B1718" t="s">
        <v>116</v>
      </c>
    </row>
    <row r="1719" spans="1:2" x14ac:dyDescent="0.25">
      <c r="A1719" t="s">
        <v>82</v>
      </c>
      <c r="B1719" t="s">
        <v>117</v>
      </c>
    </row>
    <row r="1720" spans="1:2" x14ac:dyDescent="0.25">
      <c r="A1720" t="s">
        <v>82</v>
      </c>
      <c r="B1720" t="s">
        <v>118</v>
      </c>
    </row>
    <row r="1721" spans="1:2" x14ac:dyDescent="0.25">
      <c r="A1721" t="s">
        <v>82</v>
      </c>
      <c r="B1721" t="s">
        <v>119</v>
      </c>
    </row>
    <row r="1722" spans="1:2" x14ac:dyDescent="0.25">
      <c r="A1722" t="s">
        <v>82</v>
      </c>
      <c r="B1722" t="s">
        <v>120</v>
      </c>
    </row>
    <row r="1723" spans="1:2" x14ac:dyDescent="0.25">
      <c r="A1723" t="s">
        <v>82</v>
      </c>
      <c r="B1723" t="s">
        <v>121</v>
      </c>
    </row>
    <row r="1724" spans="1:2" x14ac:dyDescent="0.25">
      <c r="A1724" t="s">
        <v>82</v>
      </c>
      <c r="B1724" t="s">
        <v>122</v>
      </c>
    </row>
    <row r="1725" spans="1:2" x14ac:dyDescent="0.25">
      <c r="A1725" t="s">
        <v>82</v>
      </c>
      <c r="B1725" t="s">
        <v>123</v>
      </c>
    </row>
    <row r="1726" spans="1:2" x14ac:dyDescent="0.25">
      <c r="A1726" t="s">
        <v>82</v>
      </c>
      <c r="B1726" t="s">
        <v>124</v>
      </c>
    </row>
    <row r="1727" spans="1:2" x14ac:dyDescent="0.25">
      <c r="A1727" t="s">
        <v>83</v>
      </c>
      <c r="B1727" t="s">
        <v>104</v>
      </c>
    </row>
    <row r="1728" spans="1:2" x14ac:dyDescent="0.25">
      <c r="A1728" t="s">
        <v>83</v>
      </c>
      <c r="B1728" t="s">
        <v>1</v>
      </c>
    </row>
    <row r="1729" spans="1:2" x14ac:dyDescent="0.25">
      <c r="A1729" t="s">
        <v>83</v>
      </c>
      <c r="B1729" t="s">
        <v>2</v>
      </c>
    </row>
    <row r="1730" spans="1:2" x14ac:dyDescent="0.25">
      <c r="A1730" t="s">
        <v>83</v>
      </c>
      <c r="B1730" t="s">
        <v>3</v>
      </c>
    </row>
    <row r="1731" spans="1:2" x14ac:dyDescent="0.25">
      <c r="A1731" t="s">
        <v>83</v>
      </c>
      <c r="B1731" t="s">
        <v>4</v>
      </c>
    </row>
    <row r="1732" spans="1:2" x14ac:dyDescent="0.25">
      <c r="A1732" t="s">
        <v>83</v>
      </c>
      <c r="B1732" t="s">
        <v>5</v>
      </c>
    </row>
    <row r="1733" spans="1:2" x14ac:dyDescent="0.25">
      <c r="A1733" t="s">
        <v>83</v>
      </c>
      <c r="B1733" t="s">
        <v>6</v>
      </c>
    </row>
    <row r="1734" spans="1:2" x14ac:dyDescent="0.25">
      <c r="A1734" t="s">
        <v>83</v>
      </c>
      <c r="B1734" t="s">
        <v>7</v>
      </c>
    </row>
    <row r="1735" spans="1:2" x14ac:dyDescent="0.25">
      <c r="A1735" t="s">
        <v>83</v>
      </c>
      <c r="B1735" t="s">
        <v>125</v>
      </c>
    </row>
    <row r="1736" spans="1:2" x14ac:dyDescent="0.25">
      <c r="A1736" t="s">
        <v>83</v>
      </c>
      <c r="B1736" t="s">
        <v>126</v>
      </c>
    </row>
    <row r="1737" spans="1:2" x14ac:dyDescent="0.25">
      <c r="A1737" t="s">
        <v>83</v>
      </c>
      <c r="B1737" t="s">
        <v>112</v>
      </c>
    </row>
    <row r="1738" spans="1:2" x14ac:dyDescent="0.25">
      <c r="A1738" t="s">
        <v>83</v>
      </c>
      <c r="B1738" t="s">
        <v>113</v>
      </c>
    </row>
    <row r="1739" spans="1:2" x14ac:dyDescent="0.25">
      <c r="A1739" t="s">
        <v>83</v>
      </c>
      <c r="B1739" t="s">
        <v>114</v>
      </c>
    </row>
    <row r="1740" spans="1:2" x14ac:dyDescent="0.25">
      <c r="A1740" t="s">
        <v>83</v>
      </c>
      <c r="B1740" t="s">
        <v>115</v>
      </c>
    </row>
    <row r="1741" spans="1:2" x14ac:dyDescent="0.25">
      <c r="A1741" t="s">
        <v>83</v>
      </c>
      <c r="B1741" t="s">
        <v>116</v>
      </c>
    </row>
    <row r="1742" spans="1:2" x14ac:dyDescent="0.25">
      <c r="A1742" t="s">
        <v>83</v>
      </c>
      <c r="B1742" t="s">
        <v>117</v>
      </c>
    </row>
    <row r="1743" spans="1:2" x14ac:dyDescent="0.25">
      <c r="A1743" t="s">
        <v>83</v>
      </c>
      <c r="B1743" t="s">
        <v>118</v>
      </c>
    </row>
    <row r="1744" spans="1:2" x14ac:dyDescent="0.25">
      <c r="A1744" t="s">
        <v>83</v>
      </c>
      <c r="B1744" t="s">
        <v>119</v>
      </c>
    </row>
    <row r="1745" spans="1:2" x14ac:dyDescent="0.25">
      <c r="A1745" t="s">
        <v>83</v>
      </c>
      <c r="B1745" t="s">
        <v>120</v>
      </c>
    </row>
    <row r="1746" spans="1:2" x14ac:dyDescent="0.25">
      <c r="A1746" t="s">
        <v>83</v>
      </c>
      <c r="B1746" t="s">
        <v>121</v>
      </c>
    </row>
    <row r="1747" spans="1:2" x14ac:dyDescent="0.25">
      <c r="A1747" t="s">
        <v>83</v>
      </c>
      <c r="B1747" t="s">
        <v>122</v>
      </c>
    </row>
    <row r="1748" spans="1:2" x14ac:dyDescent="0.25">
      <c r="A1748" t="s">
        <v>83</v>
      </c>
      <c r="B1748" t="s">
        <v>123</v>
      </c>
    </row>
    <row r="1749" spans="1:2" x14ac:dyDescent="0.25">
      <c r="A1749" t="s">
        <v>83</v>
      </c>
      <c r="B1749" t="s">
        <v>124</v>
      </c>
    </row>
    <row r="1750" spans="1:2" x14ac:dyDescent="0.25">
      <c r="A1750" t="s">
        <v>84</v>
      </c>
      <c r="B1750" t="s">
        <v>104</v>
      </c>
    </row>
    <row r="1751" spans="1:2" x14ac:dyDescent="0.25">
      <c r="A1751" t="s">
        <v>84</v>
      </c>
      <c r="B1751" t="s">
        <v>1</v>
      </c>
    </row>
    <row r="1752" spans="1:2" x14ac:dyDescent="0.25">
      <c r="A1752" t="s">
        <v>84</v>
      </c>
      <c r="B1752" t="s">
        <v>2</v>
      </c>
    </row>
    <row r="1753" spans="1:2" x14ac:dyDescent="0.25">
      <c r="A1753" t="s">
        <v>84</v>
      </c>
      <c r="B1753" t="s">
        <v>3</v>
      </c>
    </row>
    <row r="1754" spans="1:2" x14ac:dyDescent="0.25">
      <c r="A1754" t="s">
        <v>84</v>
      </c>
      <c r="B1754" t="s">
        <v>4</v>
      </c>
    </row>
    <row r="1755" spans="1:2" x14ac:dyDescent="0.25">
      <c r="A1755" t="s">
        <v>84</v>
      </c>
      <c r="B1755" t="s">
        <v>5</v>
      </c>
    </row>
    <row r="1756" spans="1:2" x14ac:dyDescent="0.25">
      <c r="A1756" t="s">
        <v>84</v>
      </c>
      <c r="B1756" t="s">
        <v>6</v>
      </c>
    </row>
    <row r="1757" spans="1:2" x14ac:dyDescent="0.25">
      <c r="A1757" t="s">
        <v>84</v>
      </c>
      <c r="B1757" t="s">
        <v>7</v>
      </c>
    </row>
    <row r="1758" spans="1:2" x14ac:dyDescent="0.25">
      <c r="A1758" t="s">
        <v>84</v>
      </c>
      <c r="B1758" t="s">
        <v>125</v>
      </c>
    </row>
    <row r="1759" spans="1:2" x14ac:dyDescent="0.25">
      <c r="A1759" t="s">
        <v>84</v>
      </c>
      <c r="B1759" t="s">
        <v>126</v>
      </c>
    </row>
    <row r="1760" spans="1:2" x14ac:dyDescent="0.25">
      <c r="A1760" t="s">
        <v>84</v>
      </c>
      <c r="B1760" t="s">
        <v>112</v>
      </c>
    </row>
    <row r="1761" spans="1:2" x14ac:dyDescent="0.25">
      <c r="A1761" t="s">
        <v>84</v>
      </c>
      <c r="B1761" t="s">
        <v>113</v>
      </c>
    </row>
    <row r="1762" spans="1:2" x14ac:dyDescent="0.25">
      <c r="A1762" t="s">
        <v>84</v>
      </c>
      <c r="B1762" t="s">
        <v>114</v>
      </c>
    </row>
    <row r="1763" spans="1:2" x14ac:dyDescent="0.25">
      <c r="A1763" t="s">
        <v>84</v>
      </c>
      <c r="B1763" t="s">
        <v>115</v>
      </c>
    </row>
    <row r="1764" spans="1:2" x14ac:dyDescent="0.25">
      <c r="A1764" t="s">
        <v>84</v>
      </c>
      <c r="B1764" t="s">
        <v>116</v>
      </c>
    </row>
    <row r="1765" spans="1:2" x14ac:dyDescent="0.25">
      <c r="A1765" t="s">
        <v>84</v>
      </c>
      <c r="B1765" t="s">
        <v>117</v>
      </c>
    </row>
    <row r="1766" spans="1:2" x14ac:dyDescent="0.25">
      <c r="A1766" t="s">
        <v>84</v>
      </c>
      <c r="B1766" t="s">
        <v>118</v>
      </c>
    </row>
    <row r="1767" spans="1:2" x14ac:dyDescent="0.25">
      <c r="A1767" t="s">
        <v>84</v>
      </c>
      <c r="B1767" t="s">
        <v>119</v>
      </c>
    </row>
    <row r="1768" spans="1:2" x14ac:dyDescent="0.25">
      <c r="A1768" t="s">
        <v>84</v>
      </c>
      <c r="B1768" t="s">
        <v>120</v>
      </c>
    </row>
    <row r="1769" spans="1:2" x14ac:dyDescent="0.25">
      <c r="A1769" t="s">
        <v>84</v>
      </c>
      <c r="B1769" t="s">
        <v>121</v>
      </c>
    </row>
    <row r="1770" spans="1:2" x14ac:dyDescent="0.25">
      <c r="A1770" t="s">
        <v>84</v>
      </c>
      <c r="B1770" t="s">
        <v>122</v>
      </c>
    </row>
    <row r="1771" spans="1:2" x14ac:dyDescent="0.25">
      <c r="A1771" t="s">
        <v>84</v>
      </c>
      <c r="B1771" t="s">
        <v>123</v>
      </c>
    </row>
    <row r="1772" spans="1:2" x14ac:dyDescent="0.25">
      <c r="A1772" t="s">
        <v>84</v>
      </c>
      <c r="B1772" t="s">
        <v>124</v>
      </c>
    </row>
    <row r="1773" spans="1:2" x14ac:dyDescent="0.25">
      <c r="A1773" t="s">
        <v>85</v>
      </c>
      <c r="B1773" t="s">
        <v>104</v>
      </c>
    </row>
    <row r="1774" spans="1:2" x14ac:dyDescent="0.25">
      <c r="A1774" t="s">
        <v>85</v>
      </c>
      <c r="B1774" t="s">
        <v>1</v>
      </c>
    </row>
    <row r="1775" spans="1:2" x14ac:dyDescent="0.25">
      <c r="A1775" t="s">
        <v>85</v>
      </c>
      <c r="B1775" t="s">
        <v>2</v>
      </c>
    </row>
    <row r="1776" spans="1:2" x14ac:dyDescent="0.25">
      <c r="A1776" t="s">
        <v>85</v>
      </c>
      <c r="B1776" t="s">
        <v>3</v>
      </c>
    </row>
    <row r="1777" spans="1:2" x14ac:dyDescent="0.25">
      <c r="A1777" t="s">
        <v>85</v>
      </c>
      <c r="B1777" t="s">
        <v>4</v>
      </c>
    </row>
    <row r="1778" spans="1:2" x14ac:dyDescent="0.25">
      <c r="A1778" t="s">
        <v>85</v>
      </c>
      <c r="B1778" t="s">
        <v>5</v>
      </c>
    </row>
    <row r="1779" spans="1:2" x14ac:dyDescent="0.25">
      <c r="A1779" t="s">
        <v>85</v>
      </c>
      <c r="B1779" t="s">
        <v>6</v>
      </c>
    </row>
    <row r="1780" spans="1:2" x14ac:dyDescent="0.25">
      <c r="A1780" t="s">
        <v>85</v>
      </c>
      <c r="B1780" t="s">
        <v>7</v>
      </c>
    </row>
    <row r="1781" spans="1:2" x14ac:dyDescent="0.25">
      <c r="A1781" t="s">
        <v>85</v>
      </c>
      <c r="B1781" t="s">
        <v>125</v>
      </c>
    </row>
    <row r="1782" spans="1:2" x14ac:dyDescent="0.25">
      <c r="A1782" t="s">
        <v>85</v>
      </c>
      <c r="B1782" t="s">
        <v>126</v>
      </c>
    </row>
    <row r="1783" spans="1:2" x14ac:dyDescent="0.25">
      <c r="A1783" t="s">
        <v>85</v>
      </c>
      <c r="B1783" t="s">
        <v>112</v>
      </c>
    </row>
    <row r="1784" spans="1:2" x14ac:dyDescent="0.25">
      <c r="A1784" t="s">
        <v>85</v>
      </c>
      <c r="B1784" t="s">
        <v>113</v>
      </c>
    </row>
    <row r="1785" spans="1:2" x14ac:dyDescent="0.25">
      <c r="A1785" t="s">
        <v>85</v>
      </c>
      <c r="B1785" t="s">
        <v>114</v>
      </c>
    </row>
    <row r="1786" spans="1:2" x14ac:dyDescent="0.25">
      <c r="A1786" t="s">
        <v>85</v>
      </c>
      <c r="B1786" t="s">
        <v>115</v>
      </c>
    </row>
    <row r="1787" spans="1:2" x14ac:dyDescent="0.25">
      <c r="A1787" t="s">
        <v>85</v>
      </c>
      <c r="B1787" t="s">
        <v>116</v>
      </c>
    </row>
    <row r="1788" spans="1:2" x14ac:dyDescent="0.25">
      <c r="A1788" t="s">
        <v>85</v>
      </c>
      <c r="B1788" t="s">
        <v>117</v>
      </c>
    </row>
    <row r="1789" spans="1:2" x14ac:dyDescent="0.25">
      <c r="A1789" t="s">
        <v>85</v>
      </c>
      <c r="B1789" t="s">
        <v>118</v>
      </c>
    </row>
    <row r="1790" spans="1:2" x14ac:dyDescent="0.25">
      <c r="A1790" t="s">
        <v>85</v>
      </c>
      <c r="B1790" t="s">
        <v>119</v>
      </c>
    </row>
    <row r="1791" spans="1:2" x14ac:dyDescent="0.25">
      <c r="A1791" t="s">
        <v>85</v>
      </c>
      <c r="B1791" t="s">
        <v>120</v>
      </c>
    </row>
    <row r="1792" spans="1:2" x14ac:dyDescent="0.25">
      <c r="A1792" t="s">
        <v>85</v>
      </c>
      <c r="B1792" t="s">
        <v>121</v>
      </c>
    </row>
    <row r="1793" spans="1:2" x14ac:dyDescent="0.25">
      <c r="A1793" t="s">
        <v>85</v>
      </c>
      <c r="B1793" t="s">
        <v>122</v>
      </c>
    </row>
    <row r="1794" spans="1:2" x14ac:dyDescent="0.25">
      <c r="A1794" t="s">
        <v>85</v>
      </c>
      <c r="B1794" t="s">
        <v>123</v>
      </c>
    </row>
    <row r="1795" spans="1:2" x14ac:dyDescent="0.25">
      <c r="A1795" t="s">
        <v>85</v>
      </c>
      <c r="B1795" t="s">
        <v>124</v>
      </c>
    </row>
    <row r="1796" spans="1:2" x14ac:dyDescent="0.25">
      <c r="A1796" t="s">
        <v>86</v>
      </c>
      <c r="B1796" t="s">
        <v>104</v>
      </c>
    </row>
    <row r="1797" spans="1:2" x14ac:dyDescent="0.25">
      <c r="A1797" t="s">
        <v>86</v>
      </c>
      <c r="B1797" t="s">
        <v>1</v>
      </c>
    </row>
    <row r="1798" spans="1:2" x14ac:dyDescent="0.25">
      <c r="A1798" t="s">
        <v>86</v>
      </c>
      <c r="B1798" t="s">
        <v>2</v>
      </c>
    </row>
    <row r="1799" spans="1:2" x14ac:dyDescent="0.25">
      <c r="A1799" t="s">
        <v>86</v>
      </c>
      <c r="B1799" t="s">
        <v>3</v>
      </c>
    </row>
    <row r="1800" spans="1:2" x14ac:dyDescent="0.25">
      <c r="A1800" t="s">
        <v>86</v>
      </c>
      <c r="B1800" t="s">
        <v>4</v>
      </c>
    </row>
    <row r="1801" spans="1:2" x14ac:dyDescent="0.25">
      <c r="A1801" t="s">
        <v>86</v>
      </c>
      <c r="B1801" t="s">
        <v>5</v>
      </c>
    </row>
    <row r="1802" spans="1:2" x14ac:dyDescent="0.25">
      <c r="A1802" t="s">
        <v>86</v>
      </c>
      <c r="B1802" t="s">
        <v>6</v>
      </c>
    </row>
    <row r="1803" spans="1:2" x14ac:dyDescent="0.25">
      <c r="A1803" t="s">
        <v>86</v>
      </c>
      <c r="B1803" t="s">
        <v>7</v>
      </c>
    </row>
    <row r="1804" spans="1:2" x14ac:dyDescent="0.25">
      <c r="A1804" t="s">
        <v>86</v>
      </c>
      <c r="B1804" t="s">
        <v>125</v>
      </c>
    </row>
    <row r="1805" spans="1:2" x14ac:dyDescent="0.25">
      <c r="A1805" t="s">
        <v>86</v>
      </c>
      <c r="B1805" t="s">
        <v>126</v>
      </c>
    </row>
    <row r="1806" spans="1:2" x14ac:dyDescent="0.25">
      <c r="A1806" t="s">
        <v>86</v>
      </c>
      <c r="B1806" t="s">
        <v>112</v>
      </c>
    </row>
    <row r="1807" spans="1:2" x14ac:dyDescent="0.25">
      <c r="A1807" t="s">
        <v>86</v>
      </c>
      <c r="B1807" t="s">
        <v>113</v>
      </c>
    </row>
    <row r="1808" spans="1:2" x14ac:dyDescent="0.25">
      <c r="A1808" t="s">
        <v>86</v>
      </c>
      <c r="B1808" t="s">
        <v>114</v>
      </c>
    </row>
    <row r="1809" spans="1:2" x14ac:dyDescent="0.25">
      <c r="A1809" t="s">
        <v>86</v>
      </c>
      <c r="B1809" t="s">
        <v>115</v>
      </c>
    </row>
    <row r="1810" spans="1:2" x14ac:dyDescent="0.25">
      <c r="A1810" t="s">
        <v>86</v>
      </c>
      <c r="B1810" t="s">
        <v>116</v>
      </c>
    </row>
    <row r="1811" spans="1:2" x14ac:dyDescent="0.25">
      <c r="A1811" t="s">
        <v>86</v>
      </c>
      <c r="B1811" t="s">
        <v>117</v>
      </c>
    </row>
    <row r="1812" spans="1:2" x14ac:dyDescent="0.25">
      <c r="A1812" t="s">
        <v>86</v>
      </c>
      <c r="B1812" t="s">
        <v>118</v>
      </c>
    </row>
    <row r="1813" spans="1:2" x14ac:dyDescent="0.25">
      <c r="A1813" t="s">
        <v>86</v>
      </c>
      <c r="B1813" t="s">
        <v>119</v>
      </c>
    </row>
    <row r="1814" spans="1:2" x14ac:dyDescent="0.25">
      <c r="A1814" t="s">
        <v>86</v>
      </c>
      <c r="B1814" t="s">
        <v>120</v>
      </c>
    </row>
    <row r="1815" spans="1:2" x14ac:dyDescent="0.25">
      <c r="A1815" t="s">
        <v>86</v>
      </c>
      <c r="B1815" t="s">
        <v>121</v>
      </c>
    </row>
    <row r="1816" spans="1:2" x14ac:dyDescent="0.25">
      <c r="A1816" t="s">
        <v>86</v>
      </c>
      <c r="B1816" t="s">
        <v>122</v>
      </c>
    </row>
    <row r="1817" spans="1:2" x14ac:dyDescent="0.25">
      <c r="A1817" t="s">
        <v>86</v>
      </c>
      <c r="B1817" t="s">
        <v>123</v>
      </c>
    </row>
    <row r="1818" spans="1:2" x14ac:dyDescent="0.25">
      <c r="A1818" t="s">
        <v>86</v>
      </c>
      <c r="B1818" t="s">
        <v>124</v>
      </c>
    </row>
    <row r="1819" spans="1:2" x14ac:dyDescent="0.25">
      <c r="A1819" t="s">
        <v>87</v>
      </c>
      <c r="B1819" t="s">
        <v>104</v>
      </c>
    </row>
    <row r="1820" spans="1:2" x14ac:dyDescent="0.25">
      <c r="A1820" t="s">
        <v>87</v>
      </c>
      <c r="B1820" t="s">
        <v>1</v>
      </c>
    </row>
    <row r="1821" spans="1:2" x14ac:dyDescent="0.25">
      <c r="A1821" t="s">
        <v>87</v>
      </c>
      <c r="B1821" t="s">
        <v>2</v>
      </c>
    </row>
    <row r="1822" spans="1:2" x14ac:dyDescent="0.25">
      <c r="A1822" t="s">
        <v>87</v>
      </c>
      <c r="B1822" t="s">
        <v>3</v>
      </c>
    </row>
    <row r="1823" spans="1:2" x14ac:dyDescent="0.25">
      <c r="A1823" t="s">
        <v>87</v>
      </c>
      <c r="B1823" t="s">
        <v>4</v>
      </c>
    </row>
    <row r="1824" spans="1:2" x14ac:dyDescent="0.25">
      <c r="A1824" t="s">
        <v>87</v>
      </c>
      <c r="B1824" t="s">
        <v>5</v>
      </c>
    </row>
    <row r="1825" spans="1:2" x14ac:dyDescent="0.25">
      <c r="A1825" t="s">
        <v>87</v>
      </c>
      <c r="B1825" t="s">
        <v>6</v>
      </c>
    </row>
    <row r="1826" spans="1:2" x14ac:dyDescent="0.25">
      <c r="A1826" t="s">
        <v>87</v>
      </c>
      <c r="B1826" t="s">
        <v>7</v>
      </c>
    </row>
    <row r="1827" spans="1:2" x14ac:dyDescent="0.25">
      <c r="A1827" t="s">
        <v>87</v>
      </c>
      <c r="B1827" t="s">
        <v>125</v>
      </c>
    </row>
    <row r="1828" spans="1:2" x14ac:dyDescent="0.25">
      <c r="A1828" t="s">
        <v>87</v>
      </c>
      <c r="B1828" t="s">
        <v>126</v>
      </c>
    </row>
    <row r="1829" spans="1:2" x14ac:dyDescent="0.25">
      <c r="A1829" t="s">
        <v>87</v>
      </c>
      <c r="B1829" t="s">
        <v>112</v>
      </c>
    </row>
    <row r="1830" spans="1:2" x14ac:dyDescent="0.25">
      <c r="A1830" t="s">
        <v>87</v>
      </c>
      <c r="B1830" t="s">
        <v>113</v>
      </c>
    </row>
    <row r="1831" spans="1:2" x14ac:dyDescent="0.25">
      <c r="A1831" t="s">
        <v>87</v>
      </c>
      <c r="B1831" t="s">
        <v>114</v>
      </c>
    </row>
    <row r="1832" spans="1:2" x14ac:dyDescent="0.25">
      <c r="A1832" t="s">
        <v>87</v>
      </c>
      <c r="B1832" t="s">
        <v>115</v>
      </c>
    </row>
    <row r="1833" spans="1:2" x14ac:dyDescent="0.25">
      <c r="A1833" t="s">
        <v>87</v>
      </c>
      <c r="B1833" t="s">
        <v>116</v>
      </c>
    </row>
    <row r="1834" spans="1:2" x14ac:dyDescent="0.25">
      <c r="A1834" t="s">
        <v>87</v>
      </c>
      <c r="B1834" t="s">
        <v>117</v>
      </c>
    </row>
    <row r="1835" spans="1:2" x14ac:dyDescent="0.25">
      <c r="A1835" t="s">
        <v>87</v>
      </c>
      <c r="B1835" t="s">
        <v>118</v>
      </c>
    </row>
    <row r="1836" spans="1:2" x14ac:dyDescent="0.25">
      <c r="A1836" t="s">
        <v>87</v>
      </c>
      <c r="B1836" t="s">
        <v>119</v>
      </c>
    </row>
    <row r="1837" spans="1:2" x14ac:dyDescent="0.25">
      <c r="A1837" t="s">
        <v>87</v>
      </c>
      <c r="B1837" t="s">
        <v>120</v>
      </c>
    </row>
    <row r="1838" spans="1:2" x14ac:dyDescent="0.25">
      <c r="A1838" t="s">
        <v>87</v>
      </c>
      <c r="B1838" t="s">
        <v>121</v>
      </c>
    </row>
    <row r="1839" spans="1:2" x14ac:dyDescent="0.25">
      <c r="A1839" t="s">
        <v>87</v>
      </c>
      <c r="B1839" t="s">
        <v>122</v>
      </c>
    </row>
    <row r="1840" spans="1:2" x14ac:dyDescent="0.25">
      <c r="A1840" t="s">
        <v>87</v>
      </c>
      <c r="B1840" t="s">
        <v>123</v>
      </c>
    </row>
    <row r="1841" spans="1:2" x14ac:dyDescent="0.25">
      <c r="A1841" t="s">
        <v>87</v>
      </c>
      <c r="B1841" t="s">
        <v>124</v>
      </c>
    </row>
    <row r="1842" spans="1:2" x14ac:dyDescent="0.25">
      <c r="A1842" t="s">
        <v>88</v>
      </c>
      <c r="B1842" t="s">
        <v>104</v>
      </c>
    </row>
    <row r="1843" spans="1:2" x14ac:dyDescent="0.25">
      <c r="A1843" t="s">
        <v>88</v>
      </c>
      <c r="B1843" t="s">
        <v>1</v>
      </c>
    </row>
    <row r="1844" spans="1:2" x14ac:dyDescent="0.25">
      <c r="A1844" t="s">
        <v>88</v>
      </c>
      <c r="B1844" t="s">
        <v>2</v>
      </c>
    </row>
    <row r="1845" spans="1:2" x14ac:dyDescent="0.25">
      <c r="A1845" t="s">
        <v>88</v>
      </c>
      <c r="B1845" t="s">
        <v>3</v>
      </c>
    </row>
    <row r="1846" spans="1:2" x14ac:dyDescent="0.25">
      <c r="A1846" t="s">
        <v>88</v>
      </c>
      <c r="B1846" t="s">
        <v>4</v>
      </c>
    </row>
    <row r="1847" spans="1:2" x14ac:dyDescent="0.25">
      <c r="A1847" t="s">
        <v>88</v>
      </c>
      <c r="B1847" t="s">
        <v>5</v>
      </c>
    </row>
    <row r="1848" spans="1:2" x14ac:dyDescent="0.25">
      <c r="A1848" t="s">
        <v>88</v>
      </c>
      <c r="B1848" t="s">
        <v>6</v>
      </c>
    </row>
    <row r="1849" spans="1:2" x14ac:dyDescent="0.25">
      <c r="A1849" t="s">
        <v>88</v>
      </c>
      <c r="B1849" t="s">
        <v>7</v>
      </c>
    </row>
    <row r="1850" spans="1:2" x14ac:dyDescent="0.25">
      <c r="A1850" t="s">
        <v>88</v>
      </c>
      <c r="B1850" t="s">
        <v>125</v>
      </c>
    </row>
    <row r="1851" spans="1:2" x14ac:dyDescent="0.25">
      <c r="A1851" t="s">
        <v>88</v>
      </c>
      <c r="B1851" t="s">
        <v>126</v>
      </c>
    </row>
    <row r="1852" spans="1:2" x14ac:dyDescent="0.25">
      <c r="A1852" t="s">
        <v>88</v>
      </c>
      <c r="B1852" t="s">
        <v>112</v>
      </c>
    </row>
    <row r="1853" spans="1:2" x14ac:dyDescent="0.25">
      <c r="A1853" t="s">
        <v>88</v>
      </c>
      <c r="B1853" t="s">
        <v>113</v>
      </c>
    </row>
    <row r="1854" spans="1:2" x14ac:dyDescent="0.25">
      <c r="A1854" t="s">
        <v>88</v>
      </c>
      <c r="B1854" t="s">
        <v>114</v>
      </c>
    </row>
    <row r="1855" spans="1:2" x14ac:dyDescent="0.25">
      <c r="A1855" t="s">
        <v>88</v>
      </c>
      <c r="B1855" t="s">
        <v>115</v>
      </c>
    </row>
    <row r="1856" spans="1:2" x14ac:dyDescent="0.25">
      <c r="A1856" t="s">
        <v>88</v>
      </c>
      <c r="B1856" t="s">
        <v>116</v>
      </c>
    </row>
    <row r="1857" spans="1:2" x14ac:dyDescent="0.25">
      <c r="A1857" t="s">
        <v>88</v>
      </c>
      <c r="B1857" t="s">
        <v>117</v>
      </c>
    </row>
    <row r="1858" spans="1:2" x14ac:dyDescent="0.25">
      <c r="A1858" t="s">
        <v>88</v>
      </c>
      <c r="B1858" t="s">
        <v>118</v>
      </c>
    </row>
    <row r="1859" spans="1:2" x14ac:dyDescent="0.25">
      <c r="A1859" t="s">
        <v>88</v>
      </c>
      <c r="B1859" t="s">
        <v>119</v>
      </c>
    </row>
    <row r="1860" spans="1:2" x14ac:dyDescent="0.25">
      <c r="A1860" t="s">
        <v>88</v>
      </c>
      <c r="B1860" t="s">
        <v>120</v>
      </c>
    </row>
    <row r="1861" spans="1:2" x14ac:dyDescent="0.25">
      <c r="A1861" t="s">
        <v>88</v>
      </c>
      <c r="B1861" t="s">
        <v>121</v>
      </c>
    </row>
    <row r="1862" spans="1:2" x14ac:dyDescent="0.25">
      <c r="A1862" t="s">
        <v>88</v>
      </c>
      <c r="B1862" t="s">
        <v>122</v>
      </c>
    </row>
    <row r="1863" spans="1:2" x14ac:dyDescent="0.25">
      <c r="A1863" t="s">
        <v>88</v>
      </c>
      <c r="B1863" t="s">
        <v>123</v>
      </c>
    </row>
    <row r="1864" spans="1:2" x14ac:dyDescent="0.25">
      <c r="A1864" t="s">
        <v>88</v>
      </c>
      <c r="B1864" t="s">
        <v>124</v>
      </c>
    </row>
    <row r="1865" spans="1:2" x14ac:dyDescent="0.25">
      <c r="A1865" t="s">
        <v>89</v>
      </c>
      <c r="B1865" t="s">
        <v>104</v>
      </c>
    </row>
    <row r="1866" spans="1:2" x14ac:dyDescent="0.25">
      <c r="A1866" t="s">
        <v>89</v>
      </c>
      <c r="B1866" t="s">
        <v>1</v>
      </c>
    </row>
    <row r="1867" spans="1:2" x14ac:dyDescent="0.25">
      <c r="A1867" t="s">
        <v>89</v>
      </c>
      <c r="B1867" t="s">
        <v>2</v>
      </c>
    </row>
    <row r="1868" spans="1:2" x14ac:dyDescent="0.25">
      <c r="A1868" t="s">
        <v>89</v>
      </c>
      <c r="B1868" t="s">
        <v>3</v>
      </c>
    </row>
    <row r="1869" spans="1:2" x14ac:dyDescent="0.25">
      <c r="A1869" t="s">
        <v>89</v>
      </c>
      <c r="B1869" t="s">
        <v>4</v>
      </c>
    </row>
    <row r="1870" spans="1:2" x14ac:dyDescent="0.25">
      <c r="A1870" t="s">
        <v>89</v>
      </c>
      <c r="B1870" t="s">
        <v>5</v>
      </c>
    </row>
    <row r="1871" spans="1:2" x14ac:dyDescent="0.25">
      <c r="A1871" t="s">
        <v>89</v>
      </c>
      <c r="B1871" t="s">
        <v>6</v>
      </c>
    </row>
    <row r="1872" spans="1:2" x14ac:dyDescent="0.25">
      <c r="A1872" t="s">
        <v>89</v>
      </c>
      <c r="B1872" t="s">
        <v>7</v>
      </c>
    </row>
    <row r="1873" spans="1:2" x14ac:dyDescent="0.25">
      <c r="A1873" t="s">
        <v>89</v>
      </c>
      <c r="B1873" t="s">
        <v>125</v>
      </c>
    </row>
    <row r="1874" spans="1:2" x14ac:dyDescent="0.25">
      <c r="A1874" t="s">
        <v>89</v>
      </c>
      <c r="B1874" t="s">
        <v>126</v>
      </c>
    </row>
    <row r="1875" spans="1:2" x14ac:dyDescent="0.25">
      <c r="A1875" t="s">
        <v>89</v>
      </c>
      <c r="B1875" t="s">
        <v>112</v>
      </c>
    </row>
    <row r="1876" spans="1:2" x14ac:dyDescent="0.25">
      <c r="A1876" t="s">
        <v>89</v>
      </c>
      <c r="B1876" t="s">
        <v>113</v>
      </c>
    </row>
    <row r="1877" spans="1:2" x14ac:dyDescent="0.25">
      <c r="A1877" t="s">
        <v>89</v>
      </c>
      <c r="B1877" t="s">
        <v>114</v>
      </c>
    </row>
    <row r="1878" spans="1:2" x14ac:dyDescent="0.25">
      <c r="A1878" t="s">
        <v>89</v>
      </c>
      <c r="B1878" t="s">
        <v>115</v>
      </c>
    </row>
    <row r="1879" spans="1:2" x14ac:dyDescent="0.25">
      <c r="A1879" t="s">
        <v>89</v>
      </c>
      <c r="B1879" t="s">
        <v>116</v>
      </c>
    </row>
    <row r="1880" spans="1:2" x14ac:dyDescent="0.25">
      <c r="A1880" t="s">
        <v>89</v>
      </c>
      <c r="B1880" t="s">
        <v>117</v>
      </c>
    </row>
    <row r="1881" spans="1:2" x14ac:dyDescent="0.25">
      <c r="A1881" t="s">
        <v>89</v>
      </c>
      <c r="B1881" t="s">
        <v>118</v>
      </c>
    </row>
    <row r="1882" spans="1:2" x14ac:dyDescent="0.25">
      <c r="A1882" t="s">
        <v>89</v>
      </c>
      <c r="B1882" t="s">
        <v>119</v>
      </c>
    </row>
    <row r="1883" spans="1:2" x14ac:dyDescent="0.25">
      <c r="A1883" t="s">
        <v>89</v>
      </c>
      <c r="B1883" t="s">
        <v>120</v>
      </c>
    </row>
    <row r="1884" spans="1:2" x14ac:dyDescent="0.25">
      <c r="A1884" t="s">
        <v>89</v>
      </c>
      <c r="B1884" t="s">
        <v>121</v>
      </c>
    </row>
    <row r="1885" spans="1:2" x14ac:dyDescent="0.25">
      <c r="A1885" t="s">
        <v>89</v>
      </c>
      <c r="B1885" t="s">
        <v>122</v>
      </c>
    </row>
    <row r="1886" spans="1:2" x14ac:dyDescent="0.25">
      <c r="A1886" t="s">
        <v>89</v>
      </c>
      <c r="B1886" t="s">
        <v>123</v>
      </c>
    </row>
    <row r="1887" spans="1:2" x14ac:dyDescent="0.25">
      <c r="A1887" t="s">
        <v>89</v>
      </c>
      <c r="B1887" t="s">
        <v>124</v>
      </c>
    </row>
    <row r="1888" spans="1:2" x14ac:dyDescent="0.25">
      <c r="A1888" t="s">
        <v>90</v>
      </c>
      <c r="B1888" t="s">
        <v>104</v>
      </c>
    </row>
    <row r="1889" spans="1:2" x14ac:dyDescent="0.25">
      <c r="A1889" t="s">
        <v>90</v>
      </c>
      <c r="B1889" t="s">
        <v>1</v>
      </c>
    </row>
    <row r="1890" spans="1:2" x14ac:dyDescent="0.25">
      <c r="A1890" t="s">
        <v>90</v>
      </c>
      <c r="B1890" t="s">
        <v>2</v>
      </c>
    </row>
    <row r="1891" spans="1:2" x14ac:dyDescent="0.25">
      <c r="A1891" t="s">
        <v>90</v>
      </c>
      <c r="B1891" t="s">
        <v>3</v>
      </c>
    </row>
    <row r="1892" spans="1:2" x14ac:dyDescent="0.25">
      <c r="A1892" t="s">
        <v>90</v>
      </c>
      <c r="B1892" t="s">
        <v>4</v>
      </c>
    </row>
    <row r="1893" spans="1:2" x14ac:dyDescent="0.25">
      <c r="A1893" t="s">
        <v>90</v>
      </c>
      <c r="B1893" t="s">
        <v>5</v>
      </c>
    </row>
    <row r="1894" spans="1:2" x14ac:dyDescent="0.25">
      <c r="A1894" t="s">
        <v>90</v>
      </c>
      <c r="B1894" t="s">
        <v>6</v>
      </c>
    </row>
    <row r="1895" spans="1:2" x14ac:dyDescent="0.25">
      <c r="A1895" t="s">
        <v>90</v>
      </c>
      <c r="B1895" t="s">
        <v>7</v>
      </c>
    </row>
    <row r="1896" spans="1:2" x14ac:dyDescent="0.25">
      <c r="A1896" t="s">
        <v>90</v>
      </c>
      <c r="B1896" t="s">
        <v>125</v>
      </c>
    </row>
    <row r="1897" spans="1:2" x14ac:dyDescent="0.25">
      <c r="A1897" t="s">
        <v>90</v>
      </c>
      <c r="B1897" t="s">
        <v>126</v>
      </c>
    </row>
    <row r="1898" spans="1:2" x14ac:dyDescent="0.25">
      <c r="A1898" t="s">
        <v>90</v>
      </c>
      <c r="B1898" t="s">
        <v>112</v>
      </c>
    </row>
    <row r="1899" spans="1:2" x14ac:dyDescent="0.25">
      <c r="A1899" t="s">
        <v>90</v>
      </c>
      <c r="B1899" t="s">
        <v>113</v>
      </c>
    </row>
    <row r="1900" spans="1:2" x14ac:dyDescent="0.25">
      <c r="A1900" t="s">
        <v>90</v>
      </c>
      <c r="B1900" t="s">
        <v>114</v>
      </c>
    </row>
    <row r="1901" spans="1:2" x14ac:dyDescent="0.25">
      <c r="A1901" t="s">
        <v>90</v>
      </c>
      <c r="B1901" t="s">
        <v>115</v>
      </c>
    </row>
    <row r="1902" spans="1:2" x14ac:dyDescent="0.25">
      <c r="A1902" t="s">
        <v>90</v>
      </c>
      <c r="B1902" t="s">
        <v>116</v>
      </c>
    </row>
    <row r="1903" spans="1:2" x14ac:dyDescent="0.25">
      <c r="A1903" t="s">
        <v>90</v>
      </c>
      <c r="B1903" t="s">
        <v>117</v>
      </c>
    </row>
    <row r="1904" spans="1:2" x14ac:dyDescent="0.25">
      <c r="A1904" t="s">
        <v>90</v>
      </c>
      <c r="B1904" t="s">
        <v>118</v>
      </c>
    </row>
    <row r="1905" spans="1:2" x14ac:dyDescent="0.25">
      <c r="A1905" t="s">
        <v>90</v>
      </c>
      <c r="B1905" t="s">
        <v>119</v>
      </c>
    </row>
    <row r="1906" spans="1:2" x14ac:dyDescent="0.25">
      <c r="A1906" t="s">
        <v>90</v>
      </c>
      <c r="B1906" t="s">
        <v>120</v>
      </c>
    </row>
    <row r="1907" spans="1:2" x14ac:dyDescent="0.25">
      <c r="A1907" t="s">
        <v>90</v>
      </c>
      <c r="B1907" t="s">
        <v>121</v>
      </c>
    </row>
    <row r="1908" spans="1:2" x14ac:dyDescent="0.25">
      <c r="A1908" t="s">
        <v>90</v>
      </c>
      <c r="B1908" t="s">
        <v>122</v>
      </c>
    </row>
    <row r="1909" spans="1:2" x14ac:dyDescent="0.25">
      <c r="A1909" t="s">
        <v>90</v>
      </c>
      <c r="B1909" t="s">
        <v>123</v>
      </c>
    </row>
    <row r="1910" spans="1:2" x14ac:dyDescent="0.25">
      <c r="A1910" t="s">
        <v>90</v>
      </c>
      <c r="B1910" t="s">
        <v>124</v>
      </c>
    </row>
    <row r="1911" spans="1:2" x14ac:dyDescent="0.25">
      <c r="A1911" t="s">
        <v>91</v>
      </c>
      <c r="B1911" t="s">
        <v>104</v>
      </c>
    </row>
    <row r="1912" spans="1:2" x14ac:dyDescent="0.25">
      <c r="A1912" t="s">
        <v>91</v>
      </c>
      <c r="B1912" t="s">
        <v>1</v>
      </c>
    </row>
    <row r="1913" spans="1:2" x14ac:dyDescent="0.25">
      <c r="A1913" t="s">
        <v>91</v>
      </c>
      <c r="B1913" t="s">
        <v>2</v>
      </c>
    </row>
    <row r="1914" spans="1:2" x14ac:dyDescent="0.25">
      <c r="A1914" t="s">
        <v>91</v>
      </c>
      <c r="B1914" t="s">
        <v>3</v>
      </c>
    </row>
    <row r="1915" spans="1:2" x14ac:dyDescent="0.25">
      <c r="A1915" t="s">
        <v>91</v>
      </c>
      <c r="B1915" t="s">
        <v>4</v>
      </c>
    </row>
    <row r="1916" spans="1:2" x14ac:dyDescent="0.25">
      <c r="A1916" t="s">
        <v>91</v>
      </c>
      <c r="B1916" t="s">
        <v>5</v>
      </c>
    </row>
    <row r="1917" spans="1:2" x14ac:dyDescent="0.25">
      <c r="A1917" t="s">
        <v>91</v>
      </c>
      <c r="B1917" t="s">
        <v>6</v>
      </c>
    </row>
    <row r="1918" spans="1:2" x14ac:dyDescent="0.25">
      <c r="A1918" t="s">
        <v>91</v>
      </c>
      <c r="B1918" t="s">
        <v>7</v>
      </c>
    </row>
    <row r="1919" spans="1:2" x14ac:dyDescent="0.25">
      <c r="A1919" t="s">
        <v>91</v>
      </c>
      <c r="B1919" t="s">
        <v>125</v>
      </c>
    </row>
    <row r="1920" spans="1:2" x14ac:dyDescent="0.25">
      <c r="A1920" t="s">
        <v>91</v>
      </c>
      <c r="B1920" t="s">
        <v>126</v>
      </c>
    </row>
    <row r="1921" spans="1:2" x14ac:dyDescent="0.25">
      <c r="A1921" t="s">
        <v>91</v>
      </c>
      <c r="B1921" t="s">
        <v>112</v>
      </c>
    </row>
    <row r="1922" spans="1:2" x14ac:dyDescent="0.25">
      <c r="A1922" t="s">
        <v>91</v>
      </c>
      <c r="B1922" t="s">
        <v>113</v>
      </c>
    </row>
    <row r="1923" spans="1:2" x14ac:dyDescent="0.25">
      <c r="A1923" t="s">
        <v>91</v>
      </c>
      <c r="B1923" t="s">
        <v>114</v>
      </c>
    </row>
    <row r="1924" spans="1:2" x14ac:dyDescent="0.25">
      <c r="A1924" t="s">
        <v>91</v>
      </c>
      <c r="B1924" t="s">
        <v>115</v>
      </c>
    </row>
    <row r="1925" spans="1:2" x14ac:dyDescent="0.25">
      <c r="A1925" t="s">
        <v>91</v>
      </c>
      <c r="B1925" t="s">
        <v>116</v>
      </c>
    </row>
    <row r="1926" spans="1:2" x14ac:dyDescent="0.25">
      <c r="A1926" t="s">
        <v>91</v>
      </c>
      <c r="B1926" t="s">
        <v>117</v>
      </c>
    </row>
    <row r="1927" spans="1:2" x14ac:dyDescent="0.25">
      <c r="A1927" t="s">
        <v>91</v>
      </c>
      <c r="B1927" t="s">
        <v>118</v>
      </c>
    </row>
    <row r="1928" spans="1:2" x14ac:dyDescent="0.25">
      <c r="A1928" t="s">
        <v>91</v>
      </c>
      <c r="B1928" t="s">
        <v>119</v>
      </c>
    </row>
    <row r="1929" spans="1:2" x14ac:dyDescent="0.25">
      <c r="A1929" t="s">
        <v>91</v>
      </c>
      <c r="B1929" t="s">
        <v>120</v>
      </c>
    </row>
    <row r="1930" spans="1:2" x14ac:dyDescent="0.25">
      <c r="A1930" t="s">
        <v>91</v>
      </c>
      <c r="B1930" t="s">
        <v>121</v>
      </c>
    </row>
    <row r="1931" spans="1:2" x14ac:dyDescent="0.25">
      <c r="A1931" t="s">
        <v>91</v>
      </c>
      <c r="B1931" t="s">
        <v>122</v>
      </c>
    </row>
    <row r="1932" spans="1:2" x14ac:dyDescent="0.25">
      <c r="A1932" t="s">
        <v>91</v>
      </c>
      <c r="B1932" t="s">
        <v>123</v>
      </c>
    </row>
    <row r="1933" spans="1:2" x14ac:dyDescent="0.25">
      <c r="A1933" t="s">
        <v>91</v>
      </c>
      <c r="B1933" t="s">
        <v>124</v>
      </c>
    </row>
    <row r="1934" spans="1:2" x14ac:dyDescent="0.25">
      <c r="A1934" t="s">
        <v>92</v>
      </c>
      <c r="B1934" t="s">
        <v>104</v>
      </c>
    </row>
    <row r="1935" spans="1:2" x14ac:dyDescent="0.25">
      <c r="A1935" t="s">
        <v>92</v>
      </c>
      <c r="B1935" t="s">
        <v>1</v>
      </c>
    </row>
    <row r="1936" spans="1:2" x14ac:dyDescent="0.25">
      <c r="A1936" t="s">
        <v>92</v>
      </c>
      <c r="B1936" t="s">
        <v>2</v>
      </c>
    </row>
    <row r="1937" spans="1:2" x14ac:dyDescent="0.25">
      <c r="A1937" t="s">
        <v>92</v>
      </c>
      <c r="B1937" t="s">
        <v>3</v>
      </c>
    </row>
    <row r="1938" spans="1:2" x14ac:dyDescent="0.25">
      <c r="A1938" t="s">
        <v>92</v>
      </c>
      <c r="B1938" t="s">
        <v>4</v>
      </c>
    </row>
    <row r="1939" spans="1:2" x14ac:dyDescent="0.25">
      <c r="A1939" t="s">
        <v>92</v>
      </c>
      <c r="B1939" t="s">
        <v>5</v>
      </c>
    </row>
    <row r="1940" spans="1:2" x14ac:dyDescent="0.25">
      <c r="A1940" t="s">
        <v>92</v>
      </c>
      <c r="B1940" t="s">
        <v>6</v>
      </c>
    </row>
    <row r="1941" spans="1:2" x14ac:dyDescent="0.25">
      <c r="A1941" t="s">
        <v>92</v>
      </c>
      <c r="B1941" t="s">
        <v>7</v>
      </c>
    </row>
    <row r="1942" spans="1:2" x14ac:dyDescent="0.25">
      <c r="A1942" t="s">
        <v>92</v>
      </c>
      <c r="B1942" t="s">
        <v>125</v>
      </c>
    </row>
    <row r="1943" spans="1:2" x14ac:dyDescent="0.25">
      <c r="A1943" t="s">
        <v>92</v>
      </c>
      <c r="B1943" t="s">
        <v>126</v>
      </c>
    </row>
    <row r="1944" spans="1:2" x14ac:dyDescent="0.25">
      <c r="A1944" t="s">
        <v>92</v>
      </c>
      <c r="B1944" t="s">
        <v>112</v>
      </c>
    </row>
    <row r="1945" spans="1:2" x14ac:dyDescent="0.25">
      <c r="A1945" t="s">
        <v>92</v>
      </c>
      <c r="B1945" t="s">
        <v>113</v>
      </c>
    </row>
    <row r="1946" spans="1:2" x14ac:dyDescent="0.25">
      <c r="A1946" t="s">
        <v>92</v>
      </c>
      <c r="B1946" t="s">
        <v>114</v>
      </c>
    </row>
    <row r="1947" spans="1:2" x14ac:dyDescent="0.25">
      <c r="A1947" t="s">
        <v>92</v>
      </c>
      <c r="B1947" t="s">
        <v>115</v>
      </c>
    </row>
    <row r="1948" spans="1:2" x14ac:dyDescent="0.25">
      <c r="A1948" t="s">
        <v>92</v>
      </c>
      <c r="B1948" t="s">
        <v>116</v>
      </c>
    </row>
    <row r="1949" spans="1:2" x14ac:dyDescent="0.25">
      <c r="A1949" t="s">
        <v>92</v>
      </c>
      <c r="B1949" t="s">
        <v>117</v>
      </c>
    </row>
    <row r="1950" spans="1:2" x14ac:dyDescent="0.25">
      <c r="A1950" t="s">
        <v>92</v>
      </c>
      <c r="B1950" t="s">
        <v>118</v>
      </c>
    </row>
    <row r="1951" spans="1:2" x14ac:dyDescent="0.25">
      <c r="A1951" t="s">
        <v>92</v>
      </c>
      <c r="B1951" t="s">
        <v>119</v>
      </c>
    </row>
    <row r="1952" spans="1:2" x14ac:dyDescent="0.25">
      <c r="A1952" t="s">
        <v>92</v>
      </c>
      <c r="B1952" t="s">
        <v>120</v>
      </c>
    </row>
    <row r="1953" spans="1:2" x14ac:dyDescent="0.25">
      <c r="A1953" t="s">
        <v>92</v>
      </c>
      <c r="B1953" t="s">
        <v>121</v>
      </c>
    </row>
    <row r="1954" spans="1:2" x14ac:dyDescent="0.25">
      <c r="A1954" t="s">
        <v>92</v>
      </c>
      <c r="B1954" t="s">
        <v>122</v>
      </c>
    </row>
    <row r="1955" spans="1:2" x14ac:dyDescent="0.25">
      <c r="A1955" t="s">
        <v>92</v>
      </c>
      <c r="B1955" t="s">
        <v>123</v>
      </c>
    </row>
    <row r="1956" spans="1:2" x14ac:dyDescent="0.25">
      <c r="A1956" t="s">
        <v>92</v>
      </c>
      <c r="B1956" t="s">
        <v>124</v>
      </c>
    </row>
    <row r="1957" spans="1:2" x14ac:dyDescent="0.25">
      <c r="A1957" t="s">
        <v>93</v>
      </c>
      <c r="B1957" t="s">
        <v>104</v>
      </c>
    </row>
    <row r="1958" spans="1:2" x14ac:dyDescent="0.25">
      <c r="A1958" t="s">
        <v>93</v>
      </c>
      <c r="B1958" t="s">
        <v>1</v>
      </c>
    </row>
    <row r="1959" spans="1:2" x14ac:dyDescent="0.25">
      <c r="A1959" t="s">
        <v>93</v>
      </c>
      <c r="B1959" t="s">
        <v>2</v>
      </c>
    </row>
    <row r="1960" spans="1:2" x14ac:dyDescent="0.25">
      <c r="A1960" t="s">
        <v>93</v>
      </c>
      <c r="B1960" t="s">
        <v>3</v>
      </c>
    </row>
    <row r="1961" spans="1:2" x14ac:dyDescent="0.25">
      <c r="A1961" t="s">
        <v>93</v>
      </c>
      <c r="B1961" t="s">
        <v>4</v>
      </c>
    </row>
    <row r="1962" spans="1:2" x14ac:dyDescent="0.25">
      <c r="A1962" t="s">
        <v>93</v>
      </c>
      <c r="B1962" t="s">
        <v>5</v>
      </c>
    </row>
    <row r="1963" spans="1:2" x14ac:dyDescent="0.25">
      <c r="A1963" t="s">
        <v>93</v>
      </c>
      <c r="B1963" t="s">
        <v>6</v>
      </c>
    </row>
    <row r="1964" spans="1:2" x14ac:dyDescent="0.25">
      <c r="A1964" t="s">
        <v>93</v>
      </c>
      <c r="B1964" t="s">
        <v>7</v>
      </c>
    </row>
    <row r="1965" spans="1:2" x14ac:dyDescent="0.25">
      <c r="A1965" t="s">
        <v>93</v>
      </c>
      <c r="B1965" t="s">
        <v>125</v>
      </c>
    </row>
    <row r="1966" spans="1:2" x14ac:dyDescent="0.25">
      <c r="A1966" t="s">
        <v>93</v>
      </c>
      <c r="B1966" t="s">
        <v>126</v>
      </c>
    </row>
    <row r="1967" spans="1:2" x14ac:dyDescent="0.25">
      <c r="A1967" t="s">
        <v>93</v>
      </c>
      <c r="B1967" t="s">
        <v>112</v>
      </c>
    </row>
    <row r="1968" spans="1:2" x14ac:dyDescent="0.25">
      <c r="A1968" t="s">
        <v>93</v>
      </c>
      <c r="B1968" t="s">
        <v>113</v>
      </c>
    </row>
    <row r="1969" spans="1:2" x14ac:dyDescent="0.25">
      <c r="A1969" t="s">
        <v>93</v>
      </c>
      <c r="B1969" t="s">
        <v>114</v>
      </c>
    </row>
    <row r="1970" spans="1:2" x14ac:dyDescent="0.25">
      <c r="A1970" t="s">
        <v>93</v>
      </c>
      <c r="B1970" t="s">
        <v>115</v>
      </c>
    </row>
    <row r="1971" spans="1:2" x14ac:dyDescent="0.25">
      <c r="A1971" t="s">
        <v>93</v>
      </c>
      <c r="B1971" t="s">
        <v>116</v>
      </c>
    </row>
    <row r="1972" spans="1:2" x14ac:dyDescent="0.25">
      <c r="A1972" t="s">
        <v>93</v>
      </c>
      <c r="B1972" t="s">
        <v>117</v>
      </c>
    </row>
    <row r="1973" spans="1:2" x14ac:dyDescent="0.25">
      <c r="A1973" t="s">
        <v>93</v>
      </c>
      <c r="B1973" t="s">
        <v>118</v>
      </c>
    </row>
    <row r="1974" spans="1:2" x14ac:dyDescent="0.25">
      <c r="A1974" t="s">
        <v>93</v>
      </c>
      <c r="B1974" t="s">
        <v>119</v>
      </c>
    </row>
    <row r="1975" spans="1:2" x14ac:dyDescent="0.25">
      <c r="A1975" t="s">
        <v>93</v>
      </c>
      <c r="B1975" t="s">
        <v>120</v>
      </c>
    </row>
    <row r="1976" spans="1:2" x14ac:dyDescent="0.25">
      <c r="A1976" t="s">
        <v>93</v>
      </c>
      <c r="B1976" t="s">
        <v>121</v>
      </c>
    </row>
    <row r="1977" spans="1:2" x14ac:dyDescent="0.25">
      <c r="A1977" t="s">
        <v>93</v>
      </c>
      <c r="B1977" t="s">
        <v>122</v>
      </c>
    </row>
    <row r="1978" spans="1:2" x14ac:dyDescent="0.25">
      <c r="A1978" t="s">
        <v>93</v>
      </c>
      <c r="B1978" t="s">
        <v>123</v>
      </c>
    </row>
    <row r="1979" spans="1:2" x14ac:dyDescent="0.25">
      <c r="A1979" t="s">
        <v>93</v>
      </c>
      <c r="B1979" t="s">
        <v>124</v>
      </c>
    </row>
    <row r="1980" spans="1:2" x14ac:dyDescent="0.25">
      <c r="A1980" t="s">
        <v>94</v>
      </c>
      <c r="B1980" t="s">
        <v>104</v>
      </c>
    </row>
    <row r="1981" spans="1:2" x14ac:dyDescent="0.25">
      <c r="A1981" t="s">
        <v>94</v>
      </c>
      <c r="B1981" t="s">
        <v>1</v>
      </c>
    </row>
    <row r="1982" spans="1:2" x14ac:dyDescent="0.25">
      <c r="A1982" t="s">
        <v>94</v>
      </c>
      <c r="B1982" t="s">
        <v>2</v>
      </c>
    </row>
    <row r="1983" spans="1:2" x14ac:dyDescent="0.25">
      <c r="A1983" t="s">
        <v>94</v>
      </c>
      <c r="B1983" t="s">
        <v>3</v>
      </c>
    </row>
    <row r="1984" spans="1:2" x14ac:dyDescent="0.25">
      <c r="A1984" t="s">
        <v>94</v>
      </c>
      <c r="B1984" t="s">
        <v>4</v>
      </c>
    </row>
    <row r="1985" spans="1:2" x14ac:dyDescent="0.25">
      <c r="A1985" t="s">
        <v>94</v>
      </c>
      <c r="B1985" t="s">
        <v>5</v>
      </c>
    </row>
    <row r="1986" spans="1:2" x14ac:dyDescent="0.25">
      <c r="A1986" t="s">
        <v>94</v>
      </c>
      <c r="B1986" t="s">
        <v>6</v>
      </c>
    </row>
    <row r="1987" spans="1:2" x14ac:dyDescent="0.25">
      <c r="A1987" t="s">
        <v>94</v>
      </c>
      <c r="B1987" t="s">
        <v>7</v>
      </c>
    </row>
    <row r="1988" spans="1:2" x14ac:dyDescent="0.25">
      <c r="A1988" t="s">
        <v>94</v>
      </c>
      <c r="B1988" t="s">
        <v>125</v>
      </c>
    </row>
    <row r="1989" spans="1:2" x14ac:dyDescent="0.25">
      <c r="A1989" t="s">
        <v>94</v>
      </c>
      <c r="B1989" t="s">
        <v>126</v>
      </c>
    </row>
    <row r="1990" spans="1:2" x14ac:dyDescent="0.25">
      <c r="A1990" t="s">
        <v>94</v>
      </c>
      <c r="B1990" t="s">
        <v>112</v>
      </c>
    </row>
    <row r="1991" spans="1:2" x14ac:dyDescent="0.25">
      <c r="A1991" t="s">
        <v>94</v>
      </c>
      <c r="B1991" t="s">
        <v>113</v>
      </c>
    </row>
    <row r="1992" spans="1:2" x14ac:dyDescent="0.25">
      <c r="A1992" t="s">
        <v>94</v>
      </c>
      <c r="B1992" t="s">
        <v>114</v>
      </c>
    </row>
    <row r="1993" spans="1:2" x14ac:dyDescent="0.25">
      <c r="A1993" t="s">
        <v>94</v>
      </c>
      <c r="B1993" t="s">
        <v>115</v>
      </c>
    </row>
    <row r="1994" spans="1:2" x14ac:dyDescent="0.25">
      <c r="A1994" t="s">
        <v>94</v>
      </c>
      <c r="B1994" t="s">
        <v>116</v>
      </c>
    </row>
    <row r="1995" spans="1:2" x14ac:dyDescent="0.25">
      <c r="A1995" t="s">
        <v>94</v>
      </c>
      <c r="B1995" t="s">
        <v>117</v>
      </c>
    </row>
    <row r="1996" spans="1:2" x14ac:dyDescent="0.25">
      <c r="A1996" t="s">
        <v>94</v>
      </c>
      <c r="B1996" t="s">
        <v>118</v>
      </c>
    </row>
    <row r="1997" spans="1:2" x14ac:dyDescent="0.25">
      <c r="A1997" t="s">
        <v>94</v>
      </c>
      <c r="B1997" t="s">
        <v>119</v>
      </c>
    </row>
    <row r="1998" spans="1:2" x14ac:dyDescent="0.25">
      <c r="A1998" t="s">
        <v>94</v>
      </c>
      <c r="B1998" t="s">
        <v>120</v>
      </c>
    </row>
    <row r="1999" spans="1:2" x14ac:dyDescent="0.25">
      <c r="A1999" t="s">
        <v>94</v>
      </c>
      <c r="B1999" t="s">
        <v>121</v>
      </c>
    </row>
    <row r="2000" spans="1:2" x14ac:dyDescent="0.25">
      <c r="A2000" t="s">
        <v>94</v>
      </c>
      <c r="B2000" t="s">
        <v>122</v>
      </c>
    </row>
    <row r="2001" spans="1:2" x14ac:dyDescent="0.25">
      <c r="A2001" t="s">
        <v>94</v>
      </c>
      <c r="B2001" t="s">
        <v>123</v>
      </c>
    </row>
    <row r="2002" spans="1:2" x14ac:dyDescent="0.25">
      <c r="A2002" t="s">
        <v>94</v>
      </c>
      <c r="B2002" t="s">
        <v>124</v>
      </c>
    </row>
    <row r="2003" spans="1:2" x14ac:dyDescent="0.25">
      <c r="A2003" t="s">
        <v>95</v>
      </c>
      <c r="B2003" t="s">
        <v>104</v>
      </c>
    </row>
    <row r="2004" spans="1:2" x14ac:dyDescent="0.25">
      <c r="A2004" t="s">
        <v>95</v>
      </c>
      <c r="B2004" t="s">
        <v>1</v>
      </c>
    </row>
    <row r="2005" spans="1:2" x14ac:dyDescent="0.25">
      <c r="A2005" t="s">
        <v>95</v>
      </c>
      <c r="B2005" t="s">
        <v>2</v>
      </c>
    </row>
    <row r="2006" spans="1:2" x14ac:dyDescent="0.25">
      <c r="A2006" t="s">
        <v>95</v>
      </c>
      <c r="B2006" t="s">
        <v>3</v>
      </c>
    </row>
    <row r="2007" spans="1:2" x14ac:dyDescent="0.25">
      <c r="A2007" t="s">
        <v>95</v>
      </c>
      <c r="B2007" t="s">
        <v>4</v>
      </c>
    </row>
    <row r="2008" spans="1:2" x14ac:dyDescent="0.25">
      <c r="A2008" t="s">
        <v>95</v>
      </c>
      <c r="B2008" t="s">
        <v>5</v>
      </c>
    </row>
    <row r="2009" spans="1:2" x14ac:dyDescent="0.25">
      <c r="A2009" t="s">
        <v>95</v>
      </c>
      <c r="B2009" t="s">
        <v>6</v>
      </c>
    </row>
    <row r="2010" spans="1:2" x14ac:dyDescent="0.25">
      <c r="A2010" t="s">
        <v>95</v>
      </c>
      <c r="B2010" t="s">
        <v>7</v>
      </c>
    </row>
    <row r="2011" spans="1:2" x14ac:dyDescent="0.25">
      <c r="A2011" t="s">
        <v>95</v>
      </c>
      <c r="B2011" t="s">
        <v>125</v>
      </c>
    </row>
    <row r="2012" spans="1:2" x14ac:dyDescent="0.25">
      <c r="A2012" t="s">
        <v>95</v>
      </c>
      <c r="B2012" t="s">
        <v>126</v>
      </c>
    </row>
    <row r="2013" spans="1:2" x14ac:dyDescent="0.25">
      <c r="A2013" t="s">
        <v>95</v>
      </c>
      <c r="B2013" t="s">
        <v>112</v>
      </c>
    </row>
    <row r="2014" spans="1:2" x14ac:dyDescent="0.25">
      <c r="A2014" t="s">
        <v>95</v>
      </c>
      <c r="B2014" t="s">
        <v>113</v>
      </c>
    </row>
    <row r="2015" spans="1:2" x14ac:dyDescent="0.25">
      <c r="A2015" t="s">
        <v>95</v>
      </c>
      <c r="B2015" t="s">
        <v>114</v>
      </c>
    </row>
    <row r="2016" spans="1:2" x14ac:dyDescent="0.25">
      <c r="A2016" t="s">
        <v>95</v>
      </c>
      <c r="B2016" t="s">
        <v>115</v>
      </c>
    </row>
    <row r="2017" spans="1:2" x14ac:dyDescent="0.25">
      <c r="A2017" t="s">
        <v>95</v>
      </c>
      <c r="B2017" t="s">
        <v>116</v>
      </c>
    </row>
    <row r="2018" spans="1:2" x14ac:dyDescent="0.25">
      <c r="A2018" t="s">
        <v>95</v>
      </c>
      <c r="B2018" t="s">
        <v>117</v>
      </c>
    </row>
    <row r="2019" spans="1:2" x14ac:dyDescent="0.25">
      <c r="A2019" t="s">
        <v>95</v>
      </c>
      <c r="B2019" t="s">
        <v>118</v>
      </c>
    </row>
    <row r="2020" spans="1:2" x14ac:dyDescent="0.25">
      <c r="A2020" t="s">
        <v>95</v>
      </c>
      <c r="B2020" t="s">
        <v>119</v>
      </c>
    </row>
    <row r="2021" spans="1:2" x14ac:dyDescent="0.25">
      <c r="A2021" t="s">
        <v>95</v>
      </c>
      <c r="B2021" t="s">
        <v>120</v>
      </c>
    </row>
    <row r="2022" spans="1:2" x14ac:dyDescent="0.25">
      <c r="A2022" t="s">
        <v>95</v>
      </c>
      <c r="B2022" t="s">
        <v>121</v>
      </c>
    </row>
    <row r="2023" spans="1:2" x14ac:dyDescent="0.25">
      <c r="A2023" t="s">
        <v>95</v>
      </c>
      <c r="B2023" t="s">
        <v>122</v>
      </c>
    </row>
    <row r="2024" spans="1:2" x14ac:dyDescent="0.25">
      <c r="A2024" t="s">
        <v>95</v>
      </c>
      <c r="B2024" t="s">
        <v>123</v>
      </c>
    </row>
    <row r="2025" spans="1:2" x14ac:dyDescent="0.25">
      <c r="A2025" t="s">
        <v>95</v>
      </c>
      <c r="B2025" t="s">
        <v>124</v>
      </c>
    </row>
    <row r="2026" spans="1:2" x14ac:dyDescent="0.25">
      <c r="A2026" t="s">
        <v>96</v>
      </c>
      <c r="B2026" t="s">
        <v>104</v>
      </c>
    </row>
    <row r="2027" spans="1:2" x14ac:dyDescent="0.25">
      <c r="A2027" t="s">
        <v>96</v>
      </c>
      <c r="B2027" t="s">
        <v>1</v>
      </c>
    </row>
    <row r="2028" spans="1:2" x14ac:dyDescent="0.25">
      <c r="A2028" t="s">
        <v>96</v>
      </c>
      <c r="B2028" t="s">
        <v>2</v>
      </c>
    </row>
    <row r="2029" spans="1:2" x14ac:dyDescent="0.25">
      <c r="A2029" t="s">
        <v>96</v>
      </c>
      <c r="B2029" t="s">
        <v>3</v>
      </c>
    </row>
    <row r="2030" spans="1:2" x14ac:dyDescent="0.25">
      <c r="A2030" t="s">
        <v>96</v>
      </c>
      <c r="B2030" t="s">
        <v>4</v>
      </c>
    </row>
    <row r="2031" spans="1:2" x14ac:dyDescent="0.25">
      <c r="A2031" t="s">
        <v>96</v>
      </c>
      <c r="B2031" t="s">
        <v>5</v>
      </c>
    </row>
    <row r="2032" spans="1:2" x14ac:dyDescent="0.25">
      <c r="A2032" t="s">
        <v>96</v>
      </c>
      <c r="B2032" t="s">
        <v>6</v>
      </c>
    </row>
    <row r="2033" spans="1:2" x14ac:dyDescent="0.25">
      <c r="A2033" t="s">
        <v>96</v>
      </c>
      <c r="B2033" t="s">
        <v>7</v>
      </c>
    </row>
    <row r="2034" spans="1:2" x14ac:dyDescent="0.25">
      <c r="A2034" t="s">
        <v>96</v>
      </c>
      <c r="B2034" t="s">
        <v>125</v>
      </c>
    </row>
    <row r="2035" spans="1:2" x14ac:dyDescent="0.25">
      <c r="A2035" t="s">
        <v>96</v>
      </c>
      <c r="B2035" t="s">
        <v>126</v>
      </c>
    </row>
    <row r="2036" spans="1:2" x14ac:dyDescent="0.25">
      <c r="A2036" t="s">
        <v>96</v>
      </c>
      <c r="B2036" t="s">
        <v>112</v>
      </c>
    </row>
    <row r="2037" spans="1:2" x14ac:dyDescent="0.25">
      <c r="A2037" t="s">
        <v>96</v>
      </c>
      <c r="B2037" t="s">
        <v>113</v>
      </c>
    </row>
    <row r="2038" spans="1:2" x14ac:dyDescent="0.25">
      <c r="A2038" t="s">
        <v>96</v>
      </c>
      <c r="B2038" t="s">
        <v>114</v>
      </c>
    </row>
    <row r="2039" spans="1:2" x14ac:dyDescent="0.25">
      <c r="A2039" t="s">
        <v>96</v>
      </c>
      <c r="B2039" t="s">
        <v>115</v>
      </c>
    </row>
    <row r="2040" spans="1:2" x14ac:dyDescent="0.25">
      <c r="A2040" t="s">
        <v>96</v>
      </c>
      <c r="B2040" t="s">
        <v>116</v>
      </c>
    </row>
    <row r="2041" spans="1:2" x14ac:dyDescent="0.25">
      <c r="A2041" t="s">
        <v>96</v>
      </c>
      <c r="B2041" t="s">
        <v>117</v>
      </c>
    </row>
    <row r="2042" spans="1:2" x14ac:dyDescent="0.25">
      <c r="A2042" t="s">
        <v>96</v>
      </c>
      <c r="B2042" t="s">
        <v>118</v>
      </c>
    </row>
    <row r="2043" spans="1:2" x14ac:dyDescent="0.25">
      <c r="A2043" t="s">
        <v>96</v>
      </c>
      <c r="B2043" t="s">
        <v>119</v>
      </c>
    </row>
    <row r="2044" spans="1:2" x14ac:dyDescent="0.25">
      <c r="A2044" t="s">
        <v>96</v>
      </c>
      <c r="B2044" t="s">
        <v>120</v>
      </c>
    </row>
    <row r="2045" spans="1:2" x14ac:dyDescent="0.25">
      <c r="A2045" t="s">
        <v>96</v>
      </c>
      <c r="B2045" t="s">
        <v>121</v>
      </c>
    </row>
    <row r="2046" spans="1:2" x14ac:dyDescent="0.25">
      <c r="A2046" t="s">
        <v>96</v>
      </c>
      <c r="B2046" t="s">
        <v>122</v>
      </c>
    </row>
    <row r="2047" spans="1:2" x14ac:dyDescent="0.25">
      <c r="A2047" t="s">
        <v>96</v>
      </c>
      <c r="B2047" t="s">
        <v>123</v>
      </c>
    </row>
    <row r="2048" spans="1:2" x14ac:dyDescent="0.25">
      <c r="A2048" t="s">
        <v>96</v>
      </c>
      <c r="B2048" t="s">
        <v>124</v>
      </c>
    </row>
    <row r="2049" spans="1:2" x14ac:dyDescent="0.25">
      <c r="A2049" t="s">
        <v>97</v>
      </c>
      <c r="B2049" t="s">
        <v>104</v>
      </c>
    </row>
    <row r="2050" spans="1:2" x14ac:dyDescent="0.25">
      <c r="A2050" t="s">
        <v>97</v>
      </c>
      <c r="B2050" t="s">
        <v>1</v>
      </c>
    </row>
    <row r="2051" spans="1:2" x14ac:dyDescent="0.25">
      <c r="A2051" t="s">
        <v>97</v>
      </c>
      <c r="B2051" t="s">
        <v>2</v>
      </c>
    </row>
    <row r="2052" spans="1:2" x14ac:dyDescent="0.25">
      <c r="A2052" t="s">
        <v>97</v>
      </c>
      <c r="B2052" t="s">
        <v>3</v>
      </c>
    </row>
    <row r="2053" spans="1:2" x14ac:dyDescent="0.25">
      <c r="A2053" t="s">
        <v>97</v>
      </c>
      <c r="B2053" t="s">
        <v>4</v>
      </c>
    </row>
    <row r="2054" spans="1:2" x14ac:dyDescent="0.25">
      <c r="A2054" t="s">
        <v>97</v>
      </c>
      <c r="B2054" t="s">
        <v>5</v>
      </c>
    </row>
    <row r="2055" spans="1:2" x14ac:dyDescent="0.25">
      <c r="A2055" t="s">
        <v>97</v>
      </c>
      <c r="B2055" t="s">
        <v>6</v>
      </c>
    </row>
    <row r="2056" spans="1:2" x14ac:dyDescent="0.25">
      <c r="A2056" t="s">
        <v>97</v>
      </c>
      <c r="B2056" t="s">
        <v>7</v>
      </c>
    </row>
    <row r="2057" spans="1:2" x14ac:dyDescent="0.25">
      <c r="A2057" t="s">
        <v>97</v>
      </c>
      <c r="B2057" t="s">
        <v>125</v>
      </c>
    </row>
    <row r="2058" spans="1:2" x14ac:dyDescent="0.25">
      <c r="A2058" t="s">
        <v>97</v>
      </c>
      <c r="B2058" t="s">
        <v>126</v>
      </c>
    </row>
    <row r="2059" spans="1:2" x14ac:dyDescent="0.25">
      <c r="A2059" t="s">
        <v>97</v>
      </c>
      <c r="B2059" t="s">
        <v>112</v>
      </c>
    </row>
    <row r="2060" spans="1:2" x14ac:dyDescent="0.25">
      <c r="A2060" t="s">
        <v>97</v>
      </c>
      <c r="B2060" t="s">
        <v>113</v>
      </c>
    </row>
    <row r="2061" spans="1:2" x14ac:dyDescent="0.25">
      <c r="A2061" t="s">
        <v>97</v>
      </c>
      <c r="B2061" t="s">
        <v>114</v>
      </c>
    </row>
    <row r="2062" spans="1:2" x14ac:dyDescent="0.25">
      <c r="A2062" t="s">
        <v>97</v>
      </c>
      <c r="B2062" t="s">
        <v>115</v>
      </c>
    </row>
    <row r="2063" spans="1:2" x14ac:dyDescent="0.25">
      <c r="A2063" t="s">
        <v>97</v>
      </c>
      <c r="B2063" t="s">
        <v>116</v>
      </c>
    </row>
    <row r="2064" spans="1:2" x14ac:dyDescent="0.25">
      <c r="A2064" t="s">
        <v>97</v>
      </c>
      <c r="B2064" t="s">
        <v>117</v>
      </c>
    </row>
    <row r="2065" spans="1:2" x14ac:dyDescent="0.25">
      <c r="A2065" t="s">
        <v>97</v>
      </c>
      <c r="B2065" t="s">
        <v>118</v>
      </c>
    </row>
    <row r="2066" spans="1:2" x14ac:dyDescent="0.25">
      <c r="A2066" t="s">
        <v>97</v>
      </c>
      <c r="B2066" t="s">
        <v>119</v>
      </c>
    </row>
    <row r="2067" spans="1:2" x14ac:dyDescent="0.25">
      <c r="A2067" t="s">
        <v>97</v>
      </c>
      <c r="B2067" t="s">
        <v>120</v>
      </c>
    </row>
    <row r="2068" spans="1:2" x14ac:dyDescent="0.25">
      <c r="A2068" t="s">
        <v>97</v>
      </c>
      <c r="B2068" t="s">
        <v>121</v>
      </c>
    </row>
    <row r="2069" spans="1:2" x14ac:dyDescent="0.25">
      <c r="A2069" t="s">
        <v>97</v>
      </c>
      <c r="B2069" t="s">
        <v>122</v>
      </c>
    </row>
    <row r="2070" spans="1:2" x14ac:dyDescent="0.25">
      <c r="A2070" t="s">
        <v>97</v>
      </c>
      <c r="B2070" t="s">
        <v>123</v>
      </c>
    </row>
    <row r="2071" spans="1:2" x14ac:dyDescent="0.25">
      <c r="A2071" t="s">
        <v>97</v>
      </c>
      <c r="B2071" t="s">
        <v>124</v>
      </c>
    </row>
    <row r="2072" spans="1:2" x14ac:dyDescent="0.25">
      <c r="A2072" t="s">
        <v>98</v>
      </c>
      <c r="B2072" t="s">
        <v>104</v>
      </c>
    </row>
    <row r="2073" spans="1:2" x14ac:dyDescent="0.25">
      <c r="A2073" t="s">
        <v>98</v>
      </c>
      <c r="B2073" t="s">
        <v>1</v>
      </c>
    </row>
    <row r="2074" spans="1:2" x14ac:dyDescent="0.25">
      <c r="A2074" t="s">
        <v>98</v>
      </c>
      <c r="B2074" t="s">
        <v>2</v>
      </c>
    </row>
    <row r="2075" spans="1:2" x14ac:dyDescent="0.25">
      <c r="A2075" t="s">
        <v>98</v>
      </c>
      <c r="B2075" t="s">
        <v>3</v>
      </c>
    </row>
    <row r="2076" spans="1:2" x14ac:dyDescent="0.25">
      <c r="A2076" t="s">
        <v>98</v>
      </c>
      <c r="B2076" t="s">
        <v>4</v>
      </c>
    </row>
    <row r="2077" spans="1:2" x14ac:dyDescent="0.25">
      <c r="A2077" t="s">
        <v>98</v>
      </c>
      <c r="B2077" t="s">
        <v>5</v>
      </c>
    </row>
    <row r="2078" spans="1:2" x14ac:dyDescent="0.25">
      <c r="A2078" t="s">
        <v>98</v>
      </c>
      <c r="B2078" t="s">
        <v>6</v>
      </c>
    </row>
    <row r="2079" spans="1:2" x14ac:dyDescent="0.25">
      <c r="A2079" t="s">
        <v>98</v>
      </c>
      <c r="B2079" t="s">
        <v>7</v>
      </c>
    </row>
    <row r="2080" spans="1:2" x14ac:dyDescent="0.25">
      <c r="A2080" t="s">
        <v>98</v>
      </c>
      <c r="B2080" t="s">
        <v>125</v>
      </c>
    </row>
    <row r="2081" spans="1:2" x14ac:dyDescent="0.25">
      <c r="A2081" t="s">
        <v>98</v>
      </c>
      <c r="B2081" t="s">
        <v>126</v>
      </c>
    </row>
    <row r="2082" spans="1:2" x14ac:dyDescent="0.25">
      <c r="A2082" t="s">
        <v>98</v>
      </c>
      <c r="B2082" t="s">
        <v>112</v>
      </c>
    </row>
    <row r="2083" spans="1:2" x14ac:dyDescent="0.25">
      <c r="A2083" t="s">
        <v>98</v>
      </c>
      <c r="B2083" t="s">
        <v>113</v>
      </c>
    </row>
    <row r="2084" spans="1:2" x14ac:dyDescent="0.25">
      <c r="A2084" t="s">
        <v>98</v>
      </c>
      <c r="B2084" t="s">
        <v>114</v>
      </c>
    </row>
    <row r="2085" spans="1:2" x14ac:dyDescent="0.25">
      <c r="A2085" t="s">
        <v>98</v>
      </c>
      <c r="B2085" t="s">
        <v>115</v>
      </c>
    </row>
    <row r="2086" spans="1:2" x14ac:dyDescent="0.25">
      <c r="A2086" t="s">
        <v>98</v>
      </c>
      <c r="B2086" t="s">
        <v>116</v>
      </c>
    </row>
    <row r="2087" spans="1:2" x14ac:dyDescent="0.25">
      <c r="A2087" t="s">
        <v>98</v>
      </c>
      <c r="B2087" t="s">
        <v>117</v>
      </c>
    </row>
    <row r="2088" spans="1:2" x14ac:dyDescent="0.25">
      <c r="A2088" t="s">
        <v>98</v>
      </c>
      <c r="B2088" t="s">
        <v>118</v>
      </c>
    </row>
    <row r="2089" spans="1:2" x14ac:dyDescent="0.25">
      <c r="A2089" t="s">
        <v>98</v>
      </c>
      <c r="B2089" t="s">
        <v>119</v>
      </c>
    </row>
    <row r="2090" spans="1:2" x14ac:dyDescent="0.25">
      <c r="A2090" t="s">
        <v>98</v>
      </c>
      <c r="B2090" t="s">
        <v>120</v>
      </c>
    </row>
    <row r="2091" spans="1:2" x14ac:dyDescent="0.25">
      <c r="A2091" t="s">
        <v>98</v>
      </c>
      <c r="B2091" t="s">
        <v>121</v>
      </c>
    </row>
    <row r="2092" spans="1:2" x14ac:dyDescent="0.25">
      <c r="A2092" t="s">
        <v>98</v>
      </c>
      <c r="B2092" t="s">
        <v>122</v>
      </c>
    </row>
    <row r="2093" spans="1:2" x14ac:dyDescent="0.25">
      <c r="A2093" t="s">
        <v>98</v>
      </c>
      <c r="B2093" t="s">
        <v>123</v>
      </c>
    </row>
    <row r="2094" spans="1:2" x14ac:dyDescent="0.25">
      <c r="A2094" t="s">
        <v>98</v>
      </c>
      <c r="B2094" t="s">
        <v>124</v>
      </c>
    </row>
    <row r="2095" spans="1:2" x14ac:dyDescent="0.25">
      <c r="A2095" t="s">
        <v>99</v>
      </c>
      <c r="B2095" t="s">
        <v>104</v>
      </c>
    </row>
    <row r="2096" spans="1:2" x14ac:dyDescent="0.25">
      <c r="A2096" t="s">
        <v>99</v>
      </c>
      <c r="B2096" t="s">
        <v>1</v>
      </c>
    </row>
    <row r="2097" spans="1:2" x14ac:dyDescent="0.25">
      <c r="A2097" t="s">
        <v>99</v>
      </c>
      <c r="B2097" t="s">
        <v>2</v>
      </c>
    </row>
    <row r="2098" spans="1:2" x14ac:dyDescent="0.25">
      <c r="A2098" t="s">
        <v>99</v>
      </c>
      <c r="B2098" t="s">
        <v>3</v>
      </c>
    </row>
    <row r="2099" spans="1:2" x14ac:dyDescent="0.25">
      <c r="A2099" t="s">
        <v>99</v>
      </c>
      <c r="B2099" t="s">
        <v>4</v>
      </c>
    </row>
    <row r="2100" spans="1:2" x14ac:dyDescent="0.25">
      <c r="A2100" t="s">
        <v>99</v>
      </c>
      <c r="B2100" t="s">
        <v>5</v>
      </c>
    </row>
    <row r="2101" spans="1:2" x14ac:dyDescent="0.25">
      <c r="A2101" t="s">
        <v>99</v>
      </c>
      <c r="B2101" t="s">
        <v>6</v>
      </c>
    </row>
    <row r="2102" spans="1:2" x14ac:dyDescent="0.25">
      <c r="A2102" t="s">
        <v>99</v>
      </c>
      <c r="B2102" t="s">
        <v>7</v>
      </c>
    </row>
    <row r="2103" spans="1:2" x14ac:dyDescent="0.25">
      <c r="A2103" t="s">
        <v>99</v>
      </c>
      <c r="B2103" t="s">
        <v>125</v>
      </c>
    </row>
    <row r="2104" spans="1:2" x14ac:dyDescent="0.25">
      <c r="A2104" t="s">
        <v>99</v>
      </c>
      <c r="B2104" t="s">
        <v>126</v>
      </c>
    </row>
    <row r="2105" spans="1:2" x14ac:dyDescent="0.25">
      <c r="A2105" t="s">
        <v>99</v>
      </c>
      <c r="B2105" t="s">
        <v>112</v>
      </c>
    </row>
    <row r="2106" spans="1:2" x14ac:dyDescent="0.25">
      <c r="A2106" t="s">
        <v>99</v>
      </c>
      <c r="B2106" t="s">
        <v>113</v>
      </c>
    </row>
    <row r="2107" spans="1:2" x14ac:dyDescent="0.25">
      <c r="A2107" t="s">
        <v>99</v>
      </c>
      <c r="B2107" t="s">
        <v>114</v>
      </c>
    </row>
    <row r="2108" spans="1:2" x14ac:dyDescent="0.25">
      <c r="A2108" t="s">
        <v>99</v>
      </c>
      <c r="B2108" t="s">
        <v>115</v>
      </c>
    </row>
    <row r="2109" spans="1:2" x14ac:dyDescent="0.25">
      <c r="A2109" t="s">
        <v>99</v>
      </c>
      <c r="B2109" t="s">
        <v>116</v>
      </c>
    </row>
    <row r="2110" spans="1:2" x14ac:dyDescent="0.25">
      <c r="A2110" t="s">
        <v>99</v>
      </c>
      <c r="B2110" t="s">
        <v>117</v>
      </c>
    </row>
    <row r="2111" spans="1:2" x14ac:dyDescent="0.25">
      <c r="A2111" t="s">
        <v>99</v>
      </c>
      <c r="B2111" t="s">
        <v>118</v>
      </c>
    </row>
    <row r="2112" spans="1:2" x14ac:dyDescent="0.25">
      <c r="A2112" t="s">
        <v>99</v>
      </c>
      <c r="B2112" t="s">
        <v>119</v>
      </c>
    </row>
    <row r="2113" spans="1:2" x14ac:dyDescent="0.25">
      <c r="A2113" t="s">
        <v>99</v>
      </c>
      <c r="B2113" t="s">
        <v>120</v>
      </c>
    </row>
    <row r="2114" spans="1:2" x14ac:dyDescent="0.25">
      <c r="A2114" t="s">
        <v>99</v>
      </c>
      <c r="B2114" t="s">
        <v>121</v>
      </c>
    </row>
    <row r="2115" spans="1:2" x14ac:dyDescent="0.25">
      <c r="A2115" t="s">
        <v>99</v>
      </c>
      <c r="B2115" t="s">
        <v>122</v>
      </c>
    </row>
    <row r="2116" spans="1:2" x14ac:dyDescent="0.25">
      <c r="A2116" t="s">
        <v>99</v>
      </c>
      <c r="B2116" t="s">
        <v>123</v>
      </c>
    </row>
    <row r="2117" spans="1:2" x14ac:dyDescent="0.25">
      <c r="A2117" t="s">
        <v>99</v>
      </c>
      <c r="B2117" t="s">
        <v>124</v>
      </c>
    </row>
    <row r="2118" spans="1:2" x14ac:dyDescent="0.25">
      <c r="A2118" t="s">
        <v>100</v>
      </c>
      <c r="B2118" t="s">
        <v>104</v>
      </c>
    </row>
    <row r="2119" spans="1:2" x14ac:dyDescent="0.25">
      <c r="A2119" t="s">
        <v>100</v>
      </c>
      <c r="B2119" t="s">
        <v>1</v>
      </c>
    </row>
    <row r="2120" spans="1:2" x14ac:dyDescent="0.25">
      <c r="A2120" t="s">
        <v>100</v>
      </c>
      <c r="B2120" t="s">
        <v>2</v>
      </c>
    </row>
    <row r="2121" spans="1:2" x14ac:dyDescent="0.25">
      <c r="A2121" t="s">
        <v>100</v>
      </c>
      <c r="B2121" t="s">
        <v>3</v>
      </c>
    </row>
    <row r="2122" spans="1:2" x14ac:dyDescent="0.25">
      <c r="A2122" t="s">
        <v>100</v>
      </c>
      <c r="B2122" t="s">
        <v>4</v>
      </c>
    </row>
    <row r="2123" spans="1:2" x14ac:dyDescent="0.25">
      <c r="A2123" t="s">
        <v>100</v>
      </c>
      <c r="B2123" t="s">
        <v>5</v>
      </c>
    </row>
    <row r="2124" spans="1:2" x14ac:dyDescent="0.25">
      <c r="A2124" t="s">
        <v>100</v>
      </c>
      <c r="B2124" t="s">
        <v>6</v>
      </c>
    </row>
    <row r="2125" spans="1:2" x14ac:dyDescent="0.25">
      <c r="A2125" t="s">
        <v>100</v>
      </c>
      <c r="B2125" t="s">
        <v>7</v>
      </c>
    </row>
    <row r="2126" spans="1:2" x14ac:dyDescent="0.25">
      <c r="A2126" t="s">
        <v>100</v>
      </c>
      <c r="B2126" t="s">
        <v>125</v>
      </c>
    </row>
    <row r="2127" spans="1:2" x14ac:dyDescent="0.25">
      <c r="A2127" t="s">
        <v>100</v>
      </c>
      <c r="B2127" t="s">
        <v>126</v>
      </c>
    </row>
    <row r="2128" spans="1:2" x14ac:dyDescent="0.25">
      <c r="A2128" t="s">
        <v>100</v>
      </c>
      <c r="B2128" t="s">
        <v>112</v>
      </c>
    </row>
    <row r="2129" spans="1:2" x14ac:dyDescent="0.25">
      <c r="A2129" t="s">
        <v>100</v>
      </c>
      <c r="B2129" t="s">
        <v>113</v>
      </c>
    </row>
    <row r="2130" spans="1:2" x14ac:dyDescent="0.25">
      <c r="A2130" t="s">
        <v>100</v>
      </c>
      <c r="B2130" t="s">
        <v>114</v>
      </c>
    </row>
    <row r="2131" spans="1:2" x14ac:dyDescent="0.25">
      <c r="A2131" t="s">
        <v>100</v>
      </c>
      <c r="B2131" t="s">
        <v>115</v>
      </c>
    </row>
    <row r="2132" spans="1:2" x14ac:dyDescent="0.25">
      <c r="A2132" t="s">
        <v>100</v>
      </c>
      <c r="B2132" t="s">
        <v>116</v>
      </c>
    </row>
    <row r="2133" spans="1:2" x14ac:dyDescent="0.25">
      <c r="A2133" t="s">
        <v>100</v>
      </c>
      <c r="B2133" t="s">
        <v>117</v>
      </c>
    </row>
    <row r="2134" spans="1:2" x14ac:dyDescent="0.25">
      <c r="A2134" t="s">
        <v>100</v>
      </c>
      <c r="B2134" t="s">
        <v>118</v>
      </c>
    </row>
    <row r="2135" spans="1:2" x14ac:dyDescent="0.25">
      <c r="A2135" t="s">
        <v>100</v>
      </c>
      <c r="B2135" t="s">
        <v>119</v>
      </c>
    </row>
    <row r="2136" spans="1:2" x14ac:dyDescent="0.25">
      <c r="A2136" t="s">
        <v>100</v>
      </c>
      <c r="B2136" t="s">
        <v>120</v>
      </c>
    </row>
    <row r="2137" spans="1:2" x14ac:dyDescent="0.25">
      <c r="A2137" t="s">
        <v>100</v>
      </c>
      <c r="B2137" t="s">
        <v>121</v>
      </c>
    </row>
    <row r="2138" spans="1:2" x14ac:dyDescent="0.25">
      <c r="A2138" t="s">
        <v>100</v>
      </c>
      <c r="B2138" t="s">
        <v>122</v>
      </c>
    </row>
    <row r="2139" spans="1:2" x14ac:dyDescent="0.25">
      <c r="A2139" t="s">
        <v>100</v>
      </c>
      <c r="B2139" t="s">
        <v>123</v>
      </c>
    </row>
    <row r="2140" spans="1:2" x14ac:dyDescent="0.25">
      <c r="A2140" t="s">
        <v>100</v>
      </c>
      <c r="B2140" t="s">
        <v>124</v>
      </c>
    </row>
    <row r="2141" spans="1:2" x14ac:dyDescent="0.25">
      <c r="A2141" t="s">
        <v>101</v>
      </c>
      <c r="B2141" t="s">
        <v>104</v>
      </c>
    </row>
    <row r="2142" spans="1:2" x14ac:dyDescent="0.25">
      <c r="A2142" t="s">
        <v>101</v>
      </c>
      <c r="B2142" t="s">
        <v>1</v>
      </c>
    </row>
    <row r="2143" spans="1:2" x14ac:dyDescent="0.25">
      <c r="A2143" t="s">
        <v>101</v>
      </c>
      <c r="B2143" t="s">
        <v>2</v>
      </c>
    </row>
    <row r="2144" spans="1:2" x14ac:dyDescent="0.25">
      <c r="A2144" t="s">
        <v>101</v>
      </c>
      <c r="B2144" t="s">
        <v>3</v>
      </c>
    </row>
    <row r="2145" spans="1:2" x14ac:dyDescent="0.25">
      <c r="A2145" t="s">
        <v>101</v>
      </c>
      <c r="B2145" t="s">
        <v>4</v>
      </c>
    </row>
    <row r="2146" spans="1:2" x14ac:dyDescent="0.25">
      <c r="A2146" t="s">
        <v>101</v>
      </c>
      <c r="B2146" t="s">
        <v>5</v>
      </c>
    </row>
    <row r="2147" spans="1:2" x14ac:dyDescent="0.25">
      <c r="A2147" t="s">
        <v>101</v>
      </c>
      <c r="B2147" t="s">
        <v>6</v>
      </c>
    </row>
    <row r="2148" spans="1:2" x14ac:dyDescent="0.25">
      <c r="A2148" t="s">
        <v>101</v>
      </c>
      <c r="B2148" t="s">
        <v>7</v>
      </c>
    </row>
    <row r="2149" spans="1:2" x14ac:dyDescent="0.25">
      <c r="A2149" t="s">
        <v>101</v>
      </c>
      <c r="B2149" t="s">
        <v>125</v>
      </c>
    </row>
    <row r="2150" spans="1:2" x14ac:dyDescent="0.25">
      <c r="A2150" t="s">
        <v>101</v>
      </c>
      <c r="B2150" t="s">
        <v>126</v>
      </c>
    </row>
    <row r="2151" spans="1:2" x14ac:dyDescent="0.25">
      <c r="A2151" t="s">
        <v>101</v>
      </c>
      <c r="B2151" t="s">
        <v>112</v>
      </c>
    </row>
    <row r="2152" spans="1:2" x14ac:dyDescent="0.25">
      <c r="A2152" t="s">
        <v>101</v>
      </c>
      <c r="B2152" t="s">
        <v>113</v>
      </c>
    </row>
    <row r="2153" spans="1:2" x14ac:dyDescent="0.25">
      <c r="A2153" t="s">
        <v>101</v>
      </c>
      <c r="B2153" t="s">
        <v>114</v>
      </c>
    </row>
    <row r="2154" spans="1:2" x14ac:dyDescent="0.25">
      <c r="A2154" t="s">
        <v>101</v>
      </c>
      <c r="B2154" t="s">
        <v>115</v>
      </c>
    </row>
    <row r="2155" spans="1:2" x14ac:dyDescent="0.25">
      <c r="A2155" t="s">
        <v>101</v>
      </c>
      <c r="B2155" t="s">
        <v>116</v>
      </c>
    </row>
    <row r="2156" spans="1:2" x14ac:dyDescent="0.25">
      <c r="A2156" t="s">
        <v>101</v>
      </c>
      <c r="B2156" t="s">
        <v>117</v>
      </c>
    </row>
    <row r="2157" spans="1:2" x14ac:dyDescent="0.25">
      <c r="A2157" t="s">
        <v>101</v>
      </c>
      <c r="B2157" t="s">
        <v>118</v>
      </c>
    </row>
    <row r="2158" spans="1:2" x14ac:dyDescent="0.25">
      <c r="A2158" t="s">
        <v>101</v>
      </c>
      <c r="B2158" t="s">
        <v>119</v>
      </c>
    </row>
    <row r="2159" spans="1:2" x14ac:dyDescent="0.25">
      <c r="A2159" t="s">
        <v>101</v>
      </c>
      <c r="B2159" t="s">
        <v>120</v>
      </c>
    </row>
    <row r="2160" spans="1:2" x14ac:dyDescent="0.25">
      <c r="A2160" t="s">
        <v>101</v>
      </c>
      <c r="B2160" t="s">
        <v>121</v>
      </c>
    </row>
    <row r="2161" spans="1:2" x14ac:dyDescent="0.25">
      <c r="A2161" t="s">
        <v>101</v>
      </c>
      <c r="B2161" t="s">
        <v>122</v>
      </c>
    </row>
    <row r="2162" spans="1:2" x14ac:dyDescent="0.25">
      <c r="A2162" t="s">
        <v>101</v>
      </c>
      <c r="B2162" t="s">
        <v>123</v>
      </c>
    </row>
    <row r="2163" spans="1:2" x14ac:dyDescent="0.25">
      <c r="A2163" t="s">
        <v>101</v>
      </c>
      <c r="B2163" t="s">
        <v>124</v>
      </c>
    </row>
    <row r="2164" spans="1:2" x14ac:dyDescent="0.25">
      <c r="A2164" t="s">
        <v>102</v>
      </c>
      <c r="B2164" t="s">
        <v>104</v>
      </c>
    </row>
    <row r="2165" spans="1:2" x14ac:dyDescent="0.25">
      <c r="A2165" t="s">
        <v>102</v>
      </c>
      <c r="B2165" t="s">
        <v>1</v>
      </c>
    </row>
    <row r="2166" spans="1:2" x14ac:dyDescent="0.25">
      <c r="A2166" t="s">
        <v>102</v>
      </c>
      <c r="B2166" t="s">
        <v>2</v>
      </c>
    </row>
    <row r="2167" spans="1:2" x14ac:dyDescent="0.25">
      <c r="A2167" t="s">
        <v>102</v>
      </c>
      <c r="B2167" t="s">
        <v>3</v>
      </c>
    </row>
    <row r="2168" spans="1:2" x14ac:dyDescent="0.25">
      <c r="A2168" t="s">
        <v>102</v>
      </c>
      <c r="B2168" t="s">
        <v>4</v>
      </c>
    </row>
    <row r="2169" spans="1:2" x14ac:dyDescent="0.25">
      <c r="A2169" t="s">
        <v>102</v>
      </c>
      <c r="B2169" t="s">
        <v>5</v>
      </c>
    </row>
    <row r="2170" spans="1:2" x14ac:dyDescent="0.25">
      <c r="A2170" t="s">
        <v>102</v>
      </c>
      <c r="B2170" t="s">
        <v>6</v>
      </c>
    </row>
    <row r="2171" spans="1:2" x14ac:dyDescent="0.25">
      <c r="A2171" t="s">
        <v>102</v>
      </c>
      <c r="B2171" t="s">
        <v>7</v>
      </c>
    </row>
    <row r="2172" spans="1:2" x14ac:dyDescent="0.25">
      <c r="A2172" t="s">
        <v>102</v>
      </c>
      <c r="B2172" t="s">
        <v>125</v>
      </c>
    </row>
    <row r="2173" spans="1:2" x14ac:dyDescent="0.25">
      <c r="A2173" t="s">
        <v>102</v>
      </c>
      <c r="B2173" t="s">
        <v>126</v>
      </c>
    </row>
    <row r="2174" spans="1:2" x14ac:dyDescent="0.25">
      <c r="A2174" t="s">
        <v>102</v>
      </c>
      <c r="B2174" t="s">
        <v>112</v>
      </c>
    </row>
    <row r="2175" spans="1:2" x14ac:dyDescent="0.25">
      <c r="A2175" t="s">
        <v>102</v>
      </c>
      <c r="B2175" t="s">
        <v>113</v>
      </c>
    </row>
    <row r="2176" spans="1:2" x14ac:dyDescent="0.25">
      <c r="A2176" t="s">
        <v>102</v>
      </c>
      <c r="B2176" t="s">
        <v>114</v>
      </c>
    </row>
    <row r="2177" spans="1:2" x14ac:dyDescent="0.25">
      <c r="A2177" t="s">
        <v>102</v>
      </c>
      <c r="B2177" t="s">
        <v>115</v>
      </c>
    </row>
    <row r="2178" spans="1:2" x14ac:dyDescent="0.25">
      <c r="A2178" t="s">
        <v>102</v>
      </c>
      <c r="B2178" t="s">
        <v>116</v>
      </c>
    </row>
    <row r="2179" spans="1:2" x14ac:dyDescent="0.25">
      <c r="A2179" t="s">
        <v>102</v>
      </c>
      <c r="B2179" t="s">
        <v>117</v>
      </c>
    </row>
    <row r="2180" spans="1:2" x14ac:dyDescent="0.25">
      <c r="A2180" t="s">
        <v>102</v>
      </c>
      <c r="B2180" t="s">
        <v>118</v>
      </c>
    </row>
    <row r="2181" spans="1:2" x14ac:dyDescent="0.25">
      <c r="A2181" t="s">
        <v>102</v>
      </c>
      <c r="B2181" t="s">
        <v>119</v>
      </c>
    </row>
    <row r="2182" spans="1:2" x14ac:dyDescent="0.25">
      <c r="A2182" t="s">
        <v>102</v>
      </c>
      <c r="B2182" t="s">
        <v>120</v>
      </c>
    </row>
    <row r="2183" spans="1:2" x14ac:dyDescent="0.25">
      <c r="A2183" t="s">
        <v>102</v>
      </c>
      <c r="B2183" t="s">
        <v>121</v>
      </c>
    </row>
    <row r="2184" spans="1:2" x14ac:dyDescent="0.25">
      <c r="A2184" t="s">
        <v>102</v>
      </c>
      <c r="B2184" t="s">
        <v>122</v>
      </c>
    </row>
    <row r="2185" spans="1:2" x14ac:dyDescent="0.25">
      <c r="A2185" t="s">
        <v>102</v>
      </c>
      <c r="B2185" t="s">
        <v>123</v>
      </c>
    </row>
    <row r="2186" spans="1:2" x14ac:dyDescent="0.25">
      <c r="A2186" t="s">
        <v>102</v>
      </c>
      <c r="B2186" t="s">
        <v>124</v>
      </c>
    </row>
    <row r="2187" spans="1:2" x14ac:dyDescent="0.25">
      <c r="A2187" t="s">
        <v>103</v>
      </c>
      <c r="B2187" t="s">
        <v>104</v>
      </c>
    </row>
    <row r="2188" spans="1:2" x14ac:dyDescent="0.25">
      <c r="A2188" t="s">
        <v>103</v>
      </c>
      <c r="B2188" t="s">
        <v>1</v>
      </c>
    </row>
    <row r="2189" spans="1:2" x14ac:dyDescent="0.25">
      <c r="A2189" t="s">
        <v>103</v>
      </c>
      <c r="B2189" t="s">
        <v>2</v>
      </c>
    </row>
    <row r="2190" spans="1:2" x14ac:dyDescent="0.25">
      <c r="A2190" t="s">
        <v>103</v>
      </c>
      <c r="B2190" t="s">
        <v>3</v>
      </c>
    </row>
    <row r="2191" spans="1:2" x14ac:dyDescent="0.25">
      <c r="A2191" t="s">
        <v>103</v>
      </c>
      <c r="B2191" t="s">
        <v>4</v>
      </c>
    </row>
    <row r="2192" spans="1:2" x14ac:dyDescent="0.25">
      <c r="A2192" t="s">
        <v>103</v>
      </c>
      <c r="B2192" t="s">
        <v>5</v>
      </c>
    </row>
    <row r="2193" spans="1:2" x14ac:dyDescent="0.25">
      <c r="A2193" t="s">
        <v>103</v>
      </c>
      <c r="B2193" t="s">
        <v>6</v>
      </c>
    </row>
    <row r="2194" spans="1:2" x14ac:dyDescent="0.25">
      <c r="A2194" t="s">
        <v>103</v>
      </c>
      <c r="B2194" t="s">
        <v>7</v>
      </c>
    </row>
    <row r="2195" spans="1:2" x14ac:dyDescent="0.25">
      <c r="A2195" t="s">
        <v>103</v>
      </c>
      <c r="B2195" t="s">
        <v>125</v>
      </c>
    </row>
    <row r="2196" spans="1:2" x14ac:dyDescent="0.25">
      <c r="A2196" t="s">
        <v>103</v>
      </c>
      <c r="B2196" t="s">
        <v>126</v>
      </c>
    </row>
    <row r="2197" spans="1:2" x14ac:dyDescent="0.25">
      <c r="A2197" t="s">
        <v>103</v>
      </c>
      <c r="B2197" t="s">
        <v>112</v>
      </c>
    </row>
    <row r="2198" spans="1:2" x14ac:dyDescent="0.25">
      <c r="A2198" t="s">
        <v>103</v>
      </c>
      <c r="B2198" t="s">
        <v>113</v>
      </c>
    </row>
    <row r="2199" spans="1:2" x14ac:dyDescent="0.25">
      <c r="A2199" t="s">
        <v>103</v>
      </c>
      <c r="B2199" t="s">
        <v>114</v>
      </c>
    </row>
    <row r="2200" spans="1:2" x14ac:dyDescent="0.25">
      <c r="A2200" t="s">
        <v>103</v>
      </c>
      <c r="B2200" t="s">
        <v>115</v>
      </c>
    </row>
    <row r="2201" spans="1:2" x14ac:dyDescent="0.25">
      <c r="A2201" t="s">
        <v>103</v>
      </c>
      <c r="B2201" t="s">
        <v>116</v>
      </c>
    </row>
    <row r="2202" spans="1:2" x14ac:dyDescent="0.25">
      <c r="A2202" t="s">
        <v>103</v>
      </c>
      <c r="B2202" t="s">
        <v>117</v>
      </c>
    </row>
    <row r="2203" spans="1:2" x14ac:dyDescent="0.25">
      <c r="A2203" t="s">
        <v>103</v>
      </c>
      <c r="B2203" t="s">
        <v>118</v>
      </c>
    </row>
    <row r="2204" spans="1:2" x14ac:dyDescent="0.25">
      <c r="A2204" t="s">
        <v>103</v>
      </c>
      <c r="B2204" t="s">
        <v>119</v>
      </c>
    </row>
    <row r="2205" spans="1:2" x14ac:dyDescent="0.25">
      <c r="A2205" t="s">
        <v>103</v>
      </c>
      <c r="B2205" t="s">
        <v>120</v>
      </c>
    </row>
    <row r="2206" spans="1:2" x14ac:dyDescent="0.25">
      <c r="A2206" t="s">
        <v>103</v>
      </c>
      <c r="B2206" t="s">
        <v>121</v>
      </c>
    </row>
    <row r="2207" spans="1:2" x14ac:dyDescent="0.25">
      <c r="A2207" t="s">
        <v>103</v>
      </c>
      <c r="B2207" t="s">
        <v>122</v>
      </c>
    </row>
    <row r="2208" spans="1:2" x14ac:dyDescent="0.25">
      <c r="A2208" t="s">
        <v>103</v>
      </c>
      <c r="B2208" t="s">
        <v>123</v>
      </c>
    </row>
    <row r="2209" spans="1:6" x14ac:dyDescent="0.25">
      <c r="A2209" t="s">
        <v>103</v>
      </c>
      <c r="B2209" t="s">
        <v>124</v>
      </c>
    </row>
    <row r="2210" spans="1:6" x14ac:dyDescent="0.25">
      <c r="A2210" t="s">
        <v>127</v>
      </c>
      <c r="B2210" t="s">
        <v>104</v>
      </c>
      <c r="C2210" s="10">
        <v>16.308600000000002</v>
      </c>
      <c r="D2210" s="9">
        <v>34.200000000000003</v>
      </c>
      <c r="E2210" s="11">
        <v>12.33</v>
      </c>
      <c r="F2210" s="6">
        <v>18.78</v>
      </c>
    </row>
    <row r="2211" spans="1:6" x14ac:dyDescent="0.25">
      <c r="A2211" t="s">
        <v>127</v>
      </c>
      <c r="B2211" t="s">
        <v>1</v>
      </c>
      <c r="C2211" s="10">
        <v>18.687900000000003</v>
      </c>
      <c r="D2211" s="9">
        <v>34.9</v>
      </c>
      <c r="E2211" s="11">
        <v>14.06</v>
      </c>
      <c r="F2211" s="6">
        <v>21.86</v>
      </c>
    </row>
    <row r="2212" spans="1:6" x14ac:dyDescent="0.25">
      <c r="A2212" t="s">
        <v>127</v>
      </c>
      <c r="B2212" t="s">
        <v>2</v>
      </c>
      <c r="C2212" s="10">
        <v>20.89395</v>
      </c>
      <c r="D2212" s="9">
        <v>35.700000000000003</v>
      </c>
      <c r="E2212" s="11">
        <v>15.79</v>
      </c>
      <c r="F2212" s="6">
        <v>24.93</v>
      </c>
    </row>
    <row r="2213" spans="1:6" x14ac:dyDescent="0.25">
      <c r="A2213" t="s">
        <v>127</v>
      </c>
      <c r="B2213" t="s">
        <v>3</v>
      </c>
      <c r="C2213" s="10">
        <v>22.5687</v>
      </c>
      <c r="D2213" s="9">
        <v>36.5</v>
      </c>
      <c r="E2213" s="11">
        <v>17.510000000000002</v>
      </c>
      <c r="F2213" s="6">
        <v>28.03</v>
      </c>
    </row>
    <row r="2214" spans="1:6" x14ac:dyDescent="0.25">
      <c r="A2214" t="s">
        <v>127</v>
      </c>
      <c r="B2214" t="s">
        <v>4</v>
      </c>
      <c r="C2214" s="10">
        <v>24.474450000000004</v>
      </c>
      <c r="D2214" s="9">
        <v>38.5</v>
      </c>
      <c r="E2214" s="11">
        <v>18.989999999999998</v>
      </c>
      <c r="F2214" s="6">
        <v>29.13</v>
      </c>
    </row>
    <row r="2215" spans="1:6" x14ac:dyDescent="0.25">
      <c r="A2215" t="s">
        <v>127</v>
      </c>
      <c r="B2215" t="s">
        <v>5</v>
      </c>
      <c r="C2215" s="10">
        <v>26.761350000000007</v>
      </c>
      <c r="D2215" s="9">
        <v>39.4</v>
      </c>
      <c r="E2215" s="11">
        <v>20.47</v>
      </c>
      <c r="F2215" s="6">
        <v>30.26</v>
      </c>
    </row>
    <row r="2216" spans="1:6" x14ac:dyDescent="0.25">
      <c r="A2216" t="s">
        <v>127</v>
      </c>
      <c r="B2216" t="s">
        <v>6</v>
      </c>
      <c r="C2216" s="10">
        <v>28.944300000000005</v>
      </c>
      <c r="D2216" s="9">
        <v>41.5</v>
      </c>
      <c r="E2216" s="11">
        <v>21.95</v>
      </c>
      <c r="F2216" s="6">
        <v>32.909999999999997</v>
      </c>
    </row>
    <row r="2217" spans="1:6" x14ac:dyDescent="0.25">
      <c r="A2217" t="s">
        <v>127</v>
      </c>
      <c r="B2217" t="s">
        <v>7</v>
      </c>
      <c r="C2217" s="10">
        <v>30.422700000000006</v>
      </c>
      <c r="D2217" s="9">
        <v>43.1</v>
      </c>
      <c r="E2217" s="11">
        <v>23.43</v>
      </c>
      <c r="F2217" s="6">
        <v>34.1</v>
      </c>
    </row>
    <row r="2218" spans="1:6" x14ac:dyDescent="0.25">
      <c r="A2218" t="s">
        <v>127</v>
      </c>
      <c r="B2218" t="s">
        <v>125</v>
      </c>
      <c r="C2218" s="10">
        <v>32.270700000000005</v>
      </c>
      <c r="D2218" s="9">
        <v>43.9</v>
      </c>
      <c r="E2218" s="11">
        <v>25.9</v>
      </c>
      <c r="F2218" s="6">
        <v>35.270000000000003</v>
      </c>
    </row>
    <row r="2219" spans="1:6" x14ac:dyDescent="0.25">
      <c r="A2219" t="s">
        <v>127</v>
      </c>
      <c r="B2219" t="s">
        <v>126</v>
      </c>
      <c r="C2219" s="10">
        <v>33.933900000000008</v>
      </c>
      <c r="D2219" s="9">
        <v>45.9</v>
      </c>
      <c r="E2219" s="11">
        <v>25.9</v>
      </c>
      <c r="F2219" s="6">
        <v>36.44</v>
      </c>
    </row>
    <row r="2220" spans="1:6" x14ac:dyDescent="0.25">
      <c r="A2220" t="s">
        <v>127</v>
      </c>
      <c r="B2220" t="s">
        <v>112</v>
      </c>
      <c r="C2220" s="7">
        <v>30.642150000000004</v>
      </c>
      <c r="D2220" s="9">
        <v>31.2</v>
      </c>
      <c r="E2220" s="11">
        <v>24.67</v>
      </c>
      <c r="F2220" s="6">
        <v>30.11</v>
      </c>
    </row>
    <row r="2221" spans="1:6" x14ac:dyDescent="0.25">
      <c r="A2221" t="s">
        <v>127</v>
      </c>
      <c r="B2221" t="s">
        <v>113</v>
      </c>
      <c r="C2221" s="7">
        <v>30.642150000000004</v>
      </c>
      <c r="D2221" s="9">
        <v>31.2</v>
      </c>
      <c r="E2221" s="11">
        <v>24.67</v>
      </c>
      <c r="F2221" s="6">
        <v>30.11</v>
      </c>
    </row>
    <row r="2222" spans="1:6" x14ac:dyDescent="0.25">
      <c r="A2222" t="s">
        <v>127</v>
      </c>
      <c r="B2222" t="s">
        <v>114</v>
      </c>
      <c r="C2222" s="7">
        <v>30.642150000000004</v>
      </c>
      <c r="D2222" s="9">
        <v>18.7</v>
      </c>
      <c r="E2222" s="11">
        <v>22.69</v>
      </c>
      <c r="F2222" s="6">
        <v>27.89</v>
      </c>
    </row>
    <row r="2223" spans="1:6" x14ac:dyDescent="0.25">
      <c r="A2223" t="s">
        <v>127</v>
      </c>
      <c r="B2223" t="s">
        <v>115</v>
      </c>
      <c r="C2223" s="7">
        <v>30.642150000000004</v>
      </c>
      <c r="D2223" s="9">
        <v>18.7</v>
      </c>
      <c r="E2223" s="11">
        <v>22.69</v>
      </c>
      <c r="F2223" s="6">
        <v>27.89</v>
      </c>
    </row>
    <row r="2224" spans="1:6" x14ac:dyDescent="0.25">
      <c r="A2224" t="s">
        <v>127</v>
      </c>
      <c r="B2224" t="s">
        <v>116</v>
      </c>
      <c r="C2224" s="7">
        <v>26.530350000000002</v>
      </c>
      <c r="D2224" s="9">
        <v>17.3</v>
      </c>
      <c r="E2224" s="11">
        <v>20.97</v>
      </c>
      <c r="F2224" s="6">
        <v>23.14</v>
      </c>
    </row>
    <row r="2225" spans="1:6" x14ac:dyDescent="0.25">
      <c r="A2225" t="s">
        <v>127</v>
      </c>
      <c r="B2225" t="s">
        <v>117</v>
      </c>
      <c r="C2225" s="7">
        <v>26.530350000000002</v>
      </c>
      <c r="D2225" s="9">
        <v>17.3</v>
      </c>
      <c r="E2225" s="11">
        <v>20.97</v>
      </c>
      <c r="F2225" s="6">
        <v>23.14</v>
      </c>
    </row>
    <row r="2226" spans="1:6" x14ac:dyDescent="0.25">
      <c r="A2226" t="s">
        <v>127</v>
      </c>
      <c r="B2226" t="s">
        <v>118</v>
      </c>
      <c r="C2226" s="7">
        <v>26.530350000000002</v>
      </c>
      <c r="D2226" s="9">
        <v>15.6</v>
      </c>
      <c r="E2226" s="11">
        <v>19.73</v>
      </c>
      <c r="F2226" s="6">
        <v>20.29</v>
      </c>
    </row>
    <row r="2227" spans="1:6" x14ac:dyDescent="0.25">
      <c r="A2227" t="s">
        <v>127</v>
      </c>
      <c r="B2227" t="s">
        <v>119</v>
      </c>
      <c r="C2227" s="7">
        <v>26.530350000000002</v>
      </c>
      <c r="D2227" s="9">
        <v>15.6</v>
      </c>
      <c r="E2227" s="9">
        <v>19.73</v>
      </c>
      <c r="F2227" s="6">
        <v>20.29</v>
      </c>
    </row>
    <row r="2228" spans="1:6" x14ac:dyDescent="0.25">
      <c r="A2228" t="s">
        <v>127</v>
      </c>
      <c r="B2228" t="s">
        <v>120</v>
      </c>
      <c r="C2228" s="7">
        <v>26.530350000000002</v>
      </c>
      <c r="D2228" s="9">
        <v>15.6</v>
      </c>
      <c r="E2228" s="9">
        <v>19.73</v>
      </c>
      <c r="F2228" s="6">
        <v>20.29</v>
      </c>
    </row>
    <row r="2229" spans="1:6" x14ac:dyDescent="0.25">
      <c r="A2229" t="s">
        <v>127</v>
      </c>
      <c r="B2229" t="s">
        <v>121</v>
      </c>
      <c r="C2229" s="7">
        <v>22.550797500000002</v>
      </c>
      <c r="D2229" s="9">
        <v>14.2</v>
      </c>
      <c r="F2229" s="6">
        <v>18.7</v>
      </c>
    </row>
    <row r="2230" spans="1:6" x14ac:dyDescent="0.25">
      <c r="A2230" t="s">
        <v>127</v>
      </c>
      <c r="B2230" t="s">
        <v>122</v>
      </c>
      <c r="C2230" s="7">
        <v>22.550797500000002</v>
      </c>
      <c r="D2230" s="9">
        <v>14.2</v>
      </c>
      <c r="F2230" s="6">
        <v>18.7</v>
      </c>
    </row>
    <row r="2231" spans="1:6" x14ac:dyDescent="0.25">
      <c r="A2231" t="s">
        <v>127</v>
      </c>
      <c r="B2231" t="s">
        <v>123</v>
      </c>
      <c r="C2231" s="7">
        <v>22.550797500000002</v>
      </c>
      <c r="D2231" s="9">
        <v>14.2</v>
      </c>
      <c r="F2231" s="6">
        <v>18.7</v>
      </c>
    </row>
    <row r="2232" spans="1:6" x14ac:dyDescent="0.25">
      <c r="A2232" t="s">
        <v>127</v>
      </c>
      <c r="B2232" t="s">
        <v>124</v>
      </c>
      <c r="C2232" s="7">
        <v>22.550797500000002</v>
      </c>
      <c r="D2232" s="9">
        <v>14.2</v>
      </c>
      <c r="F2232" s="6">
        <v>18.7</v>
      </c>
    </row>
    <row r="2233" spans="1:6" x14ac:dyDescent="0.25">
      <c r="A2233" t="s">
        <v>128</v>
      </c>
      <c r="B2233" t="s">
        <v>104</v>
      </c>
      <c r="C2233" s="10">
        <v>20.189400000000003</v>
      </c>
      <c r="D2233" s="9">
        <v>32.799999999999997</v>
      </c>
      <c r="E2233" s="11">
        <v>15.26225</v>
      </c>
      <c r="F2233" s="6">
        <v>20.420000000000002</v>
      </c>
    </row>
    <row r="2234" spans="1:6" x14ac:dyDescent="0.25">
      <c r="A2234" t="s">
        <v>128</v>
      </c>
      <c r="B2234" t="s">
        <v>1</v>
      </c>
      <c r="C2234" s="10">
        <v>23.388750000000002</v>
      </c>
      <c r="D2234" s="9">
        <v>33.799999999999997</v>
      </c>
      <c r="E2234" s="11">
        <v>17.394249999999996</v>
      </c>
      <c r="F2234" s="6">
        <v>23.78</v>
      </c>
    </row>
    <row r="2235" spans="1:6" x14ac:dyDescent="0.25">
      <c r="A2235" t="s">
        <v>128</v>
      </c>
      <c r="B2235" t="s">
        <v>2</v>
      </c>
      <c r="C2235" s="10">
        <v>26.033700000000003</v>
      </c>
      <c r="D2235" s="9">
        <v>34.9</v>
      </c>
      <c r="E2235" s="11">
        <v>19.536499999999997</v>
      </c>
      <c r="F2235" s="6">
        <v>27.14</v>
      </c>
    </row>
    <row r="2236" spans="1:6" x14ac:dyDescent="0.25">
      <c r="A2236" t="s">
        <v>128</v>
      </c>
      <c r="B2236" t="s">
        <v>3</v>
      </c>
      <c r="C2236" s="10">
        <v>28.493850000000005</v>
      </c>
      <c r="D2236" s="9">
        <v>36</v>
      </c>
      <c r="E2236" s="11">
        <v>21.668499999999998</v>
      </c>
      <c r="F2236" s="6">
        <v>30.49</v>
      </c>
    </row>
    <row r="2237" spans="1:6" x14ac:dyDescent="0.25">
      <c r="A2237" t="s">
        <v>128</v>
      </c>
      <c r="B2237" t="s">
        <v>4</v>
      </c>
      <c r="C2237" s="10">
        <v>31.693200000000004</v>
      </c>
      <c r="D2237" s="9">
        <v>37.9</v>
      </c>
      <c r="E2237" s="11">
        <v>23.492999999999999</v>
      </c>
      <c r="F2237" s="6">
        <v>31.71</v>
      </c>
    </row>
    <row r="2238" spans="1:6" x14ac:dyDescent="0.25">
      <c r="A2238" t="s">
        <v>128</v>
      </c>
      <c r="B2238" t="s">
        <v>5</v>
      </c>
      <c r="C2238" s="10">
        <v>34.638450000000006</v>
      </c>
      <c r="D2238" s="9">
        <v>39</v>
      </c>
      <c r="E2238" s="11">
        <v>25.327749999999998</v>
      </c>
      <c r="F2238" s="6">
        <v>32.94</v>
      </c>
    </row>
    <row r="2239" spans="1:6" x14ac:dyDescent="0.25">
      <c r="A2239" t="s">
        <v>128</v>
      </c>
      <c r="B2239" t="s">
        <v>6</v>
      </c>
      <c r="C2239" s="10">
        <v>35.689500000000002</v>
      </c>
      <c r="D2239" s="9">
        <v>41</v>
      </c>
      <c r="E2239" s="11">
        <v>27.162499999999998</v>
      </c>
      <c r="F2239" s="6">
        <v>36.31</v>
      </c>
    </row>
    <row r="2240" spans="1:6" x14ac:dyDescent="0.25">
      <c r="A2240" t="s">
        <v>128</v>
      </c>
      <c r="B2240" t="s">
        <v>7</v>
      </c>
      <c r="C2240" s="10">
        <v>37.456650000000003</v>
      </c>
      <c r="D2240" s="9">
        <v>42.5</v>
      </c>
      <c r="E2240" s="11">
        <v>28.986999999999998</v>
      </c>
      <c r="F2240" s="6">
        <v>37.590000000000003</v>
      </c>
    </row>
    <row r="2241" spans="1:6" x14ac:dyDescent="0.25">
      <c r="A2241" t="s">
        <v>128</v>
      </c>
      <c r="B2241" t="s">
        <v>125</v>
      </c>
      <c r="C2241" s="10">
        <v>39.570300000000003</v>
      </c>
      <c r="D2241" s="9">
        <v>43.3</v>
      </c>
      <c r="E2241" s="11">
        <v>32.041499999999999</v>
      </c>
      <c r="F2241" s="6">
        <v>38.89</v>
      </c>
    </row>
    <row r="2242" spans="1:6" x14ac:dyDescent="0.25">
      <c r="A2242" t="s">
        <v>128</v>
      </c>
      <c r="B2242" t="s">
        <v>126</v>
      </c>
      <c r="C2242" s="10">
        <v>41.834099999999999</v>
      </c>
      <c r="D2242" s="9">
        <v>45.2</v>
      </c>
      <c r="E2242" s="11">
        <v>32.041499999999999</v>
      </c>
      <c r="F2242" s="6">
        <v>40.19</v>
      </c>
    </row>
    <row r="2243" spans="1:6" x14ac:dyDescent="0.25">
      <c r="A2243" t="s">
        <v>128</v>
      </c>
      <c r="B2243" t="s">
        <v>112</v>
      </c>
      <c r="C2243" s="7">
        <v>39.512550000000012</v>
      </c>
      <c r="D2243" s="9">
        <v>31.7</v>
      </c>
      <c r="E2243" s="11">
        <v>30.514249999999997</v>
      </c>
      <c r="F2243" s="6">
        <v>33.200000000000003</v>
      </c>
    </row>
    <row r="2244" spans="1:6" x14ac:dyDescent="0.25">
      <c r="A2244" t="s">
        <v>128</v>
      </c>
      <c r="B2244" t="s">
        <v>113</v>
      </c>
      <c r="C2244" s="7">
        <v>39.512550000000012</v>
      </c>
      <c r="D2244" s="9">
        <v>31.7</v>
      </c>
      <c r="E2244" s="11">
        <v>30.514249999999997</v>
      </c>
      <c r="F2244" s="6">
        <v>33.200000000000003</v>
      </c>
    </row>
    <row r="2245" spans="1:6" x14ac:dyDescent="0.25">
      <c r="A2245" t="s">
        <v>128</v>
      </c>
      <c r="B2245" t="s">
        <v>114</v>
      </c>
      <c r="C2245" s="7">
        <v>39.512550000000012</v>
      </c>
      <c r="D2245" s="9">
        <v>20.6</v>
      </c>
      <c r="E2245" s="11">
        <v>28.074749999999998</v>
      </c>
      <c r="F2245" s="6">
        <v>30.75</v>
      </c>
    </row>
    <row r="2246" spans="1:6" x14ac:dyDescent="0.25">
      <c r="A2246" t="s">
        <v>128</v>
      </c>
      <c r="B2246" t="s">
        <v>115</v>
      </c>
      <c r="C2246" s="7">
        <v>39.512550000000012</v>
      </c>
      <c r="D2246" s="9">
        <v>20.6</v>
      </c>
      <c r="E2246" s="11">
        <v>28.074749999999998</v>
      </c>
      <c r="F2246" s="6">
        <v>30.75</v>
      </c>
    </row>
    <row r="2247" spans="1:6" x14ac:dyDescent="0.25">
      <c r="A2247" t="s">
        <v>128</v>
      </c>
      <c r="B2247" t="s">
        <v>116</v>
      </c>
      <c r="C2247" s="7">
        <v>34.095600000000005</v>
      </c>
      <c r="D2247" s="9">
        <v>19.3</v>
      </c>
      <c r="E2247" s="11">
        <v>25.942749999999997</v>
      </c>
      <c r="F2247" s="6">
        <v>25.51</v>
      </c>
    </row>
    <row r="2248" spans="1:6" x14ac:dyDescent="0.25">
      <c r="A2248" t="s">
        <v>128</v>
      </c>
      <c r="B2248" t="s">
        <v>117</v>
      </c>
      <c r="C2248" s="7">
        <v>34.095600000000005</v>
      </c>
      <c r="D2248" s="9">
        <v>19.3</v>
      </c>
      <c r="E2248" s="11">
        <v>25.942749999999997</v>
      </c>
      <c r="F2248" s="6">
        <v>25.51</v>
      </c>
    </row>
    <row r="2249" spans="1:6" x14ac:dyDescent="0.25">
      <c r="A2249" t="s">
        <v>128</v>
      </c>
      <c r="B2249" t="s">
        <v>118</v>
      </c>
      <c r="C2249" s="7">
        <v>34.095600000000005</v>
      </c>
      <c r="D2249" s="9">
        <v>17.7</v>
      </c>
      <c r="E2249" s="11">
        <v>24.415499999999998</v>
      </c>
      <c r="F2249" s="6">
        <v>22.37</v>
      </c>
    </row>
    <row r="2250" spans="1:6" x14ac:dyDescent="0.25">
      <c r="A2250" t="s">
        <v>128</v>
      </c>
      <c r="B2250" t="s">
        <v>119</v>
      </c>
      <c r="C2250" s="7">
        <v>34.095600000000005</v>
      </c>
      <c r="D2250" s="9">
        <v>17.7</v>
      </c>
      <c r="E2250" s="9">
        <v>24.415499999999998</v>
      </c>
      <c r="F2250" s="6">
        <v>22.37</v>
      </c>
    </row>
    <row r="2251" spans="1:6" x14ac:dyDescent="0.25">
      <c r="A2251" t="s">
        <v>128</v>
      </c>
      <c r="B2251" t="s">
        <v>120</v>
      </c>
      <c r="C2251" s="7">
        <v>34.095600000000005</v>
      </c>
      <c r="D2251" s="9">
        <v>17.7</v>
      </c>
      <c r="E2251" s="9">
        <v>24.415499999999998</v>
      </c>
      <c r="F2251" s="6">
        <v>22.37</v>
      </c>
    </row>
    <row r="2252" spans="1:6" x14ac:dyDescent="0.25">
      <c r="A2252" t="s">
        <v>128</v>
      </c>
      <c r="B2252" t="s">
        <v>121</v>
      </c>
      <c r="C2252" s="7">
        <v>28.981260000000002</v>
      </c>
      <c r="D2252" s="9">
        <v>16.3</v>
      </c>
      <c r="F2252" s="6">
        <v>20.62</v>
      </c>
    </row>
    <row r="2253" spans="1:6" x14ac:dyDescent="0.25">
      <c r="A2253" t="s">
        <v>128</v>
      </c>
      <c r="B2253" t="s">
        <v>122</v>
      </c>
      <c r="C2253" s="7">
        <v>28.981260000000002</v>
      </c>
      <c r="D2253" s="9">
        <v>16.3</v>
      </c>
      <c r="F2253" s="6">
        <v>20.62</v>
      </c>
    </row>
    <row r="2254" spans="1:6" x14ac:dyDescent="0.25">
      <c r="A2254" t="s">
        <v>128</v>
      </c>
      <c r="B2254" t="s">
        <v>123</v>
      </c>
      <c r="C2254" s="7">
        <v>28.981260000000002</v>
      </c>
      <c r="D2254" s="9">
        <v>16.3</v>
      </c>
      <c r="F2254" s="6">
        <v>20.62</v>
      </c>
    </row>
    <row r="2255" spans="1:6" x14ac:dyDescent="0.25">
      <c r="A2255" t="s">
        <v>128</v>
      </c>
      <c r="B2255" t="s">
        <v>124</v>
      </c>
      <c r="C2255" s="7">
        <v>28.981260000000002</v>
      </c>
      <c r="D2255" s="9">
        <v>16.3</v>
      </c>
      <c r="F2255" s="6">
        <v>20.62</v>
      </c>
    </row>
    <row r="2256" spans="1:6" x14ac:dyDescent="0.25">
      <c r="A2256" t="s">
        <v>129</v>
      </c>
      <c r="B2256" t="s">
        <v>104</v>
      </c>
      <c r="C2256" s="10">
        <v>15.765750000000002</v>
      </c>
      <c r="D2256" s="9">
        <v>33.700000000000003</v>
      </c>
      <c r="E2256" s="11">
        <v>13.02</v>
      </c>
      <c r="F2256" s="6">
        <v>18.760000000000002</v>
      </c>
    </row>
    <row r="2257" spans="1:6" x14ac:dyDescent="0.25">
      <c r="A2257" t="s">
        <v>129</v>
      </c>
      <c r="B2257" t="s">
        <v>1</v>
      </c>
      <c r="C2257" s="10">
        <v>17.348100000000002</v>
      </c>
      <c r="D2257" s="9">
        <v>34.200000000000003</v>
      </c>
      <c r="E2257" s="11">
        <v>14.85</v>
      </c>
      <c r="F2257" s="6">
        <v>21.84</v>
      </c>
    </row>
    <row r="2258" spans="1:6" x14ac:dyDescent="0.25">
      <c r="A2258" t="s">
        <v>129</v>
      </c>
      <c r="B2258" t="s">
        <v>2</v>
      </c>
      <c r="C2258" s="10">
        <v>20.143200000000007</v>
      </c>
      <c r="D2258" s="9">
        <v>34.700000000000003</v>
      </c>
      <c r="E2258" s="11">
        <v>16.670000000000002</v>
      </c>
      <c r="F2258" s="6">
        <v>24.9</v>
      </c>
    </row>
    <row r="2259" spans="1:6" x14ac:dyDescent="0.25">
      <c r="A2259" t="s">
        <v>129</v>
      </c>
      <c r="B2259" t="s">
        <v>3</v>
      </c>
      <c r="C2259" s="10">
        <v>21.298200000000005</v>
      </c>
      <c r="D2259" s="9">
        <v>35.299999999999997</v>
      </c>
      <c r="E2259" s="11">
        <v>18.489999999999998</v>
      </c>
      <c r="F2259" s="6">
        <v>27.98</v>
      </c>
    </row>
    <row r="2260" spans="1:6" x14ac:dyDescent="0.25">
      <c r="A2260" t="s">
        <v>129</v>
      </c>
      <c r="B2260" t="s">
        <v>4</v>
      </c>
      <c r="C2260" s="10">
        <v>24.543750000000006</v>
      </c>
      <c r="D2260" s="9">
        <v>37</v>
      </c>
      <c r="E2260" s="11">
        <v>20.059999999999999</v>
      </c>
      <c r="F2260" s="6">
        <v>29.11</v>
      </c>
    </row>
    <row r="2261" spans="1:6" x14ac:dyDescent="0.25">
      <c r="A2261" t="s">
        <v>129</v>
      </c>
      <c r="B2261" t="s">
        <v>5</v>
      </c>
      <c r="C2261" s="10">
        <v>26.114550000000005</v>
      </c>
      <c r="D2261" s="9">
        <v>37.700000000000003</v>
      </c>
      <c r="E2261" s="11">
        <v>21.62</v>
      </c>
      <c r="F2261" s="6">
        <v>30.22</v>
      </c>
    </row>
    <row r="2262" spans="1:6" x14ac:dyDescent="0.25">
      <c r="A2262" t="s">
        <v>129</v>
      </c>
      <c r="B2262" t="s">
        <v>6</v>
      </c>
      <c r="C2262" s="10">
        <v>28.205100000000005</v>
      </c>
      <c r="D2262" s="9">
        <v>39.5</v>
      </c>
      <c r="E2262" s="11">
        <v>23.18</v>
      </c>
      <c r="F2262" s="6">
        <v>32.630000000000003</v>
      </c>
    </row>
    <row r="2263" spans="1:6" x14ac:dyDescent="0.25">
      <c r="A2263" t="s">
        <v>129</v>
      </c>
      <c r="B2263" t="s">
        <v>7</v>
      </c>
      <c r="C2263" s="10">
        <v>29.475600000000004</v>
      </c>
      <c r="D2263" s="9">
        <v>40.9</v>
      </c>
      <c r="E2263" s="11">
        <v>24.74</v>
      </c>
      <c r="F2263" s="6">
        <v>33.79</v>
      </c>
    </row>
    <row r="2264" spans="1:6" x14ac:dyDescent="0.25">
      <c r="A2264" t="s">
        <v>129</v>
      </c>
      <c r="B2264" t="s">
        <v>125</v>
      </c>
      <c r="C2264" s="10">
        <v>30.411150000000003</v>
      </c>
      <c r="D2264" s="9">
        <v>41.4</v>
      </c>
      <c r="E2264" s="11">
        <v>27.35</v>
      </c>
      <c r="F2264" s="6">
        <v>34.950000000000003</v>
      </c>
    </row>
    <row r="2265" spans="1:6" x14ac:dyDescent="0.25">
      <c r="A2265" t="s">
        <v>129</v>
      </c>
      <c r="B2265" t="s">
        <v>126</v>
      </c>
      <c r="C2265" s="10">
        <v>31.288950000000003</v>
      </c>
      <c r="D2265" s="9">
        <v>43.1</v>
      </c>
      <c r="E2265" s="11">
        <v>27.35</v>
      </c>
      <c r="F2265" s="6">
        <v>36.119999999999997</v>
      </c>
    </row>
    <row r="2266" spans="1:6" x14ac:dyDescent="0.25">
      <c r="A2266" t="s">
        <v>129</v>
      </c>
      <c r="B2266" t="s">
        <v>112</v>
      </c>
      <c r="C2266" s="10">
        <v>29.233050000000002</v>
      </c>
      <c r="D2266" s="9">
        <v>28.5</v>
      </c>
      <c r="E2266" s="11">
        <v>26.05</v>
      </c>
      <c r="F2266" s="6">
        <v>29.84</v>
      </c>
    </row>
    <row r="2267" spans="1:6" x14ac:dyDescent="0.25">
      <c r="A2267" t="s">
        <v>129</v>
      </c>
      <c r="B2267" t="s">
        <v>113</v>
      </c>
      <c r="C2267" s="10">
        <v>29.233050000000002</v>
      </c>
      <c r="D2267" s="9">
        <v>28.5</v>
      </c>
      <c r="E2267" s="11">
        <v>26.05</v>
      </c>
      <c r="F2267" s="6">
        <v>29.84</v>
      </c>
    </row>
    <row r="2268" spans="1:6" x14ac:dyDescent="0.25">
      <c r="A2268" t="s">
        <v>129</v>
      </c>
      <c r="B2268" t="s">
        <v>114</v>
      </c>
      <c r="C2268" s="7">
        <v>29.233050000000002</v>
      </c>
      <c r="D2268" s="9">
        <v>16</v>
      </c>
      <c r="E2268" s="11">
        <v>23.96</v>
      </c>
      <c r="F2268" s="6">
        <v>27.65</v>
      </c>
    </row>
    <row r="2269" spans="1:6" x14ac:dyDescent="0.25">
      <c r="A2269" t="s">
        <v>129</v>
      </c>
      <c r="B2269" t="s">
        <v>115</v>
      </c>
      <c r="C2269" s="7">
        <v>29.233050000000002</v>
      </c>
      <c r="D2269" s="9">
        <v>16</v>
      </c>
      <c r="E2269" s="11">
        <v>23.96</v>
      </c>
      <c r="F2269" s="6">
        <v>27.65</v>
      </c>
    </row>
    <row r="2270" spans="1:6" x14ac:dyDescent="0.25">
      <c r="A2270" t="s">
        <v>129</v>
      </c>
      <c r="B2270" t="s">
        <v>116</v>
      </c>
      <c r="C2270" s="7">
        <v>26.230050000000002</v>
      </c>
      <c r="D2270" s="9">
        <v>14.6</v>
      </c>
      <c r="E2270" s="11">
        <v>22.14</v>
      </c>
      <c r="F2270" s="6">
        <v>22.93</v>
      </c>
    </row>
    <row r="2271" spans="1:6" x14ac:dyDescent="0.25">
      <c r="A2271" t="s">
        <v>129</v>
      </c>
      <c r="B2271" t="s">
        <v>117</v>
      </c>
      <c r="C2271" s="7">
        <v>26.230050000000002</v>
      </c>
      <c r="D2271" s="9">
        <v>14.6</v>
      </c>
      <c r="E2271" s="11">
        <v>22.14</v>
      </c>
      <c r="F2271" s="6">
        <v>22.93</v>
      </c>
    </row>
    <row r="2272" spans="1:6" x14ac:dyDescent="0.25">
      <c r="A2272" t="s">
        <v>129</v>
      </c>
      <c r="B2272" t="s">
        <v>118</v>
      </c>
      <c r="C2272" s="7">
        <v>26.230050000000002</v>
      </c>
      <c r="D2272" s="9">
        <v>13</v>
      </c>
      <c r="E2272" s="11">
        <v>20.84</v>
      </c>
      <c r="F2272" s="6">
        <v>20.100000000000001</v>
      </c>
    </row>
    <row r="2273" spans="1:6" x14ac:dyDescent="0.25">
      <c r="A2273" t="s">
        <v>129</v>
      </c>
      <c r="B2273" t="s">
        <v>119</v>
      </c>
      <c r="C2273" s="7">
        <v>26.230050000000002</v>
      </c>
      <c r="D2273" s="9">
        <v>13</v>
      </c>
      <c r="E2273" s="9">
        <v>20.84</v>
      </c>
      <c r="F2273" s="6">
        <v>20.100000000000001</v>
      </c>
    </row>
    <row r="2274" spans="1:6" x14ac:dyDescent="0.25">
      <c r="A2274" t="s">
        <v>129</v>
      </c>
      <c r="B2274" t="s">
        <v>120</v>
      </c>
      <c r="C2274" s="7">
        <v>26.230050000000002</v>
      </c>
      <c r="D2274" s="9">
        <v>13</v>
      </c>
      <c r="E2274" s="9">
        <v>20.84</v>
      </c>
      <c r="F2274" s="6">
        <v>20.100000000000001</v>
      </c>
    </row>
    <row r="2275" spans="1:6" x14ac:dyDescent="0.25">
      <c r="A2275" t="s">
        <v>129</v>
      </c>
      <c r="B2275" t="s">
        <v>121</v>
      </c>
      <c r="C2275" s="7">
        <v>22.2955425</v>
      </c>
      <c r="D2275" s="9">
        <v>11.6</v>
      </c>
      <c r="F2275" s="6">
        <v>18.54</v>
      </c>
    </row>
    <row r="2276" spans="1:6" x14ac:dyDescent="0.25">
      <c r="A2276" t="s">
        <v>129</v>
      </c>
      <c r="B2276" t="s">
        <v>122</v>
      </c>
      <c r="C2276" s="7">
        <v>22.2955425</v>
      </c>
      <c r="D2276" s="9">
        <v>11.6</v>
      </c>
      <c r="F2276" s="6">
        <v>18.54</v>
      </c>
    </row>
    <row r="2277" spans="1:6" x14ac:dyDescent="0.25">
      <c r="A2277" t="s">
        <v>129</v>
      </c>
      <c r="B2277" t="s">
        <v>123</v>
      </c>
      <c r="C2277" s="7">
        <v>22.2955425</v>
      </c>
      <c r="D2277" s="9">
        <v>11.6</v>
      </c>
      <c r="F2277" s="6">
        <v>18.54</v>
      </c>
    </row>
    <row r="2278" spans="1:6" x14ac:dyDescent="0.25">
      <c r="A2278" t="s">
        <v>129</v>
      </c>
      <c r="B2278" t="s">
        <v>124</v>
      </c>
      <c r="C2278" s="7">
        <v>22.2955425</v>
      </c>
      <c r="D2278" s="9">
        <v>11.6</v>
      </c>
      <c r="F2278" s="6">
        <v>18.54</v>
      </c>
    </row>
    <row r="2279" spans="1:6" x14ac:dyDescent="0.25">
      <c r="A2279" t="s">
        <v>130</v>
      </c>
      <c r="B2279" t="s">
        <v>104</v>
      </c>
      <c r="C2279" s="10">
        <v>24.717000000000002</v>
      </c>
      <c r="D2279" s="9">
        <v>33.6</v>
      </c>
      <c r="E2279" s="11">
        <v>14.606249999999999</v>
      </c>
      <c r="F2279" s="6">
        <v>28.72</v>
      </c>
    </row>
    <row r="2280" spans="1:6" x14ac:dyDescent="0.25">
      <c r="A2280" t="s">
        <v>130</v>
      </c>
      <c r="B2280" t="s">
        <v>1</v>
      </c>
      <c r="C2280" s="10">
        <v>28.016999999999999</v>
      </c>
      <c r="D2280" s="9">
        <v>34.200000000000003</v>
      </c>
      <c r="E2280" s="11">
        <v>16.65625</v>
      </c>
      <c r="F2280" s="6">
        <v>33.43</v>
      </c>
    </row>
    <row r="2281" spans="1:6" x14ac:dyDescent="0.25">
      <c r="A2281" t="s">
        <v>130</v>
      </c>
      <c r="B2281" t="s">
        <v>2</v>
      </c>
      <c r="C2281" s="10">
        <v>31.372000000000003</v>
      </c>
      <c r="D2281" s="9">
        <v>34.9</v>
      </c>
      <c r="E2281" s="11">
        <v>18.695999999999998</v>
      </c>
      <c r="F2281" s="6">
        <v>38.15</v>
      </c>
    </row>
    <row r="2282" spans="1:6" x14ac:dyDescent="0.25">
      <c r="A2282" t="s">
        <v>130</v>
      </c>
      <c r="B2282" t="s">
        <v>3</v>
      </c>
      <c r="C2282" s="10">
        <v>36.091000000000008</v>
      </c>
      <c r="D2282" s="9">
        <v>35.700000000000003</v>
      </c>
      <c r="E2282" s="11">
        <v>20.745999999999995</v>
      </c>
      <c r="F2282" s="6">
        <v>42.87</v>
      </c>
    </row>
    <row r="2283" spans="1:6" x14ac:dyDescent="0.25">
      <c r="A2283" t="s">
        <v>130</v>
      </c>
      <c r="B2283" t="s">
        <v>4</v>
      </c>
      <c r="C2283" s="10">
        <v>38.588000000000001</v>
      </c>
      <c r="D2283" s="9">
        <v>39</v>
      </c>
      <c r="E2283" s="11">
        <v>22.498749999999998</v>
      </c>
      <c r="F2283" s="6">
        <v>44.57</v>
      </c>
    </row>
    <row r="2284" spans="1:6" x14ac:dyDescent="0.25">
      <c r="A2284" t="s">
        <v>130</v>
      </c>
      <c r="B2284" t="s">
        <v>5</v>
      </c>
      <c r="C2284" s="10">
        <v>41.096000000000004</v>
      </c>
      <c r="D2284" s="9">
        <v>40.700000000000003</v>
      </c>
      <c r="E2284" s="11">
        <v>24.251499999999997</v>
      </c>
      <c r="F2284" s="6">
        <v>46.29</v>
      </c>
    </row>
    <row r="2285" spans="1:6" x14ac:dyDescent="0.25">
      <c r="A2285" t="s">
        <v>130</v>
      </c>
      <c r="B2285" t="s">
        <v>6</v>
      </c>
      <c r="C2285" s="10">
        <v>44.407000000000004</v>
      </c>
      <c r="D2285" s="9">
        <v>43.9</v>
      </c>
      <c r="E2285" s="11">
        <v>26.004249999999999</v>
      </c>
      <c r="F2285" s="6">
        <v>50.26</v>
      </c>
    </row>
    <row r="2286" spans="1:6" x14ac:dyDescent="0.25">
      <c r="A2286" t="s">
        <v>130</v>
      </c>
      <c r="B2286" t="s">
        <v>7</v>
      </c>
      <c r="C2286" s="10">
        <v>45.727000000000004</v>
      </c>
      <c r="D2286" s="9">
        <v>46.8</v>
      </c>
      <c r="E2286" s="11">
        <v>27.756999999999994</v>
      </c>
      <c r="F2286" s="6">
        <v>52.05</v>
      </c>
    </row>
    <row r="2287" spans="1:6" x14ac:dyDescent="0.25">
      <c r="A2287" t="s">
        <v>130</v>
      </c>
      <c r="B2287" t="s">
        <v>125</v>
      </c>
      <c r="C2287" s="10">
        <v>48.587000000000003</v>
      </c>
      <c r="D2287" s="9">
        <v>48.8</v>
      </c>
      <c r="E2287" s="11">
        <v>30.678249999999998</v>
      </c>
      <c r="F2287" s="6">
        <v>53.84</v>
      </c>
    </row>
    <row r="2288" spans="1:6" x14ac:dyDescent="0.25">
      <c r="A2288" t="s">
        <v>130</v>
      </c>
      <c r="B2288" t="s">
        <v>126</v>
      </c>
      <c r="C2288" s="10">
        <v>51.81</v>
      </c>
      <c r="D2288" s="9">
        <v>52.1</v>
      </c>
      <c r="E2288" s="11">
        <v>30.678249999999998</v>
      </c>
      <c r="F2288" s="6">
        <v>55.64</v>
      </c>
    </row>
    <row r="2289" spans="1:6" x14ac:dyDescent="0.25">
      <c r="A2289" t="s">
        <v>130</v>
      </c>
      <c r="B2289" t="s">
        <v>112</v>
      </c>
      <c r="C2289" s="10">
        <v>49.324000000000005</v>
      </c>
      <c r="D2289" s="9">
        <v>37.5</v>
      </c>
      <c r="E2289" s="11">
        <v>29.222749999999998</v>
      </c>
      <c r="F2289" s="6">
        <v>45.97</v>
      </c>
    </row>
    <row r="2290" spans="1:6" x14ac:dyDescent="0.25">
      <c r="A2290" t="s">
        <v>130</v>
      </c>
      <c r="B2290" t="s">
        <v>113</v>
      </c>
      <c r="C2290" s="10">
        <v>49.324000000000005</v>
      </c>
      <c r="D2290" s="9">
        <v>37.5</v>
      </c>
      <c r="E2290" s="11">
        <v>29.222749999999998</v>
      </c>
      <c r="F2290" s="6">
        <v>45.97</v>
      </c>
    </row>
    <row r="2291" spans="1:6" x14ac:dyDescent="0.25">
      <c r="A2291" t="s">
        <v>130</v>
      </c>
      <c r="B2291" t="s">
        <v>114</v>
      </c>
      <c r="C2291" s="10">
        <v>49.324000000000005</v>
      </c>
      <c r="D2291" s="9">
        <v>21.9</v>
      </c>
      <c r="E2291" s="11">
        <v>26.875499999999995</v>
      </c>
      <c r="F2291" s="6">
        <v>42.57</v>
      </c>
    </row>
    <row r="2292" spans="1:6" x14ac:dyDescent="0.25">
      <c r="A2292" t="s">
        <v>130</v>
      </c>
      <c r="B2292" t="s">
        <v>115</v>
      </c>
      <c r="C2292" s="10">
        <v>49.323999999999998</v>
      </c>
      <c r="D2292" s="9">
        <v>21.9</v>
      </c>
      <c r="E2292" s="11">
        <v>26.875499999999995</v>
      </c>
      <c r="F2292" s="6">
        <v>42.57</v>
      </c>
    </row>
    <row r="2293" spans="1:6" x14ac:dyDescent="0.25">
      <c r="A2293" t="s">
        <v>130</v>
      </c>
      <c r="B2293" t="s">
        <v>116</v>
      </c>
      <c r="C2293" s="7">
        <v>47.168000000000006</v>
      </c>
      <c r="D2293" s="9">
        <v>20.2</v>
      </c>
      <c r="E2293" s="11">
        <v>24.835749999999997</v>
      </c>
      <c r="F2293" s="6">
        <v>35.32</v>
      </c>
    </row>
    <row r="2294" spans="1:6" x14ac:dyDescent="0.25">
      <c r="A2294" t="s">
        <v>130</v>
      </c>
      <c r="B2294" t="s">
        <v>117</v>
      </c>
      <c r="C2294" s="7">
        <v>47.168000000000006</v>
      </c>
      <c r="D2294" s="9">
        <v>20.2</v>
      </c>
      <c r="E2294" s="11">
        <v>24.835749999999997</v>
      </c>
      <c r="F2294" s="6">
        <v>35.32</v>
      </c>
    </row>
    <row r="2295" spans="1:6" x14ac:dyDescent="0.25">
      <c r="A2295" t="s">
        <v>130</v>
      </c>
      <c r="B2295" t="s">
        <v>118</v>
      </c>
      <c r="C2295" s="7">
        <v>47.168000000000006</v>
      </c>
      <c r="D2295" s="9">
        <v>18.2</v>
      </c>
      <c r="E2295" s="11">
        <v>23.369999999999997</v>
      </c>
      <c r="F2295" s="6">
        <v>30.96</v>
      </c>
    </row>
    <row r="2296" spans="1:6" x14ac:dyDescent="0.25">
      <c r="A2296" t="s">
        <v>130</v>
      </c>
      <c r="B2296" t="s">
        <v>119</v>
      </c>
      <c r="C2296" s="7">
        <v>47.168000000000006</v>
      </c>
      <c r="D2296" s="9">
        <v>18.2</v>
      </c>
      <c r="E2296" s="9">
        <v>23.369999999999997</v>
      </c>
      <c r="F2296" s="6">
        <v>30.96</v>
      </c>
    </row>
    <row r="2297" spans="1:6" x14ac:dyDescent="0.25">
      <c r="A2297" t="s">
        <v>130</v>
      </c>
      <c r="B2297" t="s">
        <v>120</v>
      </c>
      <c r="C2297" s="7">
        <v>47.168000000000006</v>
      </c>
      <c r="D2297" s="9">
        <v>18.2</v>
      </c>
      <c r="E2297" s="9">
        <v>23.369999999999997</v>
      </c>
      <c r="F2297" s="6">
        <v>30.96</v>
      </c>
    </row>
    <row r="2298" spans="1:6" x14ac:dyDescent="0.25">
      <c r="A2298" t="s">
        <v>130</v>
      </c>
      <c r="B2298" t="s">
        <v>121</v>
      </c>
      <c r="C2298" s="7">
        <v>40.092800000000004</v>
      </c>
      <c r="D2298" s="9">
        <v>17.2</v>
      </c>
      <c r="F2298" s="6">
        <v>28.54</v>
      </c>
    </row>
    <row r="2299" spans="1:6" x14ac:dyDescent="0.25">
      <c r="A2299" t="s">
        <v>130</v>
      </c>
      <c r="B2299" t="s">
        <v>122</v>
      </c>
      <c r="C2299" s="7">
        <v>40.092800000000004</v>
      </c>
      <c r="D2299" s="9">
        <v>17.2</v>
      </c>
      <c r="F2299" s="6">
        <v>28.54</v>
      </c>
    </row>
    <row r="2300" spans="1:6" x14ac:dyDescent="0.25">
      <c r="A2300" t="s">
        <v>130</v>
      </c>
      <c r="B2300" t="s">
        <v>123</v>
      </c>
      <c r="C2300" s="7">
        <v>40.092800000000004</v>
      </c>
      <c r="D2300" s="9">
        <v>17.2</v>
      </c>
      <c r="F2300" s="6">
        <v>28.54</v>
      </c>
    </row>
    <row r="2301" spans="1:6" x14ac:dyDescent="0.25">
      <c r="A2301" t="s">
        <v>130</v>
      </c>
      <c r="B2301" t="s">
        <v>124</v>
      </c>
      <c r="C2301" s="7">
        <v>40.092800000000004</v>
      </c>
      <c r="D2301" s="9">
        <v>17.2</v>
      </c>
      <c r="F2301" s="6">
        <v>28.54</v>
      </c>
    </row>
    <row r="2302" spans="1:6" x14ac:dyDescent="0.25">
      <c r="A2302" t="s">
        <v>131</v>
      </c>
      <c r="B2302" t="s">
        <v>104</v>
      </c>
      <c r="C2302" s="10">
        <v>24.717000000000002</v>
      </c>
      <c r="D2302" s="9">
        <v>31.6</v>
      </c>
      <c r="E2302" s="11">
        <v>14.975249999999997</v>
      </c>
      <c r="F2302" s="6">
        <v>27.8</v>
      </c>
    </row>
    <row r="2303" spans="1:6" x14ac:dyDescent="0.25">
      <c r="A2303" t="s">
        <v>131</v>
      </c>
      <c r="B2303" t="s">
        <v>1</v>
      </c>
      <c r="C2303" s="10">
        <v>28.016999999999999</v>
      </c>
      <c r="D2303" s="9">
        <v>32.200000000000003</v>
      </c>
      <c r="E2303" s="11">
        <v>17.066249999999997</v>
      </c>
      <c r="F2303" s="6">
        <v>32.36</v>
      </c>
    </row>
    <row r="2304" spans="1:6" x14ac:dyDescent="0.25">
      <c r="A2304" t="s">
        <v>131</v>
      </c>
      <c r="B2304" t="s">
        <v>2</v>
      </c>
      <c r="C2304" s="10">
        <v>31.372000000000003</v>
      </c>
      <c r="D2304" s="9">
        <v>32.799999999999997</v>
      </c>
      <c r="E2304" s="11">
        <v>19.157250000000001</v>
      </c>
      <c r="F2304" s="6">
        <v>36.93</v>
      </c>
    </row>
    <row r="2305" spans="1:6" x14ac:dyDescent="0.25">
      <c r="A2305" t="s">
        <v>131</v>
      </c>
      <c r="B2305" t="s">
        <v>3</v>
      </c>
      <c r="C2305" s="10">
        <v>36.091000000000008</v>
      </c>
      <c r="D2305" s="9">
        <v>33.299999999999997</v>
      </c>
      <c r="E2305" s="11">
        <v>21.258500000000002</v>
      </c>
      <c r="F2305" s="6">
        <v>41.5</v>
      </c>
    </row>
    <row r="2306" spans="1:6" x14ac:dyDescent="0.25">
      <c r="A2306" t="s">
        <v>131</v>
      </c>
      <c r="B2306" t="s">
        <v>4</v>
      </c>
      <c r="C2306" s="10">
        <v>38.588000000000001</v>
      </c>
      <c r="D2306" s="9">
        <v>35.9</v>
      </c>
      <c r="E2306" s="11">
        <v>23.052249999999997</v>
      </c>
      <c r="F2306" s="6">
        <v>43.15</v>
      </c>
    </row>
    <row r="2307" spans="1:6" x14ac:dyDescent="0.25">
      <c r="A2307" t="s">
        <v>131</v>
      </c>
      <c r="B2307" t="s">
        <v>5</v>
      </c>
      <c r="C2307" s="10">
        <v>41.096000000000004</v>
      </c>
      <c r="D2307" s="9">
        <v>37.299999999999997</v>
      </c>
      <c r="E2307" s="11">
        <v>24.845999999999997</v>
      </c>
      <c r="F2307" s="6">
        <v>44.8</v>
      </c>
    </row>
    <row r="2308" spans="1:6" x14ac:dyDescent="0.25">
      <c r="A2308" t="s">
        <v>131</v>
      </c>
      <c r="B2308" t="s">
        <v>6</v>
      </c>
      <c r="C2308" s="10">
        <v>44.407000000000004</v>
      </c>
      <c r="D2308" s="9">
        <v>39.9</v>
      </c>
      <c r="E2308" s="11">
        <v>26.65</v>
      </c>
      <c r="F2308" s="6">
        <v>49.09</v>
      </c>
    </row>
    <row r="2309" spans="1:6" x14ac:dyDescent="0.25">
      <c r="A2309" t="s">
        <v>131</v>
      </c>
      <c r="B2309" t="s">
        <v>7</v>
      </c>
      <c r="C2309" s="10">
        <v>45.727000000000004</v>
      </c>
      <c r="D2309" s="9">
        <v>42.1</v>
      </c>
      <c r="E2309" s="11">
        <v>28.443749999999998</v>
      </c>
      <c r="F2309" s="6">
        <v>50.84</v>
      </c>
    </row>
    <row r="2310" spans="1:6" x14ac:dyDescent="0.25">
      <c r="A2310" t="s">
        <v>131</v>
      </c>
      <c r="B2310" t="s">
        <v>125</v>
      </c>
      <c r="C2310" s="10">
        <v>48.587000000000003</v>
      </c>
      <c r="D2310" s="9">
        <v>43.5</v>
      </c>
      <c r="E2310" s="11">
        <v>31.43675</v>
      </c>
      <c r="F2310" s="6">
        <v>52.6</v>
      </c>
    </row>
    <row r="2311" spans="1:6" x14ac:dyDescent="0.25">
      <c r="A2311" t="s">
        <v>131</v>
      </c>
      <c r="B2311" t="s">
        <v>126</v>
      </c>
      <c r="C2311" s="10">
        <v>51.81</v>
      </c>
      <c r="D2311" s="9">
        <v>46.2</v>
      </c>
      <c r="E2311" s="11">
        <v>31.43675</v>
      </c>
      <c r="F2311" s="6">
        <v>54.34</v>
      </c>
    </row>
    <row r="2312" spans="1:6" x14ac:dyDescent="0.25">
      <c r="A2312" t="s">
        <v>131</v>
      </c>
      <c r="B2312" t="s">
        <v>112</v>
      </c>
      <c r="C2312" s="10">
        <v>49.324000000000005</v>
      </c>
      <c r="D2312" s="9">
        <v>33</v>
      </c>
      <c r="E2312" s="11">
        <v>29.940249999999999</v>
      </c>
      <c r="F2312" s="6">
        <v>44.9</v>
      </c>
    </row>
    <row r="2313" spans="1:6" x14ac:dyDescent="0.25">
      <c r="A2313" t="s">
        <v>131</v>
      </c>
      <c r="B2313" t="s">
        <v>113</v>
      </c>
      <c r="C2313" s="10">
        <v>49.324000000000005</v>
      </c>
      <c r="D2313" s="9">
        <v>33</v>
      </c>
      <c r="E2313" s="11">
        <v>29.940249999999999</v>
      </c>
      <c r="F2313" s="6">
        <v>44.9</v>
      </c>
    </row>
    <row r="2314" spans="1:6" x14ac:dyDescent="0.25">
      <c r="A2314" t="s">
        <v>131</v>
      </c>
      <c r="B2314" t="s">
        <v>114</v>
      </c>
      <c r="C2314" s="10">
        <v>49.324000000000005</v>
      </c>
      <c r="D2314" s="9">
        <v>19.100000000000001</v>
      </c>
      <c r="E2314" s="11">
        <v>27.54175</v>
      </c>
      <c r="F2314" s="6">
        <v>41.58</v>
      </c>
    </row>
    <row r="2315" spans="1:6" x14ac:dyDescent="0.25">
      <c r="A2315" t="s">
        <v>131</v>
      </c>
      <c r="B2315" t="s">
        <v>115</v>
      </c>
      <c r="C2315" s="10">
        <v>49.324000000000005</v>
      </c>
      <c r="D2315" s="9">
        <v>19.100000000000001</v>
      </c>
      <c r="E2315" s="11">
        <v>27.54175</v>
      </c>
      <c r="F2315" s="6">
        <v>41.58</v>
      </c>
    </row>
    <row r="2316" spans="1:6" x14ac:dyDescent="0.25">
      <c r="A2316" t="s">
        <v>131</v>
      </c>
      <c r="B2316" t="s">
        <v>116</v>
      </c>
      <c r="C2316" s="7">
        <v>47.168000000000006</v>
      </c>
      <c r="D2316" s="9">
        <v>17.5</v>
      </c>
      <c r="E2316" s="11">
        <v>25.450749999999996</v>
      </c>
      <c r="F2316" s="6">
        <v>34.5</v>
      </c>
    </row>
    <row r="2317" spans="1:6" x14ac:dyDescent="0.25">
      <c r="A2317" t="s">
        <v>131</v>
      </c>
      <c r="B2317" t="s">
        <v>117</v>
      </c>
      <c r="C2317" s="7">
        <v>47.168000000000006</v>
      </c>
      <c r="D2317" s="9">
        <v>17.5</v>
      </c>
      <c r="E2317" s="11">
        <v>25.450749999999996</v>
      </c>
      <c r="F2317" s="6">
        <v>34.5</v>
      </c>
    </row>
    <row r="2318" spans="1:6" x14ac:dyDescent="0.25">
      <c r="A2318" t="s">
        <v>131</v>
      </c>
      <c r="B2318" t="s">
        <v>118</v>
      </c>
      <c r="C2318" s="7">
        <v>47.168000000000006</v>
      </c>
      <c r="D2318" s="9">
        <v>16</v>
      </c>
      <c r="E2318" s="11">
        <v>23.954249999999998</v>
      </c>
      <c r="F2318" s="6">
        <v>30.24</v>
      </c>
    </row>
    <row r="2319" spans="1:6" x14ac:dyDescent="0.25">
      <c r="A2319" t="s">
        <v>131</v>
      </c>
      <c r="B2319" t="s">
        <v>119</v>
      </c>
      <c r="C2319" s="7">
        <v>47.168000000000006</v>
      </c>
      <c r="D2319" s="9">
        <v>16</v>
      </c>
      <c r="E2319" s="9">
        <v>23.954249999999998</v>
      </c>
      <c r="F2319" s="6">
        <v>30.24</v>
      </c>
    </row>
    <row r="2320" spans="1:6" x14ac:dyDescent="0.25">
      <c r="A2320" t="s">
        <v>131</v>
      </c>
      <c r="B2320" t="s">
        <v>120</v>
      </c>
      <c r="C2320" s="7">
        <v>47.168000000000006</v>
      </c>
      <c r="D2320" s="9">
        <v>16</v>
      </c>
      <c r="E2320" s="9">
        <v>23.954249999999998</v>
      </c>
      <c r="F2320" s="6">
        <v>30.24</v>
      </c>
    </row>
    <row r="2321" spans="1:6" x14ac:dyDescent="0.25">
      <c r="A2321" t="s">
        <v>131</v>
      </c>
      <c r="B2321" t="s">
        <v>121</v>
      </c>
      <c r="C2321" s="7">
        <v>40.092800000000004</v>
      </c>
      <c r="D2321" s="9">
        <v>14.9</v>
      </c>
      <c r="F2321" s="6">
        <v>27.88</v>
      </c>
    </row>
    <row r="2322" spans="1:6" x14ac:dyDescent="0.25">
      <c r="A2322" t="s">
        <v>131</v>
      </c>
      <c r="B2322" t="s">
        <v>122</v>
      </c>
      <c r="C2322" s="7">
        <v>40.092800000000004</v>
      </c>
      <c r="D2322" s="9">
        <v>14.9</v>
      </c>
      <c r="F2322" s="6">
        <v>27.88</v>
      </c>
    </row>
    <row r="2323" spans="1:6" x14ac:dyDescent="0.25">
      <c r="A2323" t="s">
        <v>131</v>
      </c>
      <c r="B2323" t="s">
        <v>123</v>
      </c>
      <c r="C2323" s="7">
        <v>40.092800000000004</v>
      </c>
      <c r="D2323" s="9">
        <v>14.9</v>
      </c>
      <c r="F2323" s="6">
        <v>27.88</v>
      </c>
    </row>
    <row r="2324" spans="1:6" x14ac:dyDescent="0.25">
      <c r="A2324" t="s">
        <v>131</v>
      </c>
      <c r="B2324" t="s">
        <v>124</v>
      </c>
      <c r="C2324" s="7">
        <v>40.092800000000004</v>
      </c>
      <c r="D2324" s="9">
        <v>14.9</v>
      </c>
      <c r="F2324" s="6">
        <v>27.88</v>
      </c>
    </row>
    <row r="2325" spans="1:6" x14ac:dyDescent="0.25">
      <c r="A2325" t="s">
        <v>132</v>
      </c>
      <c r="B2325" t="s">
        <v>104</v>
      </c>
      <c r="C2325" s="10">
        <v>23.792999999999999</v>
      </c>
      <c r="D2325" s="9">
        <v>33.799999999999997</v>
      </c>
      <c r="E2325" s="11">
        <v>14.985499999999998</v>
      </c>
      <c r="F2325" s="6">
        <v>19.100000000000001</v>
      </c>
    </row>
    <row r="2326" spans="1:6" x14ac:dyDescent="0.25">
      <c r="A2326" t="s">
        <v>132</v>
      </c>
      <c r="B2326" t="s">
        <v>1</v>
      </c>
      <c r="C2326" s="10">
        <v>26.774000000000001</v>
      </c>
      <c r="D2326" s="9">
        <v>34.700000000000003</v>
      </c>
      <c r="E2326" s="11">
        <v>17.086749999999999</v>
      </c>
      <c r="F2326" s="6">
        <v>22.24</v>
      </c>
    </row>
    <row r="2327" spans="1:6" x14ac:dyDescent="0.25">
      <c r="A2327" t="s">
        <v>132</v>
      </c>
      <c r="B2327" t="s">
        <v>2</v>
      </c>
      <c r="C2327" s="10">
        <v>29.997000000000003</v>
      </c>
      <c r="D2327" s="9">
        <v>35.700000000000003</v>
      </c>
      <c r="E2327" s="11">
        <v>19.187999999999999</v>
      </c>
      <c r="F2327" s="6">
        <v>25.38</v>
      </c>
    </row>
    <row r="2328" spans="1:6" x14ac:dyDescent="0.25">
      <c r="A2328" t="s">
        <v>132</v>
      </c>
      <c r="B2328" t="s">
        <v>3</v>
      </c>
      <c r="C2328" s="10">
        <v>33.319000000000003</v>
      </c>
      <c r="D2328" s="9">
        <v>36.700000000000003</v>
      </c>
      <c r="E2328" s="11">
        <v>21.279</v>
      </c>
      <c r="F2328" s="6">
        <v>28.51</v>
      </c>
    </row>
    <row r="2329" spans="1:6" x14ac:dyDescent="0.25">
      <c r="A2329" t="s">
        <v>132</v>
      </c>
      <c r="B2329" t="s">
        <v>4</v>
      </c>
      <c r="C2329" s="10">
        <v>37.312000000000005</v>
      </c>
      <c r="D2329" s="9">
        <v>38.9</v>
      </c>
      <c r="E2329" s="11">
        <v>23.082999999999998</v>
      </c>
      <c r="F2329" s="6">
        <v>29.65</v>
      </c>
    </row>
    <row r="2330" spans="1:6" x14ac:dyDescent="0.25">
      <c r="A2330" t="s">
        <v>132</v>
      </c>
      <c r="B2330" t="s">
        <v>5</v>
      </c>
      <c r="C2330" s="10">
        <v>39.831000000000003</v>
      </c>
      <c r="D2330" s="9">
        <v>40.1</v>
      </c>
      <c r="E2330" s="11">
        <v>24.887</v>
      </c>
      <c r="F2330" s="6">
        <v>30.79</v>
      </c>
    </row>
    <row r="2331" spans="1:6" x14ac:dyDescent="0.25">
      <c r="A2331" t="s">
        <v>132</v>
      </c>
      <c r="B2331" t="s">
        <v>6</v>
      </c>
      <c r="C2331" s="10">
        <v>41.349000000000004</v>
      </c>
      <c r="D2331" s="9">
        <v>42.3</v>
      </c>
      <c r="E2331" s="11">
        <v>26.68075</v>
      </c>
      <c r="F2331" s="6">
        <v>33.799999999999997</v>
      </c>
    </row>
    <row r="2332" spans="1:6" x14ac:dyDescent="0.25">
      <c r="A2332" t="s">
        <v>132</v>
      </c>
      <c r="B2332" t="s">
        <v>7</v>
      </c>
      <c r="C2332" s="10">
        <v>44.935000000000002</v>
      </c>
      <c r="D2332" s="9">
        <v>44.2</v>
      </c>
      <c r="E2332" s="11">
        <v>28.484749999999998</v>
      </c>
      <c r="F2332" s="6">
        <v>35.01</v>
      </c>
    </row>
    <row r="2333" spans="1:6" x14ac:dyDescent="0.25">
      <c r="A2333" t="s">
        <v>132</v>
      </c>
      <c r="B2333" t="s">
        <v>125</v>
      </c>
      <c r="C2333" s="10">
        <v>46.079000000000008</v>
      </c>
      <c r="D2333" s="9">
        <v>45.2</v>
      </c>
      <c r="E2333" s="11">
        <v>31.477749999999997</v>
      </c>
      <c r="F2333" s="6">
        <v>36.21</v>
      </c>
    </row>
    <row r="2334" spans="1:6" x14ac:dyDescent="0.25">
      <c r="A2334" t="s">
        <v>132</v>
      </c>
      <c r="B2334" t="s">
        <v>126</v>
      </c>
      <c r="C2334" s="10">
        <v>47.795000000000009</v>
      </c>
      <c r="D2334" s="9">
        <v>47.5</v>
      </c>
      <c r="E2334" s="11">
        <v>31.477749999999997</v>
      </c>
      <c r="F2334" s="6">
        <v>37.42</v>
      </c>
    </row>
    <row r="2335" spans="1:6" x14ac:dyDescent="0.25">
      <c r="A2335" t="s">
        <v>132</v>
      </c>
      <c r="B2335" t="s">
        <v>112</v>
      </c>
      <c r="C2335" s="10">
        <v>45.342000000000006</v>
      </c>
      <c r="D2335" s="9">
        <v>33.1</v>
      </c>
      <c r="E2335" s="11">
        <v>29.981249999999996</v>
      </c>
      <c r="F2335" s="6">
        <v>30.91</v>
      </c>
    </row>
    <row r="2336" spans="1:6" x14ac:dyDescent="0.25">
      <c r="A2336" t="s">
        <v>132</v>
      </c>
      <c r="B2336" t="s">
        <v>113</v>
      </c>
      <c r="C2336" s="10">
        <v>45.342000000000006</v>
      </c>
      <c r="D2336" s="9">
        <v>33.1</v>
      </c>
      <c r="E2336" s="11">
        <v>29.981249999999996</v>
      </c>
      <c r="F2336" s="6">
        <v>30.91</v>
      </c>
    </row>
    <row r="2337" spans="1:6" x14ac:dyDescent="0.25">
      <c r="A2337" t="s">
        <v>132</v>
      </c>
      <c r="B2337" t="s">
        <v>114</v>
      </c>
      <c r="C2337" s="10">
        <v>45.342000000000006</v>
      </c>
      <c r="D2337" s="9">
        <v>20.9</v>
      </c>
      <c r="E2337" s="11">
        <v>27.582749999999997</v>
      </c>
      <c r="F2337" s="6">
        <v>28.64</v>
      </c>
    </row>
    <row r="2338" spans="1:6" x14ac:dyDescent="0.25">
      <c r="A2338" t="s">
        <v>132</v>
      </c>
      <c r="B2338" t="s">
        <v>115</v>
      </c>
      <c r="C2338" s="10">
        <v>45.342000000000006</v>
      </c>
      <c r="D2338" s="9">
        <v>20.9</v>
      </c>
      <c r="E2338" s="11">
        <v>27.582749999999997</v>
      </c>
      <c r="F2338" s="6">
        <v>28.64</v>
      </c>
    </row>
    <row r="2339" spans="1:6" x14ac:dyDescent="0.25">
      <c r="A2339" t="s">
        <v>132</v>
      </c>
      <c r="B2339" t="s">
        <v>116</v>
      </c>
      <c r="C2339" s="7">
        <v>40.854000000000006</v>
      </c>
      <c r="D2339" s="9">
        <v>19.399999999999999</v>
      </c>
      <c r="E2339" s="11">
        <v>25.481499999999997</v>
      </c>
      <c r="F2339" s="6">
        <v>23.76</v>
      </c>
    </row>
    <row r="2340" spans="1:6" x14ac:dyDescent="0.25">
      <c r="A2340" t="s">
        <v>132</v>
      </c>
      <c r="B2340" t="s">
        <v>117</v>
      </c>
      <c r="C2340" s="7">
        <v>40.854000000000006</v>
      </c>
      <c r="D2340" s="9">
        <v>19.399999999999999</v>
      </c>
      <c r="E2340" s="11">
        <v>25.481499999999997</v>
      </c>
      <c r="F2340" s="6">
        <v>23.76</v>
      </c>
    </row>
    <row r="2341" spans="1:6" x14ac:dyDescent="0.25">
      <c r="A2341" t="s">
        <v>132</v>
      </c>
      <c r="B2341" t="s">
        <v>118</v>
      </c>
      <c r="C2341" s="7">
        <v>40.854000000000006</v>
      </c>
      <c r="D2341" s="9">
        <v>17.600000000000001</v>
      </c>
      <c r="E2341" s="11">
        <v>23.984999999999996</v>
      </c>
      <c r="F2341" s="6">
        <v>20.83</v>
      </c>
    </row>
    <row r="2342" spans="1:6" x14ac:dyDescent="0.25">
      <c r="A2342" t="s">
        <v>132</v>
      </c>
      <c r="B2342" t="s">
        <v>119</v>
      </c>
      <c r="C2342" s="7">
        <v>40.854000000000006</v>
      </c>
      <c r="D2342" s="9">
        <v>17.600000000000001</v>
      </c>
      <c r="E2342" s="9">
        <v>23.984999999999996</v>
      </c>
      <c r="F2342" s="6">
        <v>20.83</v>
      </c>
    </row>
    <row r="2343" spans="1:6" x14ac:dyDescent="0.25">
      <c r="A2343" t="s">
        <v>132</v>
      </c>
      <c r="B2343" t="s">
        <v>120</v>
      </c>
      <c r="C2343" s="7">
        <v>40.854000000000006</v>
      </c>
      <c r="D2343" s="9">
        <v>17.600000000000001</v>
      </c>
      <c r="E2343" s="9">
        <v>23.984999999999996</v>
      </c>
      <c r="F2343" s="6">
        <v>20.83</v>
      </c>
    </row>
    <row r="2344" spans="1:6" x14ac:dyDescent="0.25">
      <c r="A2344" t="s">
        <v>132</v>
      </c>
      <c r="B2344" t="s">
        <v>121</v>
      </c>
      <c r="C2344" s="7">
        <v>34.725900000000003</v>
      </c>
      <c r="D2344" s="9">
        <v>16.3</v>
      </c>
      <c r="F2344" s="6">
        <v>19.2</v>
      </c>
    </row>
    <row r="2345" spans="1:6" x14ac:dyDescent="0.25">
      <c r="A2345" t="s">
        <v>132</v>
      </c>
      <c r="B2345" t="s">
        <v>122</v>
      </c>
      <c r="C2345" s="7">
        <v>34.725900000000003</v>
      </c>
      <c r="D2345" s="9">
        <v>16.3</v>
      </c>
      <c r="F2345" s="6">
        <v>19.2</v>
      </c>
    </row>
    <row r="2346" spans="1:6" x14ac:dyDescent="0.25">
      <c r="A2346" t="s">
        <v>132</v>
      </c>
      <c r="B2346" t="s">
        <v>123</v>
      </c>
      <c r="C2346" s="7">
        <v>34.725900000000003</v>
      </c>
      <c r="D2346" s="9">
        <v>16.3</v>
      </c>
      <c r="F2346" s="6">
        <v>19.2</v>
      </c>
    </row>
    <row r="2347" spans="1:6" x14ac:dyDescent="0.25">
      <c r="A2347" t="s">
        <v>132</v>
      </c>
      <c r="B2347" t="s">
        <v>124</v>
      </c>
      <c r="C2347" s="7">
        <v>34.725900000000003</v>
      </c>
      <c r="D2347" s="9">
        <v>16.3</v>
      </c>
      <c r="F2347" s="6">
        <v>19.2</v>
      </c>
    </row>
    <row r="2348" spans="1:6" x14ac:dyDescent="0.25">
      <c r="A2348" t="s">
        <v>133</v>
      </c>
      <c r="B2348" t="s">
        <v>104</v>
      </c>
      <c r="C2348" s="10">
        <v>16.742000000000001</v>
      </c>
      <c r="D2348" s="9">
        <v>32.4</v>
      </c>
      <c r="E2348" s="11">
        <v>12.65</v>
      </c>
      <c r="F2348" s="6">
        <v>19.239999999999998</v>
      </c>
    </row>
    <row r="2349" spans="1:6" x14ac:dyDescent="0.25">
      <c r="A2349" t="s">
        <v>133</v>
      </c>
      <c r="B2349" t="s">
        <v>1</v>
      </c>
      <c r="C2349" s="10">
        <v>19.657000000000004</v>
      </c>
      <c r="D2349" s="9">
        <v>33.200000000000003</v>
      </c>
      <c r="E2349" s="11">
        <v>14.42</v>
      </c>
      <c r="F2349" s="6">
        <v>22.4</v>
      </c>
    </row>
    <row r="2350" spans="1:6" x14ac:dyDescent="0.25">
      <c r="A2350" t="s">
        <v>133</v>
      </c>
      <c r="B2350" t="s">
        <v>2</v>
      </c>
      <c r="C2350" s="10">
        <v>21.560000000000002</v>
      </c>
      <c r="D2350" s="9">
        <v>34</v>
      </c>
      <c r="E2350" s="11">
        <v>16.2</v>
      </c>
      <c r="F2350" s="6">
        <v>25.56</v>
      </c>
    </row>
    <row r="2351" spans="1:6" x14ac:dyDescent="0.25">
      <c r="A2351" t="s">
        <v>133</v>
      </c>
      <c r="B2351" t="s">
        <v>3</v>
      </c>
      <c r="C2351" s="10">
        <v>23.980000000000004</v>
      </c>
      <c r="D2351" s="9">
        <v>34.700000000000003</v>
      </c>
      <c r="E2351" s="11">
        <v>17.97</v>
      </c>
      <c r="F2351" s="6">
        <v>28.73</v>
      </c>
    </row>
    <row r="2352" spans="1:6" x14ac:dyDescent="0.25">
      <c r="A2352" t="s">
        <v>133</v>
      </c>
      <c r="B2352" t="s">
        <v>4</v>
      </c>
      <c r="C2352" s="10">
        <v>26.917000000000002</v>
      </c>
      <c r="D2352" s="9">
        <v>36.4</v>
      </c>
      <c r="E2352" s="11">
        <v>19.489999999999998</v>
      </c>
      <c r="F2352" s="6">
        <v>29.88</v>
      </c>
    </row>
    <row r="2353" spans="1:6" x14ac:dyDescent="0.25">
      <c r="A2353" t="s">
        <v>133</v>
      </c>
      <c r="B2353" t="s">
        <v>5</v>
      </c>
      <c r="C2353" s="10">
        <v>28.314</v>
      </c>
      <c r="D2353" s="9">
        <v>37.299999999999997</v>
      </c>
      <c r="E2353" s="11">
        <v>21</v>
      </c>
      <c r="F2353" s="6">
        <v>31.03</v>
      </c>
    </row>
    <row r="2354" spans="1:6" x14ac:dyDescent="0.25">
      <c r="A2354" t="s">
        <v>133</v>
      </c>
      <c r="B2354" t="s">
        <v>6</v>
      </c>
      <c r="C2354" s="10">
        <v>29.391999999999999</v>
      </c>
      <c r="D2354" s="9">
        <v>39</v>
      </c>
      <c r="E2354" s="11">
        <v>22.52</v>
      </c>
      <c r="F2354" s="6">
        <v>33.82</v>
      </c>
    </row>
    <row r="2355" spans="1:6" x14ac:dyDescent="0.25">
      <c r="A2355" t="s">
        <v>133</v>
      </c>
      <c r="B2355" t="s">
        <v>7</v>
      </c>
      <c r="C2355" s="10">
        <v>31.438000000000002</v>
      </c>
      <c r="D2355" s="9">
        <v>40.299999999999997</v>
      </c>
      <c r="E2355" s="11">
        <v>24.04</v>
      </c>
      <c r="F2355" s="6">
        <v>35.020000000000003</v>
      </c>
    </row>
    <row r="2356" spans="1:6" x14ac:dyDescent="0.25">
      <c r="A2356" t="s">
        <v>133</v>
      </c>
      <c r="B2356" t="s">
        <v>125</v>
      </c>
      <c r="C2356" s="10">
        <v>33.055000000000007</v>
      </c>
      <c r="D2356" s="9">
        <v>40.799999999999997</v>
      </c>
      <c r="E2356" s="11">
        <v>26.57</v>
      </c>
      <c r="F2356" s="6">
        <v>36.24</v>
      </c>
    </row>
    <row r="2357" spans="1:6" x14ac:dyDescent="0.25">
      <c r="A2357" t="s">
        <v>133</v>
      </c>
      <c r="B2357" t="s">
        <v>126</v>
      </c>
      <c r="C2357" s="10">
        <v>35.244</v>
      </c>
      <c r="D2357" s="9">
        <v>42.5</v>
      </c>
      <c r="E2357" s="11">
        <v>26.57</v>
      </c>
      <c r="F2357" s="6">
        <v>37.44</v>
      </c>
    </row>
    <row r="2358" spans="1:6" x14ac:dyDescent="0.25">
      <c r="A2358" t="s">
        <v>133</v>
      </c>
      <c r="B2358" t="s">
        <v>112</v>
      </c>
      <c r="C2358" s="10">
        <v>33.385000000000005</v>
      </c>
      <c r="D2358" s="9">
        <v>29</v>
      </c>
      <c r="E2358" s="11">
        <v>25.31</v>
      </c>
      <c r="F2358" s="6">
        <v>30.94</v>
      </c>
    </row>
    <row r="2359" spans="1:6" x14ac:dyDescent="0.25">
      <c r="A2359" t="s">
        <v>133</v>
      </c>
      <c r="B2359" t="s">
        <v>113</v>
      </c>
      <c r="C2359" s="10">
        <v>33.385000000000005</v>
      </c>
      <c r="D2359" s="9">
        <v>29</v>
      </c>
      <c r="E2359" s="11">
        <v>25.31</v>
      </c>
      <c r="F2359" s="6">
        <v>30.94</v>
      </c>
    </row>
    <row r="2360" spans="1:6" x14ac:dyDescent="0.25">
      <c r="A2360" t="s">
        <v>133</v>
      </c>
      <c r="B2360" t="s">
        <v>114</v>
      </c>
      <c r="C2360" s="10">
        <v>33.385000000000005</v>
      </c>
      <c r="D2360" s="9">
        <v>17.600000000000001</v>
      </c>
      <c r="E2360" s="11">
        <v>23.28</v>
      </c>
      <c r="F2360" s="6">
        <v>28.66</v>
      </c>
    </row>
    <row r="2361" spans="1:6" x14ac:dyDescent="0.25">
      <c r="A2361" t="s">
        <v>133</v>
      </c>
      <c r="B2361" t="s">
        <v>115</v>
      </c>
      <c r="C2361" s="10">
        <v>30.459000000000003</v>
      </c>
      <c r="D2361" s="9">
        <v>17.600000000000001</v>
      </c>
      <c r="E2361" s="11">
        <v>23.28</v>
      </c>
      <c r="F2361" s="6">
        <v>28.66</v>
      </c>
    </row>
    <row r="2362" spans="1:6" x14ac:dyDescent="0.25">
      <c r="A2362" t="s">
        <v>133</v>
      </c>
      <c r="B2362" t="s">
        <v>116</v>
      </c>
      <c r="C2362" s="10">
        <v>30.459000000000003</v>
      </c>
      <c r="D2362" s="9">
        <v>16.3</v>
      </c>
      <c r="E2362" s="11">
        <v>21.51</v>
      </c>
      <c r="F2362" s="6">
        <v>23.77</v>
      </c>
    </row>
    <row r="2363" spans="1:6" x14ac:dyDescent="0.25">
      <c r="A2363" t="s">
        <v>133</v>
      </c>
      <c r="B2363" t="s">
        <v>117</v>
      </c>
      <c r="C2363" s="10">
        <v>30.459000000000003</v>
      </c>
      <c r="D2363" s="9">
        <v>16.3</v>
      </c>
      <c r="E2363" s="11">
        <v>21.51</v>
      </c>
      <c r="F2363" s="6">
        <v>23.77</v>
      </c>
    </row>
    <row r="2364" spans="1:6" x14ac:dyDescent="0.25">
      <c r="A2364" t="s">
        <v>133</v>
      </c>
      <c r="B2364" t="s">
        <v>118</v>
      </c>
      <c r="C2364" s="10">
        <v>30.459000000000003</v>
      </c>
      <c r="D2364" s="9">
        <v>14.7</v>
      </c>
      <c r="E2364" s="11">
        <v>20.25</v>
      </c>
      <c r="F2364" s="6">
        <v>20.84</v>
      </c>
    </row>
    <row r="2365" spans="1:6" x14ac:dyDescent="0.25">
      <c r="A2365" t="s">
        <v>133</v>
      </c>
      <c r="B2365" t="s">
        <v>119</v>
      </c>
      <c r="C2365" s="10">
        <v>30.459000000000003</v>
      </c>
      <c r="D2365" s="9">
        <v>14.7</v>
      </c>
      <c r="E2365" s="9">
        <v>20.25</v>
      </c>
      <c r="F2365" s="6">
        <v>20.84</v>
      </c>
    </row>
    <row r="2366" spans="1:6" x14ac:dyDescent="0.25">
      <c r="A2366" t="s">
        <v>133</v>
      </c>
      <c r="B2366" t="s">
        <v>120</v>
      </c>
      <c r="C2366" s="10">
        <v>30.459000000000003</v>
      </c>
      <c r="D2366" s="9">
        <v>14.7</v>
      </c>
      <c r="E2366" s="9">
        <v>20.25</v>
      </c>
      <c r="F2366" s="6">
        <v>20.84</v>
      </c>
    </row>
    <row r="2367" spans="1:6" x14ac:dyDescent="0.25">
      <c r="A2367" t="s">
        <v>133</v>
      </c>
      <c r="B2367" t="s">
        <v>121</v>
      </c>
      <c r="C2367" s="10">
        <v>25.890150000000002</v>
      </c>
      <c r="D2367" s="9">
        <v>13.4</v>
      </c>
      <c r="F2367" s="6">
        <v>19.2</v>
      </c>
    </row>
    <row r="2368" spans="1:6" x14ac:dyDescent="0.25">
      <c r="A2368" t="s">
        <v>133</v>
      </c>
      <c r="B2368" t="s">
        <v>122</v>
      </c>
      <c r="C2368" s="8">
        <v>25.890150000000002</v>
      </c>
      <c r="D2368" s="9">
        <v>13.4</v>
      </c>
      <c r="F2368" s="6">
        <v>19.2</v>
      </c>
    </row>
    <row r="2369" spans="1:6" x14ac:dyDescent="0.25">
      <c r="A2369" t="s">
        <v>133</v>
      </c>
      <c r="B2369" t="s">
        <v>123</v>
      </c>
      <c r="C2369" s="8">
        <v>25.890150000000002</v>
      </c>
      <c r="D2369" s="9">
        <v>13.4</v>
      </c>
      <c r="F2369" s="6">
        <v>19.2</v>
      </c>
    </row>
    <row r="2370" spans="1:6" x14ac:dyDescent="0.25">
      <c r="A2370" t="s">
        <v>133</v>
      </c>
      <c r="B2370" t="s">
        <v>124</v>
      </c>
      <c r="C2370" s="8">
        <v>25.890150000000002</v>
      </c>
      <c r="D2370" s="9">
        <v>13.4</v>
      </c>
      <c r="F2370" s="6">
        <v>19.2</v>
      </c>
    </row>
    <row r="2371" spans="1:6" x14ac:dyDescent="0.25">
      <c r="A2371" t="s">
        <v>134</v>
      </c>
      <c r="B2371" t="s">
        <v>104</v>
      </c>
      <c r="C2371" s="10">
        <v>23.440999999999999</v>
      </c>
      <c r="D2371" s="9">
        <v>33.200000000000003</v>
      </c>
      <c r="E2371" s="11">
        <v>18.234749999999998</v>
      </c>
      <c r="F2371" s="6">
        <v>21.37</v>
      </c>
    </row>
    <row r="2372" spans="1:6" x14ac:dyDescent="0.25">
      <c r="A2372" t="s">
        <v>134</v>
      </c>
      <c r="B2372" t="s">
        <v>1</v>
      </c>
      <c r="C2372" s="10">
        <v>26.367000000000001</v>
      </c>
      <c r="D2372" s="9">
        <v>34.200000000000003</v>
      </c>
      <c r="E2372" s="11">
        <v>20.786999999999999</v>
      </c>
      <c r="F2372" s="6">
        <v>24.89</v>
      </c>
    </row>
    <row r="2373" spans="1:6" x14ac:dyDescent="0.25">
      <c r="A2373" t="s">
        <v>134</v>
      </c>
      <c r="B2373" t="s">
        <v>2</v>
      </c>
      <c r="C2373" s="10">
        <v>28.875000000000004</v>
      </c>
      <c r="D2373" s="9">
        <v>35.299999999999997</v>
      </c>
      <c r="E2373" s="11">
        <v>23.339249999999996</v>
      </c>
      <c r="F2373" s="6">
        <v>28.39</v>
      </c>
    </row>
    <row r="2374" spans="1:6" x14ac:dyDescent="0.25">
      <c r="A2374" t="s">
        <v>134</v>
      </c>
      <c r="B2374" t="s">
        <v>3</v>
      </c>
      <c r="C2374" s="10">
        <v>32.186000000000007</v>
      </c>
      <c r="D2374" s="9">
        <v>36.5</v>
      </c>
      <c r="E2374" s="11">
        <v>25.891500000000001</v>
      </c>
      <c r="F2374" s="6">
        <v>31.9</v>
      </c>
    </row>
    <row r="2375" spans="1:6" x14ac:dyDescent="0.25">
      <c r="A2375" t="s">
        <v>134</v>
      </c>
      <c r="B2375" t="s">
        <v>4</v>
      </c>
      <c r="C2375" s="10">
        <v>36.091000000000008</v>
      </c>
      <c r="D2375" s="9">
        <v>38.5</v>
      </c>
      <c r="E2375" s="11">
        <v>28.074749999999998</v>
      </c>
      <c r="F2375" s="6">
        <v>33.18</v>
      </c>
    </row>
    <row r="2376" spans="1:6" x14ac:dyDescent="0.25">
      <c r="A2376" t="s">
        <v>134</v>
      </c>
      <c r="B2376" t="s">
        <v>5</v>
      </c>
      <c r="C2376" s="10">
        <v>37.873000000000005</v>
      </c>
      <c r="D2376" s="9">
        <v>39.6</v>
      </c>
      <c r="E2376" s="11">
        <v>30.257999999999996</v>
      </c>
      <c r="F2376" s="6">
        <v>34.47</v>
      </c>
    </row>
    <row r="2377" spans="1:6" x14ac:dyDescent="0.25">
      <c r="A2377" t="s">
        <v>134</v>
      </c>
      <c r="B2377" t="s">
        <v>6</v>
      </c>
      <c r="C2377" s="10">
        <v>39.721000000000004</v>
      </c>
      <c r="D2377" s="9">
        <v>41.7</v>
      </c>
      <c r="E2377" s="11">
        <v>32.451499999999996</v>
      </c>
      <c r="F2377" s="6">
        <v>38.11</v>
      </c>
    </row>
    <row r="2378" spans="1:6" x14ac:dyDescent="0.25">
      <c r="A2378" t="s">
        <v>134</v>
      </c>
      <c r="B2378" t="s">
        <v>7</v>
      </c>
      <c r="C2378" s="10">
        <v>42.13</v>
      </c>
      <c r="D2378" s="9">
        <v>43.3</v>
      </c>
      <c r="E2378" s="11">
        <v>34.634749999999997</v>
      </c>
      <c r="F2378" s="6">
        <v>39.479999999999997</v>
      </c>
    </row>
    <row r="2379" spans="1:6" x14ac:dyDescent="0.25">
      <c r="A2379" t="s">
        <v>134</v>
      </c>
      <c r="B2379" t="s">
        <v>125</v>
      </c>
      <c r="C2379" s="10">
        <v>44.407000000000004</v>
      </c>
      <c r="D2379" s="9">
        <v>44.2</v>
      </c>
      <c r="E2379" s="11">
        <v>38.283749999999998</v>
      </c>
      <c r="F2379" s="6">
        <v>40.840000000000003</v>
      </c>
    </row>
    <row r="2380" spans="1:6" x14ac:dyDescent="0.25">
      <c r="A2380" t="s">
        <v>134</v>
      </c>
      <c r="B2380" t="s">
        <v>126</v>
      </c>
      <c r="C2380" s="10">
        <v>47.08</v>
      </c>
      <c r="D2380" s="9">
        <v>46.2</v>
      </c>
      <c r="E2380" s="11">
        <v>38.283749999999998</v>
      </c>
      <c r="F2380" s="6">
        <v>42.2</v>
      </c>
    </row>
    <row r="2381" spans="1:6" x14ac:dyDescent="0.25">
      <c r="A2381" t="s">
        <v>134</v>
      </c>
      <c r="B2381" t="s">
        <v>112</v>
      </c>
      <c r="C2381" s="10">
        <v>44.616000000000007</v>
      </c>
      <c r="D2381" s="9">
        <v>32.5</v>
      </c>
      <c r="E2381" s="11">
        <v>36.459249999999997</v>
      </c>
      <c r="F2381" s="6">
        <v>34.869999999999997</v>
      </c>
    </row>
    <row r="2382" spans="1:6" x14ac:dyDescent="0.25">
      <c r="A2382" t="s">
        <v>134</v>
      </c>
      <c r="B2382" t="s">
        <v>113</v>
      </c>
      <c r="C2382" s="10">
        <v>44.616000000000007</v>
      </c>
      <c r="D2382" s="9">
        <v>32.5</v>
      </c>
      <c r="E2382" s="11">
        <v>36.459249999999997</v>
      </c>
      <c r="F2382" s="6">
        <v>34.869999999999997</v>
      </c>
    </row>
    <row r="2383" spans="1:6" x14ac:dyDescent="0.25">
      <c r="A2383" t="s">
        <v>134</v>
      </c>
      <c r="B2383" t="s">
        <v>114</v>
      </c>
      <c r="C2383" s="10">
        <v>44.616000000000007</v>
      </c>
      <c r="D2383" s="9">
        <v>21</v>
      </c>
      <c r="E2383" s="11">
        <v>33.537999999999997</v>
      </c>
      <c r="F2383" s="6">
        <v>32.29</v>
      </c>
    </row>
    <row r="2384" spans="1:6" x14ac:dyDescent="0.25">
      <c r="A2384" t="s">
        <v>134</v>
      </c>
      <c r="B2384" t="s">
        <v>115</v>
      </c>
      <c r="C2384" s="10">
        <v>40.634</v>
      </c>
      <c r="D2384" s="9">
        <v>21</v>
      </c>
      <c r="E2384" s="11">
        <v>33.537999999999997</v>
      </c>
      <c r="F2384" s="6">
        <v>32.29</v>
      </c>
    </row>
    <row r="2385" spans="1:6" x14ac:dyDescent="0.25">
      <c r="A2385" t="s">
        <v>134</v>
      </c>
      <c r="B2385" t="s">
        <v>116</v>
      </c>
      <c r="C2385" s="10">
        <v>40.634</v>
      </c>
      <c r="D2385" s="9">
        <v>19.600000000000001</v>
      </c>
      <c r="E2385" s="11">
        <v>30.995999999999995</v>
      </c>
      <c r="F2385" s="6">
        <v>26.8</v>
      </c>
    </row>
    <row r="2386" spans="1:6" x14ac:dyDescent="0.25">
      <c r="A2386" t="s">
        <v>134</v>
      </c>
      <c r="B2386" t="s">
        <v>117</v>
      </c>
      <c r="C2386" s="10">
        <v>40.634</v>
      </c>
      <c r="D2386" s="9">
        <v>19.600000000000001</v>
      </c>
      <c r="E2386" s="11">
        <v>30.995999999999995</v>
      </c>
      <c r="F2386" s="6">
        <v>26.8</v>
      </c>
    </row>
    <row r="2387" spans="1:6" x14ac:dyDescent="0.25">
      <c r="A2387" t="s">
        <v>134</v>
      </c>
      <c r="B2387" t="s">
        <v>118</v>
      </c>
      <c r="C2387" s="10">
        <v>40.634</v>
      </c>
      <c r="D2387" s="9">
        <v>17.899999999999999</v>
      </c>
      <c r="E2387" s="11">
        <v>29.171499999999998</v>
      </c>
      <c r="F2387" s="6">
        <v>23.48</v>
      </c>
    </row>
    <row r="2388" spans="1:6" x14ac:dyDescent="0.25">
      <c r="A2388" t="s">
        <v>134</v>
      </c>
      <c r="B2388" t="s">
        <v>119</v>
      </c>
      <c r="C2388" s="10">
        <v>40.634</v>
      </c>
      <c r="D2388" s="9">
        <v>17.899999999999999</v>
      </c>
      <c r="E2388" s="9">
        <v>29.171499999999998</v>
      </c>
      <c r="F2388" s="6">
        <v>23.48</v>
      </c>
    </row>
    <row r="2389" spans="1:6" x14ac:dyDescent="0.25">
      <c r="A2389" t="s">
        <v>134</v>
      </c>
      <c r="B2389" t="s">
        <v>120</v>
      </c>
      <c r="C2389" s="10">
        <v>40.634</v>
      </c>
      <c r="D2389" s="9">
        <v>17.899999999999999</v>
      </c>
      <c r="E2389" s="9">
        <v>29.171499999999998</v>
      </c>
      <c r="F2389" s="6">
        <v>23.48</v>
      </c>
    </row>
    <row r="2390" spans="1:6" x14ac:dyDescent="0.25">
      <c r="A2390" t="s">
        <v>134</v>
      </c>
      <c r="B2390" t="s">
        <v>121</v>
      </c>
      <c r="C2390" s="10">
        <v>34.538899999999998</v>
      </c>
      <c r="D2390" s="9">
        <v>16.5</v>
      </c>
      <c r="F2390" s="6">
        <v>21.64</v>
      </c>
    </row>
    <row r="2391" spans="1:6" x14ac:dyDescent="0.25">
      <c r="A2391" t="s">
        <v>134</v>
      </c>
      <c r="B2391" t="s">
        <v>122</v>
      </c>
      <c r="C2391" s="8">
        <v>34.538899999999998</v>
      </c>
      <c r="D2391" s="9">
        <v>16.5</v>
      </c>
      <c r="F2391" s="6">
        <v>21.64</v>
      </c>
    </row>
    <row r="2392" spans="1:6" x14ac:dyDescent="0.25">
      <c r="A2392" t="s">
        <v>134</v>
      </c>
      <c r="B2392" t="s">
        <v>123</v>
      </c>
      <c r="C2392" s="8">
        <v>34.538899999999998</v>
      </c>
      <c r="D2392" s="9">
        <v>16.5</v>
      </c>
      <c r="F2392" s="6">
        <v>21.64</v>
      </c>
    </row>
    <row r="2393" spans="1:6" x14ac:dyDescent="0.25">
      <c r="A2393" t="s">
        <v>134</v>
      </c>
      <c r="B2393" t="s">
        <v>124</v>
      </c>
      <c r="C2393" s="8">
        <v>34.538899999999998</v>
      </c>
      <c r="D2393" s="9">
        <v>16.5</v>
      </c>
      <c r="F2393" s="6">
        <v>21.64</v>
      </c>
    </row>
    <row r="2394" spans="1:6" x14ac:dyDescent="0.25">
      <c r="A2394" t="s">
        <v>135</v>
      </c>
      <c r="B2394" t="s">
        <v>104</v>
      </c>
      <c r="C2394" s="10">
        <v>16.456000000000003</v>
      </c>
      <c r="D2394" s="9">
        <v>31.4</v>
      </c>
      <c r="E2394" s="11">
        <v>11.13</v>
      </c>
      <c r="F2394" s="6">
        <v>22.8</v>
      </c>
    </row>
    <row r="2395" spans="1:6" x14ac:dyDescent="0.25">
      <c r="A2395" t="s">
        <v>135</v>
      </c>
      <c r="B2395" t="s">
        <v>1</v>
      </c>
      <c r="C2395" s="10">
        <v>18.193999999999999</v>
      </c>
      <c r="D2395" s="9">
        <v>31.8</v>
      </c>
      <c r="E2395" s="11">
        <v>12.69</v>
      </c>
      <c r="F2395" s="6">
        <v>26.53</v>
      </c>
    </row>
    <row r="2396" spans="1:6" x14ac:dyDescent="0.25">
      <c r="A2396" t="s">
        <v>135</v>
      </c>
      <c r="B2396" t="s">
        <v>2</v>
      </c>
      <c r="C2396" s="10">
        <v>20.482000000000003</v>
      </c>
      <c r="D2396" s="9">
        <v>32.1</v>
      </c>
      <c r="E2396" s="11">
        <v>14.25</v>
      </c>
      <c r="F2396" s="6">
        <v>30.29</v>
      </c>
    </row>
    <row r="2397" spans="1:6" x14ac:dyDescent="0.25">
      <c r="A2397" t="s">
        <v>135</v>
      </c>
      <c r="B2397" t="s">
        <v>3</v>
      </c>
      <c r="C2397" s="10">
        <v>21.747</v>
      </c>
      <c r="D2397" s="9">
        <v>32.299999999999997</v>
      </c>
      <c r="E2397" s="11">
        <v>15.81</v>
      </c>
      <c r="F2397" s="6">
        <v>34.020000000000003</v>
      </c>
    </row>
    <row r="2398" spans="1:6" x14ac:dyDescent="0.25">
      <c r="A2398" t="s">
        <v>135</v>
      </c>
      <c r="B2398" t="s">
        <v>4</v>
      </c>
      <c r="C2398" s="10">
        <v>23.991</v>
      </c>
      <c r="D2398" s="9">
        <v>34.6</v>
      </c>
      <c r="E2398" s="11">
        <v>17.14</v>
      </c>
      <c r="F2398" s="6">
        <v>35.369999999999997</v>
      </c>
    </row>
    <row r="2399" spans="1:6" x14ac:dyDescent="0.25">
      <c r="A2399" t="s">
        <v>135</v>
      </c>
      <c r="B2399" t="s">
        <v>5</v>
      </c>
      <c r="C2399" s="10">
        <v>26.103000000000002</v>
      </c>
      <c r="D2399" s="9">
        <v>35.700000000000003</v>
      </c>
      <c r="E2399" s="11">
        <v>18.48</v>
      </c>
      <c r="F2399" s="6">
        <v>36.74</v>
      </c>
    </row>
    <row r="2400" spans="1:6" x14ac:dyDescent="0.25">
      <c r="A2400" t="s">
        <v>135</v>
      </c>
      <c r="B2400" t="s">
        <v>6</v>
      </c>
      <c r="C2400" s="10">
        <v>28.105000000000004</v>
      </c>
      <c r="D2400" s="9">
        <v>38</v>
      </c>
      <c r="E2400" s="11">
        <v>19.809999999999999</v>
      </c>
      <c r="F2400" s="6">
        <v>39</v>
      </c>
    </row>
    <row r="2401" spans="1:6" x14ac:dyDescent="0.25">
      <c r="A2401" t="s">
        <v>135</v>
      </c>
      <c r="B2401" t="s">
        <v>7</v>
      </c>
      <c r="C2401" s="10">
        <v>29.391999999999999</v>
      </c>
      <c r="D2401" s="9">
        <v>40</v>
      </c>
      <c r="E2401" s="11">
        <v>21.15</v>
      </c>
      <c r="F2401" s="6">
        <v>40.39</v>
      </c>
    </row>
    <row r="2402" spans="1:6" x14ac:dyDescent="0.25">
      <c r="A2402" t="s">
        <v>135</v>
      </c>
      <c r="B2402" t="s">
        <v>125</v>
      </c>
      <c r="C2402" s="10">
        <v>30.888000000000002</v>
      </c>
      <c r="D2402" s="9">
        <v>41.1</v>
      </c>
      <c r="E2402" s="11">
        <v>23.37</v>
      </c>
      <c r="F2402" s="6">
        <v>41.78</v>
      </c>
    </row>
    <row r="2403" spans="1:6" x14ac:dyDescent="0.25">
      <c r="A2403" t="s">
        <v>135</v>
      </c>
      <c r="B2403" t="s">
        <v>126</v>
      </c>
      <c r="C2403" s="10">
        <v>32.483000000000004</v>
      </c>
      <c r="D2403" s="9">
        <v>43.4</v>
      </c>
      <c r="E2403" s="11">
        <v>23.37</v>
      </c>
      <c r="F2403" s="6">
        <v>43.18</v>
      </c>
    </row>
    <row r="2404" spans="1:6" x14ac:dyDescent="0.25">
      <c r="A2404" t="s">
        <v>135</v>
      </c>
      <c r="B2404" t="s">
        <v>112</v>
      </c>
      <c r="C2404" s="10">
        <v>30.151000000000003</v>
      </c>
      <c r="D2404" s="9">
        <v>30</v>
      </c>
      <c r="E2404" s="11">
        <v>22.26</v>
      </c>
      <c r="F2404" s="6">
        <v>35.659999999999997</v>
      </c>
    </row>
    <row r="2405" spans="1:6" x14ac:dyDescent="0.25">
      <c r="A2405" t="s">
        <v>135</v>
      </c>
      <c r="B2405" t="s">
        <v>113</v>
      </c>
      <c r="C2405" s="10">
        <v>30.151000000000003</v>
      </c>
      <c r="D2405" s="9">
        <v>30</v>
      </c>
      <c r="E2405" s="11">
        <v>22.26</v>
      </c>
      <c r="F2405" s="6">
        <v>35.659999999999997</v>
      </c>
    </row>
    <row r="2406" spans="1:6" x14ac:dyDescent="0.25">
      <c r="A2406" t="s">
        <v>135</v>
      </c>
      <c r="B2406" t="s">
        <v>114</v>
      </c>
      <c r="C2406" s="10">
        <v>30.151000000000003</v>
      </c>
      <c r="D2406" s="9">
        <v>15.9</v>
      </c>
      <c r="E2406" s="11">
        <v>20.48</v>
      </c>
      <c r="F2406" s="6">
        <v>33.04</v>
      </c>
    </row>
    <row r="2407" spans="1:6" x14ac:dyDescent="0.25">
      <c r="A2407" t="s">
        <v>135</v>
      </c>
      <c r="B2407" t="s">
        <v>115</v>
      </c>
      <c r="C2407" s="10">
        <v>27.137000000000004</v>
      </c>
      <c r="D2407" s="9">
        <v>15.9</v>
      </c>
      <c r="E2407" s="11">
        <v>20.48</v>
      </c>
      <c r="F2407" s="6">
        <v>33.04</v>
      </c>
    </row>
    <row r="2408" spans="1:6" x14ac:dyDescent="0.25">
      <c r="A2408" t="s">
        <v>135</v>
      </c>
      <c r="B2408" t="s">
        <v>116</v>
      </c>
      <c r="C2408" s="10">
        <v>27.137000000000004</v>
      </c>
      <c r="D2408" s="9">
        <v>14.4</v>
      </c>
      <c r="E2408" s="11">
        <v>18.920000000000002</v>
      </c>
      <c r="F2408" s="6">
        <v>27.42</v>
      </c>
    </row>
    <row r="2409" spans="1:6" x14ac:dyDescent="0.25">
      <c r="A2409" t="s">
        <v>135</v>
      </c>
      <c r="B2409" t="s">
        <v>117</v>
      </c>
      <c r="C2409" s="10">
        <v>27.137000000000004</v>
      </c>
      <c r="D2409" s="9">
        <v>14.4</v>
      </c>
      <c r="E2409" s="11">
        <v>18.920000000000002</v>
      </c>
      <c r="F2409" s="6">
        <v>27.42</v>
      </c>
    </row>
    <row r="2410" spans="1:6" x14ac:dyDescent="0.25">
      <c r="A2410" t="s">
        <v>135</v>
      </c>
      <c r="B2410" t="s">
        <v>118</v>
      </c>
      <c r="C2410" s="10">
        <v>27.137000000000004</v>
      </c>
      <c r="D2410" s="9">
        <v>12.9</v>
      </c>
      <c r="E2410" s="11">
        <v>17.809999999999999</v>
      </c>
      <c r="F2410" s="6">
        <v>24.04</v>
      </c>
    </row>
    <row r="2411" spans="1:6" x14ac:dyDescent="0.25">
      <c r="A2411" t="s">
        <v>135</v>
      </c>
      <c r="B2411" t="s">
        <v>119</v>
      </c>
      <c r="C2411" s="10">
        <v>27.137000000000004</v>
      </c>
      <c r="D2411" s="9">
        <v>12.9</v>
      </c>
      <c r="E2411" s="9">
        <v>17.809999999999999</v>
      </c>
      <c r="F2411" s="6">
        <v>24.04</v>
      </c>
    </row>
    <row r="2412" spans="1:6" x14ac:dyDescent="0.25">
      <c r="A2412" t="s">
        <v>135</v>
      </c>
      <c r="B2412" t="s">
        <v>120</v>
      </c>
      <c r="C2412" s="10">
        <v>27.137000000000004</v>
      </c>
      <c r="D2412" s="9">
        <v>12.9</v>
      </c>
      <c r="E2412" s="9">
        <v>17.809999999999999</v>
      </c>
      <c r="F2412" s="6">
        <v>24.04</v>
      </c>
    </row>
    <row r="2413" spans="1:6" x14ac:dyDescent="0.25">
      <c r="A2413" t="s">
        <v>135</v>
      </c>
      <c r="B2413" t="s">
        <v>121</v>
      </c>
      <c r="C2413" s="10">
        <v>23.066450000000003</v>
      </c>
      <c r="D2413" s="9">
        <v>11.9</v>
      </c>
      <c r="F2413" s="6">
        <v>22.15</v>
      </c>
    </row>
    <row r="2414" spans="1:6" x14ac:dyDescent="0.25">
      <c r="A2414" t="s">
        <v>135</v>
      </c>
      <c r="B2414" t="s">
        <v>122</v>
      </c>
      <c r="C2414" s="8">
        <v>23.066450000000003</v>
      </c>
      <c r="D2414" s="9">
        <v>11.9</v>
      </c>
      <c r="F2414" s="6">
        <v>22.15</v>
      </c>
    </row>
    <row r="2415" spans="1:6" x14ac:dyDescent="0.25">
      <c r="A2415" t="s">
        <v>135</v>
      </c>
      <c r="B2415" t="s">
        <v>123</v>
      </c>
      <c r="C2415" s="8">
        <v>23.066450000000003</v>
      </c>
      <c r="D2415" s="9">
        <v>11.9</v>
      </c>
      <c r="F2415" s="6">
        <v>22.15</v>
      </c>
    </row>
    <row r="2416" spans="1:6" x14ac:dyDescent="0.25">
      <c r="A2416" t="s">
        <v>135</v>
      </c>
      <c r="B2416" t="s">
        <v>124</v>
      </c>
      <c r="C2416" s="8">
        <v>23.066450000000003</v>
      </c>
      <c r="D2416" s="9">
        <v>11.9</v>
      </c>
      <c r="F2416" s="6">
        <v>22.15</v>
      </c>
    </row>
    <row r="2417" spans="1:6" x14ac:dyDescent="0.25">
      <c r="A2417" t="s">
        <v>136</v>
      </c>
      <c r="B2417" t="s">
        <v>104</v>
      </c>
      <c r="C2417" s="10">
        <v>21.769000000000002</v>
      </c>
      <c r="D2417" s="9">
        <v>32.299999999999997</v>
      </c>
      <c r="E2417" s="11">
        <v>15.538999999999998</v>
      </c>
      <c r="F2417" s="6">
        <v>18.62</v>
      </c>
    </row>
    <row r="2418" spans="1:6" x14ac:dyDescent="0.25">
      <c r="A2418" t="s">
        <v>136</v>
      </c>
      <c r="B2418" t="s">
        <v>1</v>
      </c>
      <c r="C2418" s="10">
        <v>25.201000000000001</v>
      </c>
      <c r="D2418" s="9">
        <v>33.1</v>
      </c>
      <c r="E2418" s="11">
        <v>17.712</v>
      </c>
      <c r="F2418" s="6">
        <v>21.67</v>
      </c>
    </row>
    <row r="2419" spans="1:6" x14ac:dyDescent="0.25">
      <c r="A2419" t="s">
        <v>136</v>
      </c>
      <c r="B2419" t="s">
        <v>2</v>
      </c>
      <c r="C2419" s="10">
        <v>28.094000000000001</v>
      </c>
      <c r="D2419" s="9">
        <v>34</v>
      </c>
      <c r="E2419" s="11">
        <v>19.884999999999998</v>
      </c>
      <c r="F2419" s="6">
        <v>24.72</v>
      </c>
    </row>
    <row r="2420" spans="1:6" x14ac:dyDescent="0.25">
      <c r="A2420" t="s">
        <v>136</v>
      </c>
      <c r="B2420" t="s">
        <v>3</v>
      </c>
      <c r="C2420" s="10">
        <v>28.468</v>
      </c>
      <c r="D2420" s="9">
        <v>34.799999999999997</v>
      </c>
      <c r="E2420" s="11">
        <v>22.068249999999999</v>
      </c>
      <c r="F2420" s="6">
        <v>27.78</v>
      </c>
    </row>
    <row r="2421" spans="1:6" x14ac:dyDescent="0.25">
      <c r="A2421" t="s">
        <v>136</v>
      </c>
      <c r="B2421" t="s">
        <v>4</v>
      </c>
      <c r="C2421" s="10">
        <v>34.143999999999998</v>
      </c>
      <c r="D2421" s="9">
        <v>36.4</v>
      </c>
      <c r="E2421" s="11">
        <v>23.93375</v>
      </c>
      <c r="F2421" s="6">
        <v>28.9</v>
      </c>
    </row>
    <row r="2422" spans="1:6" x14ac:dyDescent="0.25">
      <c r="A2422" t="s">
        <v>136</v>
      </c>
      <c r="B2422" t="s">
        <v>5</v>
      </c>
      <c r="C2422" s="10">
        <v>37.345000000000006</v>
      </c>
      <c r="D2422" s="9">
        <v>37.299999999999997</v>
      </c>
      <c r="E2422" s="11">
        <v>25.799250000000001</v>
      </c>
      <c r="F2422" s="6">
        <v>30</v>
      </c>
    </row>
    <row r="2423" spans="1:6" x14ac:dyDescent="0.25">
      <c r="A2423" t="s">
        <v>136</v>
      </c>
      <c r="B2423" t="s">
        <v>6</v>
      </c>
      <c r="C2423" s="10">
        <v>38.28</v>
      </c>
      <c r="D2423" s="9">
        <v>39</v>
      </c>
      <c r="E2423" s="11">
        <v>27.654499999999999</v>
      </c>
      <c r="F2423" s="6">
        <v>32.880000000000003</v>
      </c>
    </row>
    <row r="2424" spans="1:6" x14ac:dyDescent="0.25">
      <c r="A2424" t="s">
        <v>136</v>
      </c>
      <c r="B2424" t="s">
        <v>7</v>
      </c>
      <c r="C2424" s="10">
        <v>40.931000000000004</v>
      </c>
      <c r="D2424" s="9">
        <v>40.200000000000003</v>
      </c>
      <c r="E2424" s="11">
        <v>29.52</v>
      </c>
      <c r="F2424" s="6">
        <v>34.04</v>
      </c>
    </row>
    <row r="2425" spans="1:6" x14ac:dyDescent="0.25">
      <c r="A2425" t="s">
        <v>136</v>
      </c>
      <c r="B2425" t="s">
        <v>125</v>
      </c>
      <c r="C2425" s="10">
        <v>42.471000000000004</v>
      </c>
      <c r="D2425" s="9">
        <v>40.700000000000003</v>
      </c>
      <c r="E2425" s="11">
        <v>32.635999999999996</v>
      </c>
      <c r="F2425" s="6">
        <v>35.21</v>
      </c>
    </row>
    <row r="2426" spans="1:6" x14ac:dyDescent="0.25">
      <c r="A2426" t="s">
        <v>136</v>
      </c>
      <c r="B2426" t="s">
        <v>126</v>
      </c>
      <c r="C2426" s="10">
        <v>44.847000000000008</v>
      </c>
      <c r="D2426" s="9">
        <v>42.2</v>
      </c>
      <c r="E2426" s="11">
        <v>32.635999999999996</v>
      </c>
      <c r="F2426" s="6">
        <v>36.4</v>
      </c>
    </row>
    <row r="2427" spans="1:6" x14ac:dyDescent="0.25">
      <c r="A2427" t="s">
        <v>136</v>
      </c>
      <c r="B2427" t="s">
        <v>112</v>
      </c>
      <c r="C2427" s="10">
        <v>42.427000000000007</v>
      </c>
      <c r="D2427" s="9">
        <v>28.8</v>
      </c>
      <c r="E2427" s="11">
        <v>31.077999999999996</v>
      </c>
      <c r="F2427" s="6">
        <v>30.06</v>
      </c>
    </row>
    <row r="2428" spans="1:6" x14ac:dyDescent="0.25">
      <c r="A2428" t="s">
        <v>136</v>
      </c>
      <c r="B2428" t="s">
        <v>113</v>
      </c>
      <c r="C2428" s="10">
        <v>42.427000000000007</v>
      </c>
      <c r="D2428" s="9">
        <v>28.8</v>
      </c>
      <c r="E2428" s="11">
        <v>31.077999999999996</v>
      </c>
      <c r="F2428" s="6">
        <v>30.06</v>
      </c>
    </row>
    <row r="2429" spans="1:6" x14ac:dyDescent="0.25">
      <c r="A2429" t="s">
        <v>136</v>
      </c>
      <c r="B2429" t="s">
        <v>114</v>
      </c>
      <c r="C2429" s="10">
        <v>42.427000000000007</v>
      </c>
      <c r="D2429" s="9">
        <v>18</v>
      </c>
      <c r="E2429" s="11">
        <v>28.587249999999997</v>
      </c>
      <c r="F2429" s="6">
        <v>27.85</v>
      </c>
    </row>
    <row r="2430" spans="1:6" x14ac:dyDescent="0.25">
      <c r="A2430" t="s">
        <v>136</v>
      </c>
      <c r="B2430" t="s">
        <v>115</v>
      </c>
      <c r="C2430" s="10">
        <v>37.312000000000005</v>
      </c>
      <c r="D2430" s="9">
        <v>18</v>
      </c>
      <c r="E2430" s="11">
        <v>28.587249999999997</v>
      </c>
      <c r="F2430" s="6">
        <v>27.85</v>
      </c>
    </row>
    <row r="2431" spans="1:6" x14ac:dyDescent="0.25">
      <c r="A2431" t="s">
        <v>136</v>
      </c>
      <c r="B2431" t="s">
        <v>116</v>
      </c>
      <c r="C2431" s="10">
        <v>37.312000000000005</v>
      </c>
      <c r="D2431" s="9">
        <v>16.7</v>
      </c>
      <c r="E2431" s="11">
        <v>26.414249999999996</v>
      </c>
      <c r="F2431" s="6">
        <v>23.09</v>
      </c>
    </row>
    <row r="2432" spans="1:6" x14ac:dyDescent="0.25">
      <c r="A2432" t="s">
        <v>136</v>
      </c>
      <c r="B2432" t="s">
        <v>117</v>
      </c>
      <c r="C2432" s="10">
        <v>37.312000000000005</v>
      </c>
      <c r="D2432" s="9">
        <v>16.7</v>
      </c>
      <c r="E2432" s="11">
        <v>26.414249999999996</v>
      </c>
      <c r="F2432" s="6">
        <v>23.09</v>
      </c>
    </row>
    <row r="2433" spans="1:6" x14ac:dyDescent="0.25">
      <c r="A2433" t="s">
        <v>136</v>
      </c>
      <c r="B2433" t="s">
        <v>118</v>
      </c>
      <c r="C2433" s="10">
        <v>37.312000000000005</v>
      </c>
      <c r="D2433" s="9">
        <v>15.2</v>
      </c>
      <c r="E2433" s="11">
        <v>24.856249999999999</v>
      </c>
      <c r="F2433" s="6">
        <v>20.25</v>
      </c>
    </row>
    <row r="2434" spans="1:6" x14ac:dyDescent="0.25">
      <c r="A2434" t="s">
        <v>136</v>
      </c>
      <c r="B2434" t="s">
        <v>119</v>
      </c>
      <c r="C2434" s="10">
        <v>37.312000000000005</v>
      </c>
      <c r="D2434" s="9">
        <v>15.2</v>
      </c>
      <c r="E2434" s="9">
        <v>24.856249999999999</v>
      </c>
      <c r="F2434" s="6">
        <v>20.25</v>
      </c>
    </row>
    <row r="2435" spans="1:6" x14ac:dyDescent="0.25">
      <c r="A2435" t="s">
        <v>136</v>
      </c>
      <c r="B2435" t="s">
        <v>120</v>
      </c>
      <c r="C2435" s="10">
        <v>37.312000000000005</v>
      </c>
      <c r="D2435" s="9">
        <v>15.2</v>
      </c>
      <c r="E2435" s="9">
        <v>24.856249999999999</v>
      </c>
      <c r="F2435" s="6">
        <v>20.25</v>
      </c>
    </row>
    <row r="2436" spans="1:6" x14ac:dyDescent="0.25">
      <c r="A2436" t="s">
        <v>136</v>
      </c>
      <c r="B2436" t="s">
        <v>121</v>
      </c>
      <c r="C2436" s="10">
        <v>31.715200000000003</v>
      </c>
      <c r="D2436" s="9">
        <v>13.8</v>
      </c>
      <c r="F2436" s="6">
        <v>18.68</v>
      </c>
    </row>
    <row r="2437" spans="1:6" x14ac:dyDescent="0.25">
      <c r="A2437" t="s">
        <v>136</v>
      </c>
      <c r="B2437" t="s">
        <v>122</v>
      </c>
      <c r="C2437" s="8">
        <v>31.715200000000003</v>
      </c>
      <c r="D2437" s="9">
        <v>13.8</v>
      </c>
      <c r="F2437" s="6">
        <v>18.68</v>
      </c>
    </row>
    <row r="2438" spans="1:6" x14ac:dyDescent="0.25">
      <c r="A2438" t="s">
        <v>136</v>
      </c>
      <c r="B2438" t="s">
        <v>123</v>
      </c>
      <c r="C2438" s="8">
        <v>31.715200000000003</v>
      </c>
      <c r="D2438" s="9">
        <v>13.8</v>
      </c>
      <c r="F2438" s="6">
        <v>18.68</v>
      </c>
    </row>
    <row r="2439" spans="1:6" x14ac:dyDescent="0.25">
      <c r="A2439" t="s">
        <v>136</v>
      </c>
      <c r="B2439" t="s">
        <v>124</v>
      </c>
      <c r="C2439" s="8">
        <v>31.715200000000003</v>
      </c>
      <c r="D2439" s="9">
        <v>13.8</v>
      </c>
      <c r="F2439" s="6">
        <v>18.68</v>
      </c>
    </row>
    <row r="2440" spans="1:6" x14ac:dyDescent="0.25">
      <c r="A2440" t="s">
        <v>137</v>
      </c>
      <c r="B2440" t="s">
        <v>104</v>
      </c>
      <c r="C2440" s="10">
        <v>14.674000000000001</v>
      </c>
      <c r="D2440" s="9">
        <v>32</v>
      </c>
      <c r="E2440" s="11">
        <v>10.71</v>
      </c>
      <c r="F2440" s="6">
        <v>15.31</v>
      </c>
    </row>
    <row r="2441" spans="1:6" x14ac:dyDescent="0.25">
      <c r="A2441" t="s">
        <v>137</v>
      </c>
      <c r="B2441" t="s">
        <v>1</v>
      </c>
      <c r="C2441" s="10">
        <v>16.247</v>
      </c>
      <c r="D2441" s="9">
        <v>32.6</v>
      </c>
      <c r="E2441" s="11">
        <v>12.21</v>
      </c>
      <c r="F2441" s="6">
        <v>17.8</v>
      </c>
    </row>
    <row r="2442" spans="1:6" x14ac:dyDescent="0.25">
      <c r="A2442" t="s">
        <v>137</v>
      </c>
      <c r="B2442" t="s">
        <v>2</v>
      </c>
      <c r="C2442" s="10">
        <v>16.995000000000001</v>
      </c>
      <c r="D2442" s="9">
        <v>33.200000000000003</v>
      </c>
      <c r="E2442" s="11">
        <v>13.71</v>
      </c>
      <c r="F2442" s="6">
        <v>20.309999999999999</v>
      </c>
    </row>
    <row r="2443" spans="1:6" x14ac:dyDescent="0.25">
      <c r="A2443" t="s">
        <v>137</v>
      </c>
      <c r="B2443" t="s">
        <v>3</v>
      </c>
      <c r="C2443" s="10">
        <v>18.997</v>
      </c>
      <c r="D2443" s="9">
        <v>33.9</v>
      </c>
      <c r="E2443" s="11">
        <v>15.21</v>
      </c>
      <c r="F2443" s="6">
        <v>22.83</v>
      </c>
    </row>
    <row r="2444" spans="1:6" x14ac:dyDescent="0.25">
      <c r="A2444" t="s">
        <v>137</v>
      </c>
      <c r="B2444" t="s">
        <v>4</v>
      </c>
      <c r="C2444" s="10">
        <v>21.131000000000004</v>
      </c>
      <c r="D2444" s="9">
        <v>35.4</v>
      </c>
      <c r="E2444" s="11">
        <v>16.5</v>
      </c>
      <c r="F2444" s="6">
        <v>23.74</v>
      </c>
    </row>
    <row r="2445" spans="1:6" x14ac:dyDescent="0.25">
      <c r="A2445" t="s">
        <v>137</v>
      </c>
      <c r="B2445" t="s">
        <v>5</v>
      </c>
      <c r="C2445" s="10">
        <v>22.737000000000005</v>
      </c>
      <c r="D2445" s="9">
        <v>36.1</v>
      </c>
      <c r="E2445" s="11">
        <v>17.78</v>
      </c>
      <c r="F2445" s="6">
        <v>24.66</v>
      </c>
    </row>
    <row r="2446" spans="1:6" x14ac:dyDescent="0.25">
      <c r="A2446" t="s">
        <v>137</v>
      </c>
      <c r="B2446" t="s">
        <v>6</v>
      </c>
      <c r="C2446" s="10">
        <v>24.486000000000004</v>
      </c>
      <c r="D2446" s="9">
        <v>37.6</v>
      </c>
      <c r="E2446" s="11">
        <v>19.07</v>
      </c>
      <c r="F2446" s="6">
        <v>26.3</v>
      </c>
    </row>
    <row r="2447" spans="1:6" x14ac:dyDescent="0.25">
      <c r="A2447" t="s">
        <v>137</v>
      </c>
      <c r="B2447" t="s">
        <v>7</v>
      </c>
      <c r="C2447" s="10">
        <v>26.103000000000002</v>
      </c>
      <c r="D2447" s="9">
        <v>38.799999999999997</v>
      </c>
      <c r="E2447" s="11">
        <v>20.350000000000001</v>
      </c>
      <c r="F2447" s="6">
        <v>27.24</v>
      </c>
    </row>
    <row r="2448" spans="1:6" x14ac:dyDescent="0.25">
      <c r="A2448" t="s">
        <v>137</v>
      </c>
      <c r="B2448" t="s">
        <v>125</v>
      </c>
      <c r="C2448" s="10">
        <v>27.269000000000002</v>
      </c>
      <c r="D2448" s="9">
        <v>39.1</v>
      </c>
      <c r="E2448" s="11">
        <v>22.49</v>
      </c>
      <c r="F2448" s="6">
        <v>28.19</v>
      </c>
    </row>
    <row r="2449" spans="1:6" x14ac:dyDescent="0.25">
      <c r="A2449" t="s">
        <v>137</v>
      </c>
      <c r="B2449" t="s">
        <v>126</v>
      </c>
      <c r="C2449" s="10">
        <v>28.204000000000004</v>
      </c>
      <c r="D2449" s="9">
        <v>40.6</v>
      </c>
      <c r="E2449" s="11">
        <v>22.49</v>
      </c>
      <c r="F2449" s="6">
        <v>29.13</v>
      </c>
    </row>
    <row r="2450" spans="1:6" x14ac:dyDescent="0.25">
      <c r="A2450" t="s">
        <v>137</v>
      </c>
      <c r="B2450" t="s">
        <v>112</v>
      </c>
      <c r="C2450" s="10">
        <v>26.136000000000003</v>
      </c>
      <c r="D2450" s="9">
        <v>27.2</v>
      </c>
      <c r="E2450" s="11">
        <v>21.42</v>
      </c>
      <c r="F2450" s="6">
        <v>24.06</v>
      </c>
    </row>
    <row r="2451" spans="1:6" x14ac:dyDescent="0.25">
      <c r="A2451" t="s">
        <v>137</v>
      </c>
      <c r="B2451" t="s">
        <v>113</v>
      </c>
      <c r="C2451" s="10">
        <v>26.136000000000003</v>
      </c>
      <c r="D2451" s="9">
        <v>27.2</v>
      </c>
      <c r="E2451" s="11">
        <v>21.42</v>
      </c>
      <c r="F2451" s="6">
        <v>24.06</v>
      </c>
    </row>
    <row r="2452" spans="1:6" x14ac:dyDescent="0.25">
      <c r="A2452" t="s">
        <v>137</v>
      </c>
      <c r="B2452" t="s">
        <v>114</v>
      </c>
      <c r="C2452" s="10">
        <v>26.136000000000003</v>
      </c>
      <c r="D2452" s="9">
        <v>15.8</v>
      </c>
      <c r="E2452" s="11">
        <v>19.71</v>
      </c>
      <c r="F2452" s="6">
        <v>22.29</v>
      </c>
    </row>
    <row r="2453" spans="1:6" x14ac:dyDescent="0.25">
      <c r="A2453" t="s">
        <v>137</v>
      </c>
      <c r="B2453" t="s">
        <v>115</v>
      </c>
      <c r="C2453" s="10">
        <v>23.518000000000001</v>
      </c>
      <c r="D2453" s="9">
        <v>15.8</v>
      </c>
      <c r="E2453" s="11">
        <v>19.71</v>
      </c>
      <c r="F2453" s="6">
        <v>22.29</v>
      </c>
    </row>
    <row r="2454" spans="1:6" x14ac:dyDescent="0.25">
      <c r="A2454" t="s">
        <v>137</v>
      </c>
      <c r="B2454" t="s">
        <v>116</v>
      </c>
      <c r="C2454" s="10">
        <v>23.518000000000001</v>
      </c>
      <c r="D2454" s="9">
        <v>14.6</v>
      </c>
      <c r="E2454" s="11">
        <v>18.21</v>
      </c>
      <c r="F2454" s="6">
        <v>18.489999999999998</v>
      </c>
    </row>
    <row r="2455" spans="1:6" x14ac:dyDescent="0.25">
      <c r="A2455" t="s">
        <v>137</v>
      </c>
      <c r="B2455" t="s">
        <v>117</v>
      </c>
      <c r="C2455" s="10">
        <v>23.518000000000001</v>
      </c>
      <c r="D2455" s="9">
        <v>14.6</v>
      </c>
      <c r="E2455" s="11">
        <v>18.21</v>
      </c>
      <c r="F2455" s="6">
        <v>18.489999999999998</v>
      </c>
    </row>
    <row r="2456" spans="1:6" x14ac:dyDescent="0.25">
      <c r="A2456" t="s">
        <v>137</v>
      </c>
      <c r="B2456" t="s">
        <v>118</v>
      </c>
      <c r="C2456" s="10">
        <v>23.518000000000001</v>
      </c>
      <c r="D2456" s="9">
        <v>13</v>
      </c>
      <c r="E2456" s="11">
        <v>17.14</v>
      </c>
      <c r="F2456" s="6">
        <v>16.22</v>
      </c>
    </row>
    <row r="2457" spans="1:6" x14ac:dyDescent="0.25">
      <c r="A2457" t="s">
        <v>137</v>
      </c>
      <c r="B2457" t="s">
        <v>119</v>
      </c>
      <c r="C2457" s="10">
        <v>23.518000000000001</v>
      </c>
      <c r="D2457" s="9">
        <v>13</v>
      </c>
      <c r="E2457" s="9">
        <v>17.14</v>
      </c>
      <c r="F2457" s="6">
        <v>16.22</v>
      </c>
    </row>
    <row r="2458" spans="1:6" x14ac:dyDescent="0.25">
      <c r="A2458" t="s">
        <v>137</v>
      </c>
      <c r="B2458" t="s">
        <v>120</v>
      </c>
      <c r="C2458" s="10">
        <v>23.518000000000001</v>
      </c>
      <c r="D2458" s="9">
        <v>13</v>
      </c>
      <c r="E2458" s="9">
        <v>17.14</v>
      </c>
      <c r="F2458" s="6">
        <v>16.22</v>
      </c>
    </row>
    <row r="2459" spans="1:6" x14ac:dyDescent="0.25">
      <c r="A2459" t="s">
        <v>137</v>
      </c>
      <c r="B2459" t="s">
        <v>121</v>
      </c>
      <c r="C2459" s="10">
        <v>19.990300000000001</v>
      </c>
      <c r="D2459" s="9">
        <v>11.7</v>
      </c>
      <c r="F2459" s="6">
        <v>14.95</v>
      </c>
    </row>
    <row r="2460" spans="1:6" x14ac:dyDescent="0.25">
      <c r="A2460" t="s">
        <v>137</v>
      </c>
      <c r="B2460" t="s">
        <v>122</v>
      </c>
      <c r="C2460" s="8">
        <v>19.990300000000001</v>
      </c>
      <c r="D2460" s="9">
        <v>11.7</v>
      </c>
      <c r="F2460" s="6">
        <v>14.95</v>
      </c>
    </row>
    <row r="2461" spans="1:6" x14ac:dyDescent="0.25">
      <c r="A2461" t="s">
        <v>137</v>
      </c>
      <c r="B2461" t="s">
        <v>123</v>
      </c>
      <c r="C2461" s="8">
        <v>19.990300000000001</v>
      </c>
      <c r="D2461" s="9">
        <v>11.7</v>
      </c>
      <c r="F2461" s="6">
        <v>14.95</v>
      </c>
    </row>
    <row r="2462" spans="1:6" x14ac:dyDescent="0.25">
      <c r="A2462" t="s">
        <v>137</v>
      </c>
      <c r="B2462" t="s">
        <v>124</v>
      </c>
      <c r="C2462" s="8">
        <v>19.990300000000001</v>
      </c>
      <c r="D2462" s="9">
        <v>11.7</v>
      </c>
      <c r="F2462" s="6">
        <v>14.95</v>
      </c>
    </row>
    <row r="2463" spans="1:6" x14ac:dyDescent="0.25">
      <c r="A2463" t="s">
        <v>138</v>
      </c>
      <c r="B2463" t="s">
        <v>104</v>
      </c>
      <c r="C2463" s="10">
        <v>15.092000000000002</v>
      </c>
      <c r="D2463" s="9">
        <v>31.4</v>
      </c>
      <c r="E2463" s="11">
        <v>9.11</v>
      </c>
      <c r="F2463" s="6">
        <v>13.73</v>
      </c>
    </row>
    <row r="2464" spans="1:6" x14ac:dyDescent="0.25">
      <c r="A2464" t="s">
        <v>138</v>
      </c>
      <c r="B2464" t="s">
        <v>1</v>
      </c>
      <c r="C2464" s="10">
        <v>16.753</v>
      </c>
      <c r="D2464" s="9">
        <v>31.8</v>
      </c>
      <c r="E2464" s="11">
        <v>10.38</v>
      </c>
      <c r="F2464" s="6">
        <v>15.97</v>
      </c>
    </row>
    <row r="2465" spans="1:6" x14ac:dyDescent="0.25">
      <c r="A2465" t="s">
        <v>138</v>
      </c>
      <c r="B2465" t="s">
        <v>2</v>
      </c>
      <c r="C2465" s="10">
        <v>18.458000000000002</v>
      </c>
      <c r="D2465" s="9">
        <v>32.1</v>
      </c>
      <c r="E2465" s="11">
        <v>11.66</v>
      </c>
      <c r="F2465" s="6">
        <v>18.23</v>
      </c>
    </row>
    <row r="2466" spans="1:6" x14ac:dyDescent="0.25">
      <c r="A2466" t="s">
        <v>138</v>
      </c>
      <c r="B2466" t="s">
        <v>3</v>
      </c>
      <c r="C2466" s="10">
        <v>20.064</v>
      </c>
      <c r="D2466" s="9">
        <v>32.299999999999997</v>
      </c>
      <c r="E2466" s="11">
        <v>12.93</v>
      </c>
      <c r="F2466" s="6">
        <v>20.47</v>
      </c>
    </row>
    <row r="2467" spans="1:6" x14ac:dyDescent="0.25">
      <c r="A2467" t="s">
        <v>138</v>
      </c>
      <c r="B2467" t="s">
        <v>4</v>
      </c>
      <c r="C2467" s="10">
        <v>21.637000000000004</v>
      </c>
      <c r="D2467" s="9">
        <v>34.6</v>
      </c>
      <c r="E2467" s="11">
        <v>14.02</v>
      </c>
      <c r="F2467" s="6">
        <v>21.3</v>
      </c>
    </row>
    <row r="2468" spans="1:6" x14ac:dyDescent="0.25">
      <c r="A2468" t="s">
        <v>138</v>
      </c>
      <c r="B2468" t="s">
        <v>5</v>
      </c>
      <c r="C2468" s="10">
        <v>23.122</v>
      </c>
      <c r="D2468" s="9">
        <v>35.799999999999997</v>
      </c>
      <c r="E2468" s="11">
        <v>15.12</v>
      </c>
      <c r="F2468" s="6">
        <v>22.11</v>
      </c>
    </row>
    <row r="2469" spans="1:6" x14ac:dyDescent="0.25">
      <c r="A2469" t="s">
        <v>138</v>
      </c>
      <c r="B2469" t="s">
        <v>6</v>
      </c>
      <c r="C2469" s="10">
        <v>24.860000000000003</v>
      </c>
      <c r="D2469" s="9">
        <v>38</v>
      </c>
      <c r="E2469" s="11">
        <v>16.21</v>
      </c>
      <c r="F2469" s="6">
        <v>23.56</v>
      </c>
    </row>
    <row r="2470" spans="1:6" x14ac:dyDescent="0.25">
      <c r="A2470" t="s">
        <v>138</v>
      </c>
      <c r="B2470" t="s">
        <v>7</v>
      </c>
      <c r="C2470" s="10">
        <v>26.708000000000002</v>
      </c>
      <c r="D2470" s="9">
        <v>40</v>
      </c>
      <c r="E2470" s="11">
        <v>17.309999999999999</v>
      </c>
      <c r="F2470" s="6">
        <v>24.41</v>
      </c>
    </row>
    <row r="2471" spans="1:6" x14ac:dyDescent="0.25">
      <c r="A2471" t="s">
        <v>138</v>
      </c>
      <c r="B2471" t="s">
        <v>125</v>
      </c>
      <c r="C2471" s="10">
        <v>27.786000000000005</v>
      </c>
      <c r="D2471" s="9">
        <v>41.1</v>
      </c>
      <c r="E2471" s="11">
        <v>19.12</v>
      </c>
      <c r="F2471" s="6">
        <v>25.25</v>
      </c>
    </row>
    <row r="2472" spans="1:6" x14ac:dyDescent="0.25">
      <c r="A2472" t="s">
        <v>138</v>
      </c>
      <c r="B2472" t="s">
        <v>126</v>
      </c>
      <c r="C2472" s="10">
        <v>28.644000000000002</v>
      </c>
      <c r="D2472" s="9">
        <v>43.4</v>
      </c>
      <c r="E2472" s="11">
        <v>19.12</v>
      </c>
      <c r="F2472" s="6">
        <v>26.09</v>
      </c>
    </row>
    <row r="2473" spans="1:6" x14ac:dyDescent="0.25">
      <c r="A2473" t="s">
        <v>138</v>
      </c>
      <c r="B2473" t="s">
        <v>112</v>
      </c>
      <c r="C2473" s="10">
        <v>26.631000000000004</v>
      </c>
      <c r="D2473" s="9">
        <v>30.1</v>
      </c>
      <c r="E2473" s="11">
        <v>18.21</v>
      </c>
      <c r="F2473" s="6">
        <v>21.55</v>
      </c>
    </row>
    <row r="2474" spans="1:6" x14ac:dyDescent="0.25">
      <c r="A2474" t="s">
        <v>138</v>
      </c>
      <c r="B2474" t="s">
        <v>113</v>
      </c>
      <c r="C2474" s="10">
        <v>26.631000000000004</v>
      </c>
      <c r="D2474" s="9">
        <v>30.1</v>
      </c>
      <c r="E2474" s="11">
        <v>18.21</v>
      </c>
      <c r="F2474" s="6">
        <v>21.55</v>
      </c>
    </row>
    <row r="2475" spans="1:6" x14ac:dyDescent="0.25">
      <c r="A2475" t="s">
        <v>138</v>
      </c>
      <c r="B2475" t="s">
        <v>114</v>
      </c>
      <c r="C2475" s="10">
        <v>26.631000000000004</v>
      </c>
      <c r="D2475" s="9">
        <v>16</v>
      </c>
      <c r="E2475" s="11">
        <v>16.75</v>
      </c>
      <c r="F2475" s="6">
        <v>19.96</v>
      </c>
    </row>
    <row r="2476" spans="1:6" x14ac:dyDescent="0.25">
      <c r="A2476" t="s">
        <v>138</v>
      </c>
      <c r="B2476" t="s">
        <v>115</v>
      </c>
      <c r="C2476" s="10">
        <v>23.969000000000001</v>
      </c>
      <c r="D2476" s="9">
        <v>16</v>
      </c>
      <c r="E2476" s="11">
        <v>16.75</v>
      </c>
      <c r="F2476" s="6">
        <v>19.96</v>
      </c>
    </row>
    <row r="2477" spans="1:6" x14ac:dyDescent="0.25">
      <c r="A2477" t="s">
        <v>138</v>
      </c>
      <c r="B2477" t="s">
        <v>116</v>
      </c>
      <c r="C2477" s="10">
        <v>23.969000000000001</v>
      </c>
      <c r="D2477" s="9">
        <v>14.4</v>
      </c>
      <c r="E2477" s="11">
        <v>15.48</v>
      </c>
      <c r="F2477" s="6">
        <v>16.559999999999999</v>
      </c>
    </row>
    <row r="2478" spans="1:6" x14ac:dyDescent="0.25">
      <c r="A2478" t="s">
        <v>138</v>
      </c>
      <c r="B2478" t="s">
        <v>117</v>
      </c>
      <c r="C2478" s="10">
        <v>23.969000000000001</v>
      </c>
      <c r="D2478" s="9">
        <v>14.4</v>
      </c>
      <c r="E2478" s="11">
        <v>15.48</v>
      </c>
      <c r="F2478" s="6">
        <v>16.559999999999999</v>
      </c>
    </row>
    <row r="2479" spans="1:6" x14ac:dyDescent="0.25">
      <c r="A2479" t="s">
        <v>138</v>
      </c>
      <c r="B2479" t="s">
        <v>118</v>
      </c>
      <c r="C2479" s="10">
        <v>23.969000000000001</v>
      </c>
      <c r="D2479" s="9">
        <v>13</v>
      </c>
      <c r="E2479" s="11">
        <v>14.57</v>
      </c>
      <c r="F2479" s="6">
        <v>14.52</v>
      </c>
    </row>
    <row r="2480" spans="1:6" x14ac:dyDescent="0.25">
      <c r="A2480" t="s">
        <v>138</v>
      </c>
      <c r="B2480" t="s">
        <v>119</v>
      </c>
      <c r="C2480" s="10">
        <v>23.969000000000001</v>
      </c>
      <c r="D2480" s="9">
        <v>13</v>
      </c>
      <c r="E2480" s="9">
        <v>14.57</v>
      </c>
      <c r="F2480" s="6">
        <v>14.52</v>
      </c>
    </row>
    <row r="2481" spans="1:6" x14ac:dyDescent="0.25">
      <c r="A2481" t="s">
        <v>138</v>
      </c>
      <c r="B2481" t="s">
        <v>120</v>
      </c>
      <c r="C2481" s="10">
        <v>23.969000000000001</v>
      </c>
      <c r="D2481" s="9">
        <v>13</v>
      </c>
      <c r="E2481" s="9">
        <v>14.57</v>
      </c>
      <c r="F2481" s="6">
        <v>14.52</v>
      </c>
    </row>
    <row r="2482" spans="1:6" x14ac:dyDescent="0.25">
      <c r="A2482" t="s">
        <v>138</v>
      </c>
      <c r="B2482" t="s">
        <v>121</v>
      </c>
      <c r="C2482" s="10">
        <v>20.373650000000001</v>
      </c>
      <c r="D2482" s="9">
        <v>12</v>
      </c>
      <c r="F2482" s="6">
        <v>13.39</v>
      </c>
    </row>
    <row r="2483" spans="1:6" x14ac:dyDescent="0.25">
      <c r="A2483" t="s">
        <v>138</v>
      </c>
      <c r="B2483" t="s">
        <v>122</v>
      </c>
      <c r="C2483" s="8">
        <v>20.373650000000001</v>
      </c>
      <c r="D2483" s="9">
        <v>12</v>
      </c>
      <c r="F2483" s="6">
        <v>13.39</v>
      </c>
    </row>
    <row r="2484" spans="1:6" x14ac:dyDescent="0.25">
      <c r="A2484" t="s">
        <v>138</v>
      </c>
      <c r="B2484" t="s">
        <v>123</v>
      </c>
      <c r="C2484" s="8">
        <v>20.373650000000001</v>
      </c>
      <c r="D2484" s="9">
        <v>12</v>
      </c>
      <c r="F2484" s="6">
        <v>13.39</v>
      </c>
    </row>
    <row r="2485" spans="1:6" x14ac:dyDescent="0.25">
      <c r="A2485" t="s">
        <v>138</v>
      </c>
      <c r="B2485" t="s">
        <v>124</v>
      </c>
      <c r="C2485" s="8">
        <v>20.373650000000001</v>
      </c>
      <c r="D2485" s="9">
        <v>12</v>
      </c>
      <c r="F2485" s="6">
        <v>13.39</v>
      </c>
    </row>
    <row r="2486" spans="1:6" x14ac:dyDescent="0.25">
      <c r="A2486" t="s">
        <v>139</v>
      </c>
      <c r="B2486" t="s">
        <v>104</v>
      </c>
      <c r="C2486" s="10">
        <v>18.027900000000006</v>
      </c>
      <c r="D2486" s="9">
        <v>27.8</v>
      </c>
      <c r="E2486" s="11">
        <v>13.591499999999998</v>
      </c>
      <c r="F2486" s="6">
        <v>16.54</v>
      </c>
    </row>
    <row r="2487" spans="1:6" x14ac:dyDescent="0.25">
      <c r="A2487" t="s">
        <v>139</v>
      </c>
      <c r="B2487" t="s">
        <v>1</v>
      </c>
      <c r="C2487" s="10">
        <v>19.968300000000003</v>
      </c>
      <c r="D2487" s="9">
        <v>28.5</v>
      </c>
      <c r="E2487" s="11">
        <v>15.487749999999998</v>
      </c>
      <c r="F2487" s="6">
        <v>19.25</v>
      </c>
    </row>
    <row r="2488" spans="1:6" x14ac:dyDescent="0.25">
      <c r="A2488" t="s">
        <v>139</v>
      </c>
      <c r="B2488" t="s">
        <v>2</v>
      </c>
      <c r="C2488" s="10">
        <v>22.581900000000001</v>
      </c>
      <c r="D2488" s="9">
        <v>29.1</v>
      </c>
      <c r="E2488" s="11">
        <v>17.394249999999996</v>
      </c>
      <c r="F2488" s="6">
        <v>21.96</v>
      </c>
    </row>
    <row r="2489" spans="1:6" x14ac:dyDescent="0.25">
      <c r="A2489" t="s">
        <v>139</v>
      </c>
      <c r="B2489" t="s">
        <v>3</v>
      </c>
      <c r="C2489" s="10">
        <v>24.492599999999999</v>
      </c>
      <c r="D2489" s="9">
        <v>29.7</v>
      </c>
      <c r="E2489" s="11">
        <v>19.290499999999998</v>
      </c>
      <c r="F2489" s="6">
        <v>24.68</v>
      </c>
    </row>
    <row r="2490" spans="1:6" x14ac:dyDescent="0.25">
      <c r="A2490" t="s">
        <v>139</v>
      </c>
      <c r="B2490" t="s">
        <v>4</v>
      </c>
      <c r="C2490" s="10">
        <v>27.274500000000003</v>
      </c>
      <c r="D2490" s="9">
        <v>31.1</v>
      </c>
      <c r="E2490" s="11">
        <v>20.920249999999999</v>
      </c>
      <c r="F2490" s="6">
        <v>25.67</v>
      </c>
    </row>
    <row r="2491" spans="1:6" x14ac:dyDescent="0.25">
      <c r="A2491" t="s">
        <v>139</v>
      </c>
      <c r="B2491" t="s">
        <v>5</v>
      </c>
      <c r="C2491" s="10">
        <v>29.432700000000004</v>
      </c>
      <c r="D2491" s="9">
        <v>31.8</v>
      </c>
      <c r="E2491" s="11">
        <v>22.549999999999997</v>
      </c>
      <c r="F2491" s="6">
        <v>26.66</v>
      </c>
    </row>
    <row r="2492" spans="1:6" x14ac:dyDescent="0.25">
      <c r="A2492" t="s">
        <v>139</v>
      </c>
      <c r="B2492" t="s">
        <v>6</v>
      </c>
      <c r="C2492" s="10">
        <v>32.481900000000003</v>
      </c>
      <c r="D2492" s="9">
        <v>33.1</v>
      </c>
      <c r="E2492" s="11">
        <v>24.179749999999999</v>
      </c>
      <c r="F2492" s="6">
        <v>28.92</v>
      </c>
    </row>
    <row r="2493" spans="1:6" x14ac:dyDescent="0.25">
      <c r="A2493" t="s">
        <v>139</v>
      </c>
      <c r="B2493" t="s">
        <v>7</v>
      </c>
      <c r="C2493" s="10">
        <v>33.996600000000008</v>
      </c>
      <c r="D2493" s="9">
        <v>34.200000000000003</v>
      </c>
      <c r="E2493" s="11">
        <v>25.809499999999996</v>
      </c>
      <c r="F2493" s="6">
        <v>29.96</v>
      </c>
    </row>
    <row r="2494" spans="1:6" x14ac:dyDescent="0.25">
      <c r="A2494" t="s">
        <v>139</v>
      </c>
      <c r="B2494" t="s">
        <v>125</v>
      </c>
      <c r="C2494" s="10">
        <v>35.976600000000005</v>
      </c>
      <c r="D2494" s="9">
        <v>34.4</v>
      </c>
      <c r="E2494" s="11">
        <v>28.525749999999995</v>
      </c>
      <c r="F2494" s="6">
        <v>30.98</v>
      </c>
    </row>
    <row r="2495" spans="1:6" x14ac:dyDescent="0.25">
      <c r="A2495" t="s">
        <v>139</v>
      </c>
      <c r="B2495" t="s">
        <v>126</v>
      </c>
      <c r="C2495" s="10">
        <v>36.986400000000003</v>
      </c>
      <c r="D2495" s="9">
        <v>35.799999999999997</v>
      </c>
      <c r="E2495" s="11">
        <v>28.525749999999995</v>
      </c>
      <c r="F2495" s="6">
        <v>32.020000000000003</v>
      </c>
    </row>
    <row r="2496" spans="1:6" x14ac:dyDescent="0.25">
      <c r="A2496" t="s">
        <v>139</v>
      </c>
      <c r="B2496" t="s">
        <v>112</v>
      </c>
      <c r="C2496" s="10">
        <v>33.620400000000004</v>
      </c>
      <c r="D2496" s="9">
        <v>24.3</v>
      </c>
      <c r="E2496" s="11">
        <v>27.172750000000001</v>
      </c>
      <c r="F2496" s="6">
        <v>26.45</v>
      </c>
    </row>
    <row r="2497" spans="1:6" x14ac:dyDescent="0.25">
      <c r="A2497" t="s">
        <v>139</v>
      </c>
      <c r="B2497" t="s">
        <v>113</v>
      </c>
      <c r="C2497" s="10">
        <v>33.620400000000004</v>
      </c>
      <c r="D2497" s="9">
        <v>24.3</v>
      </c>
      <c r="E2497" s="11">
        <v>27.172750000000001</v>
      </c>
      <c r="F2497" s="6">
        <v>26.45</v>
      </c>
    </row>
    <row r="2498" spans="1:6" x14ac:dyDescent="0.25">
      <c r="A2498" t="s">
        <v>139</v>
      </c>
      <c r="B2498" t="s">
        <v>114</v>
      </c>
      <c r="C2498" s="10">
        <v>33.620400000000004</v>
      </c>
      <c r="D2498" s="9">
        <v>14.3</v>
      </c>
      <c r="E2498" s="11">
        <v>24.999749999999999</v>
      </c>
      <c r="F2498" s="6">
        <v>24.5</v>
      </c>
    </row>
    <row r="2499" spans="1:6" x14ac:dyDescent="0.25">
      <c r="A2499" t="s">
        <v>139</v>
      </c>
      <c r="B2499" t="s">
        <v>115</v>
      </c>
      <c r="C2499" s="10">
        <v>29.987100000000002</v>
      </c>
      <c r="D2499" s="9">
        <v>14.3</v>
      </c>
      <c r="E2499" s="11">
        <v>24.999749999999999</v>
      </c>
      <c r="F2499" s="6">
        <v>24.5</v>
      </c>
    </row>
    <row r="2500" spans="1:6" x14ac:dyDescent="0.25">
      <c r="A2500" t="s">
        <v>139</v>
      </c>
      <c r="B2500" t="s">
        <v>116</v>
      </c>
      <c r="C2500" s="10">
        <v>29.987100000000002</v>
      </c>
      <c r="D2500" s="9">
        <v>13.2</v>
      </c>
      <c r="E2500" s="11">
        <v>23.093249999999998</v>
      </c>
      <c r="F2500" s="6">
        <v>20.329999999999998</v>
      </c>
    </row>
    <row r="2501" spans="1:6" x14ac:dyDescent="0.25">
      <c r="A2501" t="s">
        <v>139</v>
      </c>
      <c r="B2501" t="s">
        <v>117</v>
      </c>
      <c r="C2501" s="10">
        <v>29.987100000000002</v>
      </c>
      <c r="D2501" s="9">
        <v>13.2</v>
      </c>
      <c r="E2501" s="11">
        <v>23.093249999999998</v>
      </c>
      <c r="F2501" s="6">
        <v>20.329999999999998</v>
      </c>
    </row>
    <row r="2502" spans="1:6" x14ac:dyDescent="0.25">
      <c r="A2502" t="s">
        <v>139</v>
      </c>
      <c r="B2502" t="s">
        <v>118</v>
      </c>
      <c r="C2502" s="10">
        <v>29.987100000000002</v>
      </c>
      <c r="D2502" s="9">
        <v>12.1</v>
      </c>
      <c r="E2502" s="11">
        <v>21.74025</v>
      </c>
      <c r="F2502" s="6">
        <v>17.82</v>
      </c>
    </row>
    <row r="2503" spans="1:6" x14ac:dyDescent="0.25">
      <c r="A2503" t="s">
        <v>139</v>
      </c>
      <c r="B2503" t="s">
        <v>119</v>
      </c>
      <c r="C2503" s="10">
        <v>29.987100000000002</v>
      </c>
      <c r="D2503" s="9">
        <v>12.1</v>
      </c>
      <c r="E2503" s="9">
        <v>21.74025</v>
      </c>
      <c r="F2503" s="6">
        <v>17.82</v>
      </c>
    </row>
    <row r="2504" spans="1:6" x14ac:dyDescent="0.25">
      <c r="A2504" t="s">
        <v>139</v>
      </c>
      <c r="B2504" t="s">
        <v>120</v>
      </c>
      <c r="C2504" s="10">
        <v>29.987100000000002</v>
      </c>
      <c r="D2504" s="9">
        <v>12.1</v>
      </c>
      <c r="E2504" s="9">
        <v>21.74025</v>
      </c>
      <c r="F2504" s="6">
        <v>17.82</v>
      </c>
    </row>
    <row r="2505" spans="1:6" x14ac:dyDescent="0.25">
      <c r="A2505" t="s">
        <v>139</v>
      </c>
      <c r="B2505" t="s">
        <v>121</v>
      </c>
      <c r="C2505" s="10">
        <v>25.489035000000001</v>
      </c>
      <c r="D2505" s="9">
        <v>11</v>
      </c>
      <c r="F2505" s="6">
        <v>16.420000000000002</v>
      </c>
    </row>
    <row r="2506" spans="1:6" x14ac:dyDescent="0.25">
      <c r="A2506" t="s">
        <v>139</v>
      </c>
      <c r="B2506" t="s">
        <v>122</v>
      </c>
      <c r="C2506" s="8">
        <v>25.489035000000001</v>
      </c>
      <c r="D2506" s="9">
        <v>11</v>
      </c>
      <c r="F2506" s="6">
        <v>16.420000000000002</v>
      </c>
    </row>
    <row r="2507" spans="1:6" x14ac:dyDescent="0.25">
      <c r="A2507" t="s">
        <v>139</v>
      </c>
      <c r="B2507" t="s">
        <v>123</v>
      </c>
      <c r="C2507" s="8">
        <v>25.489035000000001</v>
      </c>
      <c r="D2507" s="9">
        <v>11</v>
      </c>
      <c r="F2507" s="6">
        <v>16.420000000000002</v>
      </c>
    </row>
    <row r="2508" spans="1:6" x14ac:dyDescent="0.25">
      <c r="A2508" t="s">
        <v>139</v>
      </c>
      <c r="B2508" t="s">
        <v>124</v>
      </c>
      <c r="C2508" s="8">
        <v>25.489035000000001</v>
      </c>
      <c r="D2508" s="9">
        <v>11</v>
      </c>
      <c r="F2508" s="6">
        <v>16.420000000000002</v>
      </c>
    </row>
    <row r="2509" spans="1:6" x14ac:dyDescent="0.25">
      <c r="A2509" t="s">
        <v>140</v>
      </c>
      <c r="B2509" t="s">
        <v>104</v>
      </c>
      <c r="C2509" s="10">
        <v>17.589000000000002</v>
      </c>
      <c r="D2509" s="9">
        <v>31.3</v>
      </c>
      <c r="E2509" s="11">
        <v>13.51</v>
      </c>
      <c r="F2509" s="6">
        <v>19.78</v>
      </c>
    </row>
    <row r="2510" spans="1:6" x14ac:dyDescent="0.25">
      <c r="A2510" t="s">
        <v>140</v>
      </c>
      <c r="B2510" t="s">
        <v>1</v>
      </c>
      <c r="C2510" s="10">
        <v>19.305000000000003</v>
      </c>
      <c r="D2510" s="9">
        <v>32.5</v>
      </c>
      <c r="E2510" s="11">
        <v>15.4</v>
      </c>
      <c r="F2510" s="6">
        <v>23.03</v>
      </c>
    </row>
    <row r="2511" spans="1:6" x14ac:dyDescent="0.25">
      <c r="A2511" t="s">
        <v>140</v>
      </c>
      <c r="B2511" t="s">
        <v>2</v>
      </c>
      <c r="C2511" s="10">
        <v>22.088000000000001</v>
      </c>
      <c r="D2511" s="9">
        <v>33.9</v>
      </c>
      <c r="E2511" s="11">
        <v>17.29</v>
      </c>
      <c r="F2511" s="6">
        <v>26.29</v>
      </c>
    </row>
    <row r="2512" spans="1:6" x14ac:dyDescent="0.25">
      <c r="A2512" t="s">
        <v>140</v>
      </c>
      <c r="B2512" t="s">
        <v>3</v>
      </c>
      <c r="C2512" s="10">
        <v>23.87</v>
      </c>
      <c r="D2512" s="9">
        <v>35.6</v>
      </c>
      <c r="E2512" s="11">
        <v>19.190000000000001</v>
      </c>
      <c r="F2512" s="6">
        <v>29.54</v>
      </c>
    </row>
    <row r="2513" spans="1:6" x14ac:dyDescent="0.25">
      <c r="A2513" t="s">
        <v>140</v>
      </c>
      <c r="B2513" t="s">
        <v>4</v>
      </c>
      <c r="C2513" s="10">
        <v>26.785000000000004</v>
      </c>
      <c r="D2513" s="9">
        <v>37.700000000000003</v>
      </c>
      <c r="E2513" s="11">
        <v>20.81</v>
      </c>
      <c r="F2513" s="6">
        <v>30.72</v>
      </c>
    </row>
    <row r="2514" spans="1:6" x14ac:dyDescent="0.25">
      <c r="A2514" t="s">
        <v>140</v>
      </c>
      <c r="B2514" t="s">
        <v>5</v>
      </c>
      <c r="C2514" s="10">
        <v>28.831000000000003</v>
      </c>
      <c r="D2514" s="9">
        <v>39.1</v>
      </c>
      <c r="E2514" s="11">
        <v>22.43</v>
      </c>
      <c r="F2514" s="6">
        <v>31.9</v>
      </c>
    </row>
    <row r="2515" spans="1:6" x14ac:dyDescent="0.25">
      <c r="A2515" t="s">
        <v>140</v>
      </c>
      <c r="B2515" t="s">
        <v>6</v>
      </c>
      <c r="C2515" s="10">
        <v>31.493000000000002</v>
      </c>
      <c r="D2515" s="9">
        <v>41.3</v>
      </c>
      <c r="E2515" s="11">
        <v>24.05</v>
      </c>
      <c r="F2515" s="6">
        <v>35.1</v>
      </c>
    </row>
    <row r="2516" spans="1:6" x14ac:dyDescent="0.25">
      <c r="A2516" t="s">
        <v>140</v>
      </c>
      <c r="B2516" t="s">
        <v>7</v>
      </c>
      <c r="C2516" s="10">
        <v>32.472000000000001</v>
      </c>
      <c r="D2516" s="9">
        <v>43</v>
      </c>
      <c r="E2516" s="11">
        <v>25.67</v>
      </c>
      <c r="F2516" s="6">
        <v>36.35</v>
      </c>
    </row>
    <row r="2517" spans="1:6" x14ac:dyDescent="0.25">
      <c r="A2517" t="s">
        <v>140</v>
      </c>
      <c r="B2517" t="s">
        <v>125</v>
      </c>
      <c r="C2517" s="10">
        <v>33.363</v>
      </c>
      <c r="D2517" s="9">
        <v>44</v>
      </c>
      <c r="E2517" s="11">
        <v>28.38</v>
      </c>
      <c r="F2517" s="6">
        <v>37.619999999999997</v>
      </c>
    </row>
    <row r="2518" spans="1:6" x14ac:dyDescent="0.25">
      <c r="A2518" t="s">
        <v>140</v>
      </c>
      <c r="B2518" t="s">
        <v>126</v>
      </c>
      <c r="C2518" s="10">
        <v>34.694000000000003</v>
      </c>
      <c r="D2518" s="9">
        <v>46.2</v>
      </c>
      <c r="E2518" s="11">
        <v>28.38</v>
      </c>
      <c r="F2518" s="6">
        <v>38.869999999999997</v>
      </c>
    </row>
    <row r="2519" spans="1:6" x14ac:dyDescent="0.25">
      <c r="A2519" t="s">
        <v>140</v>
      </c>
      <c r="B2519" t="s">
        <v>112</v>
      </c>
      <c r="C2519" s="10">
        <v>32.461000000000006</v>
      </c>
      <c r="D2519" s="9">
        <v>34.200000000000003</v>
      </c>
      <c r="E2519" s="11">
        <v>27.03</v>
      </c>
      <c r="F2519" s="6">
        <v>32.11</v>
      </c>
    </row>
    <row r="2520" spans="1:6" x14ac:dyDescent="0.25">
      <c r="A2520" t="s">
        <v>140</v>
      </c>
      <c r="B2520" t="s">
        <v>113</v>
      </c>
      <c r="C2520" s="10">
        <v>32.461000000000006</v>
      </c>
      <c r="D2520" s="9">
        <v>34.200000000000003</v>
      </c>
      <c r="E2520" s="11">
        <v>27.03</v>
      </c>
      <c r="F2520" s="6">
        <v>32.11</v>
      </c>
    </row>
    <row r="2521" spans="1:6" x14ac:dyDescent="0.25">
      <c r="A2521" t="s">
        <v>140</v>
      </c>
      <c r="B2521" t="s">
        <v>114</v>
      </c>
      <c r="C2521" s="10">
        <v>32.461000000000006</v>
      </c>
      <c r="D2521" s="9">
        <v>25.6</v>
      </c>
      <c r="E2521" s="11">
        <v>24.86</v>
      </c>
      <c r="F2521" s="6">
        <v>29.74</v>
      </c>
    </row>
    <row r="2522" spans="1:6" x14ac:dyDescent="0.25">
      <c r="A2522" t="s">
        <v>140</v>
      </c>
      <c r="B2522" t="s">
        <v>115</v>
      </c>
      <c r="C2522" s="10">
        <v>29.106000000000002</v>
      </c>
      <c r="D2522" s="9">
        <v>25.6</v>
      </c>
      <c r="E2522" s="11">
        <v>24.86</v>
      </c>
      <c r="F2522" s="6">
        <v>29.74</v>
      </c>
    </row>
    <row r="2523" spans="1:6" x14ac:dyDescent="0.25">
      <c r="A2523" t="s">
        <v>140</v>
      </c>
      <c r="B2523" t="s">
        <v>116</v>
      </c>
      <c r="C2523" s="10">
        <v>29.106000000000002</v>
      </c>
      <c r="D2523" s="9">
        <v>23.9</v>
      </c>
      <c r="E2523" s="11">
        <v>22.97</v>
      </c>
      <c r="F2523" s="6">
        <v>24.68</v>
      </c>
    </row>
    <row r="2524" spans="1:6" x14ac:dyDescent="0.25">
      <c r="A2524" t="s">
        <v>140</v>
      </c>
      <c r="B2524" t="s">
        <v>117</v>
      </c>
      <c r="C2524" s="10">
        <v>29.106000000000002</v>
      </c>
      <c r="D2524" s="9">
        <v>23.9</v>
      </c>
      <c r="E2524" s="11">
        <v>22.97</v>
      </c>
      <c r="F2524" s="6">
        <v>24.68</v>
      </c>
    </row>
    <row r="2525" spans="1:6" x14ac:dyDescent="0.25">
      <c r="A2525" t="s">
        <v>140</v>
      </c>
      <c r="B2525" t="s">
        <v>118</v>
      </c>
      <c r="C2525" s="10">
        <v>29.106000000000002</v>
      </c>
      <c r="D2525" s="9">
        <v>22.2</v>
      </c>
      <c r="E2525" s="11">
        <v>21.62</v>
      </c>
      <c r="F2525" s="6">
        <v>21.63</v>
      </c>
    </row>
    <row r="2526" spans="1:6" x14ac:dyDescent="0.25">
      <c r="A2526" t="s">
        <v>140</v>
      </c>
      <c r="B2526" t="s">
        <v>119</v>
      </c>
      <c r="C2526" s="10">
        <v>29.106000000000002</v>
      </c>
      <c r="D2526" s="9">
        <v>22.2</v>
      </c>
      <c r="E2526" s="9">
        <v>21.62</v>
      </c>
      <c r="F2526" s="6">
        <v>21.63</v>
      </c>
    </row>
    <row r="2527" spans="1:6" x14ac:dyDescent="0.25">
      <c r="A2527" t="s">
        <v>140</v>
      </c>
      <c r="B2527" t="s">
        <v>120</v>
      </c>
      <c r="C2527" s="10">
        <v>29.106000000000002</v>
      </c>
      <c r="D2527" s="9">
        <v>22.2</v>
      </c>
      <c r="E2527" s="9">
        <v>21.62</v>
      </c>
      <c r="F2527" s="6">
        <v>21.63</v>
      </c>
    </row>
    <row r="2528" spans="1:6" x14ac:dyDescent="0.25">
      <c r="A2528" t="s">
        <v>140</v>
      </c>
      <c r="B2528" t="s">
        <v>121</v>
      </c>
      <c r="C2528" s="10">
        <v>24.740100000000002</v>
      </c>
      <c r="D2528" s="9">
        <v>20.6</v>
      </c>
      <c r="F2528" s="6">
        <v>19.940000000000001</v>
      </c>
    </row>
    <row r="2529" spans="1:6" x14ac:dyDescent="0.25">
      <c r="A2529" t="s">
        <v>140</v>
      </c>
      <c r="B2529" t="s">
        <v>122</v>
      </c>
      <c r="C2529" s="8">
        <v>24.740100000000002</v>
      </c>
      <c r="D2529" s="9">
        <v>20.6</v>
      </c>
      <c r="F2529" s="6">
        <v>19.940000000000001</v>
      </c>
    </row>
    <row r="2530" spans="1:6" x14ac:dyDescent="0.25">
      <c r="A2530" t="s">
        <v>140</v>
      </c>
      <c r="B2530" t="s">
        <v>123</v>
      </c>
      <c r="C2530" s="8">
        <v>24.740100000000002</v>
      </c>
      <c r="D2530" s="9">
        <v>20.6</v>
      </c>
      <c r="F2530" s="6">
        <v>19.940000000000001</v>
      </c>
    </row>
    <row r="2531" spans="1:6" x14ac:dyDescent="0.25">
      <c r="A2531" t="s">
        <v>140</v>
      </c>
      <c r="B2531" t="s">
        <v>124</v>
      </c>
      <c r="C2531" s="8">
        <v>24.740100000000002</v>
      </c>
      <c r="D2531" s="9">
        <v>20.6</v>
      </c>
      <c r="F2531" s="6">
        <v>19.940000000000001</v>
      </c>
    </row>
    <row r="2532" spans="1:6" x14ac:dyDescent="0.25">
      <c r="A2532" t="s">
        <v>141</v>
      </c>
      <c r="B2532" t="s">
        <v>104</v>
      </c>
      <c r="C2532" s="10">
        <v>14.674000000000001</v>
      </c>
      <c r="D2532" s="9">
        <v>31.2</v>
      </c>
      <c r="E2532" s="11">
        <v>11.31</v>
      </c>
      <c r="F2532" s="6">
        <v>16.16</v>
      </c>
    </row>
    <row r="2533" spans="1:6" x14ac:dyDescent="0.25">
      <c r="A2533" t="s">
        <v>141</v>
      </c>
      <c r="B2533" t="s">
        <v>1</v>
      </c>
      <c r="C2533" s="10">
        <v>16.214000000000002</v>
      </c>
      <c r="D2533" s="9">
        <v>31.9</v>
      </c>
      <c r="E2533" s="11">
        <v>12.89</v>
      </c>
      <c r="F2533" s="6">
        <v>18.809999999999999</v>
      </c>
    </row>
    <row r="2534" spans="1:6" x14ac:dyDescent="0.25">
      <c r="A2534" t="s">
        <v>141</v>
      </c>
      <c r="B2534" t="s">
        <v>2</v>
      </c>
      <c r="C2534" s="10">
        <v>18.249000000000002</v>
      </c>
      <c r="D2534" s="9">
        <v>32.799999999999997</v>
      </c>
      <c r="E2534" s="11">
        <v>14.47</v>
      </c>
      <c r="F2534" s="6">
        <v>21.48</v>
      </c>
    </row>
    <row r="2535" spans="1:6" x14ac:dyDescent="0.25">
      <c r="A2535" t="s">
        <v>141</v>
      </c>
      <c r="B2535" t="s">
        <v>3</v>
      </c>
      <c r="C2535" s="10">
        <v>19.393000000000001</v>
      </c>
      <c r="D2535" s="9">
        <v>33.9</v>
      </c>
      <c r="E2535" s="11">
        <v>16.059999999999999</v>
      </c>
      <c r="F2535" s="6">
        <v>24.14</v>
      </c>
    </row>
    <row r="2536" spans="1:6" x14ac:dyDescent="0.25">
      <c r="A2536" t="s">
        <v>141</v>
      </c>
      <c r="B2536" t="s">
        <v>4</v>
      </c>
      <c r="C2536" s="10">
        <v>21.769000000000002</v>
      </c>
      <c r="D2536" s="9">
        <v>35.4</v>
      </c>
      <c r="E2536" s="11">
        <v>17.41</v>
      </c>
      <c r="F2536" s="6">
        <v>25.09</v>
      </c>
    </row>
    <row r="2537" spans="1:6" x14ac:dyDescent="0.25">
      <c r="A2537" t="s">
        <v>141</v>
      </c>
      <c r="B2537" t="s">
        <v>5</v>
      </c>
      <c r="C2537" s="10">
        <v>23.54</v>
      </c>
      <c r="D2537" s="9">
        <v>36.200000000000003</v>
      </c>
      <c r="E2537" s="11">
        <v>18.77</v>
      </c>
      <c r="F2537" s="6">
        <v>26.06</v>
      </c>
    </row>
    <row r="2538" spans="1:6" x14ac:dyDescent="0.25">
      <c r="A2538" t="s">
        <v>141</v>
      </c>
      <c r="B2538" t="s">
        <v>6</v>
      </c>
      <c r="C2538" s="10">
        <v>25.245000000000001</v>
      </c>
      <c r="D2538" s="9">
        <v>37.799999999999997</v>
      </c>
      <c r="E2538" s="11">
        <v>20.13</v>
      </c>
      <c r="F2538" s="6">
        <v>27.72</v>
      </c>
    </row>
    <row r="2539" spans="1:6" x14ac:dyDescent="0.25">
      <c r="A2539" t="s">
        <v>141</v>
      </c>
      <c r="B2539" t="s">
        <v>7</v>
      </c>
      <c r="C2539" s="10">
        <v>26.268000000000001</v>
      </c>
      <c r="D2539" s="9">
        <v>38.9</v>
      </c>
      <c r="E2539" s="11">
        <v>21.49</v>
      </c>
      <c r="F2539" s="6">
        <v>28.72</v>
      </c>
    </row>
    <row r="2540" spans="1:6" x14ac:dyDescent="0.25">
      <c r="A2540" t="s">
        <v>141</v>
      </c>
      <c r="B2540" t="s">
        <v>125</v>
      </c>
      <c r="C2540" s="10">
        <v>27.478000000000002</v>
      </c>
      <c r="D2540" s="9">
        <v>39.200000000000003</v>
      </c>
      <c r="E2540" s="11">
        <v>23.74</v>
      </c>
      <c r="F2540" s="6">
        <v>29.69</v>
      </c>
    </row>
    <row r="2541" spans="1:6" x14ac:dyDescent="0.25">
      <c r="A2541" t="s">
        <v>141</v>
      </c>
      <c r="B2541" t="s">
        <v>126</v>
      </c>
      <c r="C2541" s="10">
        <v>28.875000000000004</v>
      </c>
      <c r="D2541" s="9">
        <v>40.700000000000003</v>
      </c>
      <c r="E2541" s="11">
        <v>23.74</v>
      </c>
      <c r="F2541" s="6">
        <v>30.68</v>
      </c>
    </row>
    <row r="2542" spans="1:6" x14ac:dyDescent="0.25">
      <c r="A2542" t="s">
        <v>141</v>
      </c>
      <c r="B2542" t="s">
        <v>112</v>
      </c>
      <c r="C2542" s="10">
        <v>26.917000000000002</v>
      </c>
      <c r="D2542" s="9">
        <v>28.3</v>
      </c>
      <c r="E2542" s="11">
        <v>22.61</v>
      </c>
      <c r="F2542" s="6">
        <v>25.35</v>
      </c>
    </row>
    <row r="2543" spans="1:6" x14ac:dyDescent="0.25">
      <c r="A2543" t="s">
        <v>141</v>
      </c>
      <c r="B2543" t="s">
        <v>113</v>
      </c>
      <c r="C2543" s="10">
        <v>26.917000000000002</v>
      </c>
      <c r="D2543" s="9">
        <v>28.3</v>
      </c>
      <c r="E2543" s="11">
        <v>22.61</v>
      </c>
      <c r="F2543" s="6">
        <v>25.35</v>
      </c>
    </row>
    <row r="2544" spans="1:6" x14ac:dyDescent="0.25">
      <c r="A2544" t="s">
        <v>141</v>
      </c>
      <c r="B2544" t="s">
        <v>114</v>
      </c>
      <c r="C2544" s="10">
        <v>26.917000000000002</v>
      </c>
      <c r="D2544" s="9">
        <v>19.3</v>
      </c>
      <c r="E2544" s="11">
        <v>20.8</v>
      </c>
      <c r="F2544" s="6">
        <v>23.48</v>
      </c>
    </row>
    <row r="2545" spans="1:6" x14ac:dyDescent="0.25">
      <c r="A2545" t="s">
        <v>141</v>
      </c>
      <c r="B2545" t="s">
        <v>115</v>
      </c>
      <c r="C2545" s="10">
        <v>23.573</v>
      </c>
      <c r="D2545" s="9">
        <v>19.3</v>
      </c>
      <c r="E2545" s="11">
        <v>20.8</v>
      </c>
      <c r="F2545" s="6">
        <v>23.48</v>
      </c>
    </row>
    <row r="2546" spans="1:6" x14ac:dyDescent="0.25">
      <c r="A2546" t="s">
        <v>141</v>
      </c>
      <c r="B2546" t="s">
        <v>116</v>
      </c>
      <c r="C2546" s="10">
        <v>23.573</v>
      </c>
      <c r="D2546" s="9">
        <v>17.8</v>
      </c>
      <c r="E2546" s="11">
        <v>19.22</v>
      </c>
      <c r="F2546" s="6">
        <v>19.48</v>
      </c>
    </row>
    <row r="2547" spans="1:6" x14ac:dyDescent="0.25">
      <c r="A2547" t="s">
        <v>141</v>
      </c>
      <c r="B2547" t="s">
        <v>117</v>
      </c>
      <c r="C2547" s="10">
        <v>23.573</v>
      </c>
      <c r="D2547" s="9">
        <v>17.8</v>
      </c>
      <c r="E2547" s="11">
        <v>19.22</v>
      </c>
      <c r="F2547" s="6">
        <v>19.48</v>
      </c>
    </row>
    <row r="2548" spans="1:6" x14ac:dyDescent="0.25">
      <c r="A2548" t="s">
        <v>141</v>
      </c>
      <c r="B2548" t="s">
        <v>118</v>
      </c>
      <c r="C2548" s="10">
        <v>23.573</v>
      </c>
      <c r="D2548" s="9">
        <v>16.2</v>
      </c>
      <c r="E2548" s="11">
        <v>18.09</v>
      </c>
      <c r="F2548" s="6">
        <v>17.079999999999998</v>
      </c>
    </row>
    <row r="2549" spans="1:6" x14ac:dyDescent="0.25">
      <c r="A2549" t="s">
        <v>141</v>
      </c>
      <c r="B2549" t="s">
        <v>119</v>
      </c>
      <c r="C2549" s="10">
        <v>23.573</v>
      </c>
      <c r="D2549" s="9">
        <v>16.2</v>
      </c>
      <c r="E2549" s="9">
        <v>18.09</v>
      </c>
      <c r="F2549" s="6">
        <v>17.079999999999998</v>
      </c>
    </row>
    <row r="2550" spans="1:6" x14ac:dyDescent="0.25">
      <c r="A2550" t="s">
        <v>141</v>
      </c>
      <c r="B2550" t="s">
        <v>120</v>
      </c>
      <c r="C2550" s="10">
        <v>23.573</v>
      </c>
      <c r="D2550" s="9">
        <v>16.2</v>
      </c>
      <c r="E2550" s="9">
        <v>18.09</v>
      </c>
      <c r="F2550" s="6">
        <v>17.079999999999998</v>
      </c>
    </row>
    <row r="2551" spans="1:6" x14ac:dyDescent="0.25">
      <c r="A2551" t="s">
        <v>141</v>
      </c>
      <c r="B2551" t="s">
        <v>121</v>
      </c>
      <c r="C2551" s="10">
        <v>20.037050000000001</v>
      </c>
      <c r="D2551" s="9">
        <v>14.6</v>
      </c>
      <c r="F2551" s="6">
        <v>15.74</v>
      </c>
    </row>
    <row r="2552" spans="1:6" x14ac:dyDescent="0.25">
      <c r="A2552" t="s">
        <v>141</v>
      </c>
      <c r="B2552" t="s">
        <v>122</v>
      </c>
      <c r="C2552" s="8">
        <v>20.037050000000001</v>
      </c>
      <c r="D2552" s="9">
        <v>14.6</v>
      </c>
      <c r="F2552" s="6">
        <v>15.74</v>
      </c>
    </row>
    <row r="2553" spans="1:6" x14ac:dyDescent="0.25">
      <c r="A2553" t="s">
        <v>141</v>
      </c>
      <c r="B2553" t="s">
        <v>123</v>
      </c>
      <c r="C2553" s="8">
        <v>20.037050000000001</v>
      </c>
      <c r="D2553" s="9">
        <v>14.6</v>
      </c>
      <c r="F2553" s="6">
        <v>15.74</v>
      </c>
    </row>
    <row r="2554" spans="1:6" x14ac:dyDescent="0.25">
      <c r="A2554" t="s">
        <v>141</v>
      </c>
      <c r="B2554" t="s">
        <v>124</v>
      </c>
      <c r="C2554" s="8">
        <v>20.037050000000001</v>
      </c>
      <c r="D2554" s="9">
        <v>14.6</v>
      </c>
      <c r="F2554" s="6">
        <v>15.74</v>
      </c>
    </row>
    <row r="2555" spans="1:6" x14ac:dyDescent="0.25">
      <c r="A2555" t="s">
        <v>142</v>
      </c>
      <c r="B2555" t="s">
        <v>104</v>
      </c>
      <c r="C2555" s="10">
        <v>10.87</v>
      </c>
      <c r="D2555" s="9">
        <v>28.2</v>
      </c>
      <c r="E2555" s="11">
        <v>9.17</v>
      </c>
      <c r="F2555" s="6">
        <v>15.84</v>
      </c>
    </row>
    <row r="2556" spans="1:6" x14ac:dyDescent="0.25">
      <c r="A2556" t="s">
        <v>142</v>
      </c>
      <c r="B2556" t="s">
        <v>1</v>
      </c>
      <c r="C2556" s="10">
        <v>11.02</v>
      </c>
      <c r="D2556" s="9">
        <v>28.6</v>
      </c>
      <c r="E2556" s="11">
        <v>10.45</v>
      </c>
      <c r="F2556" s="6">
        <v>18.43</v>
      </c>
    </row>
    <row r="2557" spans="1:6" x14ac:dyDescent="0.25">
      <c r="A2557" t="s">
        <v>142</v>
      </c>
      <c r="B2557" t="s">
        <v>2</v>
      </c>
      <c r="C2557" s="10">
        <v>11.5</v>
      </c>
      <c r="D2557" s="9">
        <v>29.2</v>
      </c>
      <c r="E2557" s="11">
        <v>11.73</v>
      </c>
      <c r="F2557" s="6">
        <v>21.04</v>
      </c>
    </row>
    <row r="2558" spans="1:6" x14ac:dyDescent="0.25">
      <c r="A2558" t="s">
        <v>142</v>
      </c>
      <c r="B2558" t="s">
        <v>3</v>
      </c>
      <c r="C2558" s="10">
        <v>12.01</v>
      </c>
      <c r="D2558" s="9">
        <v>29.8</v>
      </c>
      <c r="E2558" s="11">
        <v>13.02</v>
      </c>
      <c r="F2558" s="6">
        <v>23.64</v>
      </c>
    </row>
    <row r="2559" spans="1:6" x14ac:dyDescent="0.25">
      <c r="A2559" t="s">
        <v>142</v>
      </c>
      <c r="B2559" t="s">
        <v>4</v>
      </c>
      <c r="C2559" s="10">
        <v>12.980000000000002</v>
      </c>
      <c r="D2559" s="9">
        <v>31.5</v>
      </c>
      <c r="E2559" s="11">
        <v>14.11</v>
      </c>
      <c r="F2559" s="6">
        <v>24.58</v>
      </c>
    </row>
    <row r="2560" spans="1:6" x14ac:dyDescent="0.25">
      <c r="A2560" t="s">
        <v>142</v>
      </c>
      <c r="B2560" t="s">
        <v>5</v>
      </c>
      <c r="C2560" s="10">
        <v>13.640000000000002</v>
      </c>
      <c r="D2560" s="9">
        <v>32.200000000000003</v>
      </c>
      <c r="E2560" s="11">
        <v>15.22</v>
      </c>
      <c r="F2560" s="6">
        <v>25.53</v>
      </c>
    </row>
    <row r="2561" spans="1:6" x14ac:dyDescent="0.25">
      <c r="A2561" t="s">
        <v>142</v>
      </c>
      <c r="B2561" t="s">
        <v>6</v>
      </c>
      <c r="C2561" s="10">
        <v>14.465000000000002</v>
      </c>
      <c r="D2561" s="9">
        <v>33.9</v>
      </c>
      <c r="E2561" s="11">
        <v>16.309999999999999</v>
      </c>
      <c r="F2561" s="6">
        <v>27.34</v>
      </c>
    </row>
    <row r="2562" spans="1:6" x14ac:dyDescent="0.25">
      <c r="A2562" t="s">
        <v>142</v>
      </c>
      <c r="B2562" t="s">
        <v>7</v>
      </c>
      <c r="C2562" s="10">
        <v>15.730000000000002</v>
      </c>
      <c r="D2562" s="9">
        <v>35.299999999999997</v>
      </c>
      <c r="E2562" s="11">
        <v>17.41</v>
      </c>
      <c r="F2562" s="6">
        <v>28.31</v>
      </c>
    </row>
    <row r="2563" spans="1:6" x14ac:dyDescent="0.25">
      <c r="A2563" t="s">
        <v>142</v>
      </c>
      <c r="B2563" t="s">
        <v>125</v>
      </c>
      <c r="C2563" s="10">
        <v>16.687000000000001</v>
      </c>
      <c r="D2563" s="9">
        <v>35.9</v>
      </c>
      <c r="E2563" s="11">
        <v>19.25</v>
      </c>
      <c r="F2563" s="6">
        <v>29.29</v>
      </c>
    </row>
    <row r="2564" spans="1:6" x14ac:dyDescent="0.25">
      <c r="A2564" t="s">
        <v>142</v>
      </c>
      <c r="B2564" t="s">
        <v>126</v>
      </c>
      <c r="C2564" s="10">
        <v>17.567000000000004</v>
      </c>
      <c r="D2564" s="9">
        <v>37.6</v>
      </c>
      <c r="E2564" s="11">
        <v>19.25</v>
      </c>
      <c r="F2564" s="6">
        <v>30.27</v>
      </c>
    </row>
    <row r="2565" spans="1:6" x14ac:dyDescent="0.25">
      <c r="A2565" t="s">
        <v>142</v>
      </c>
      <c r="B2565" t="s">
        <v>112</v>
      </c>
      <c r="C2565" s="10">
        <v>15.741000000000001</v>
      </c>
      <c r="D2565" s="9">
        <v>25.7</v>
      </c>
      <c r="E2565" s="11">
        <v>18.329999999999998</v>
      </c>
      <c r="F2565" s="6">
        <v>25</v>
      </c>
    </row>
    <row r="2566" spans="1:6" x14ac:dyDescent="0.25">
      <c r="A2566" t="s">
        <v>142</v>
      </c>
      <c r="B2566" t="s">
        <v>113</v>
      </c>
      <c r="C2566" s="10">
        <v>15.741000000000001</v>
      </c>
      <c r="D2566" s="9">
        <v>25.7</v>
      </c>
      <c r="E2566" s="11">
        <v>18.329999999999998</v>
      </c>
      <c r="F2566" s="6">
        <v>25</v>
      </c>
    </row>
    <row r="2567" spans="1:6" x14ac:dyDescent="0.25">
      <c r="A2567" t="s">
        <v>142</v>
      </c>
      <c r="B2567" t="s">
        <v>114</v>
      </c>
      <c r="C2567" s="10">
        <v>15.741000000000001</v>
      </c>
      <c r="D2567" s="9">
        <v>14.5</v>
      </c>
      <c r="E2567" s="11">
        <v>16.86</v>
      </c>
      <c r="F2567" s="6">
        <v>23.16</v>
      </c>
    </row>
    <row r="2568" spans="1:6" x14ac:dyDescent="0.25">
      <c r="A2568" t="s">
        <v>142</v>
      </c>
      <c r="B2568" t="s">
        <v>115</v>
      </c>
      <c r="C2568" s="10">
        <v>14.168000000000003</v>
      </c>
      <c r="D2568" s="9">
        <v>14.5</v>
      </c>
      <c r="E2568" s="11">
        <v>16.86</v>
      </c>
      <c r="F2568" s="6">
        <v>23.16</v>
      </c>
    </row>
    <row r="2569" spans="1:6" x14ac:dyDescent="0.25">
      <c r="A2569" t="s">
        <v>142</v>
      </c>
      <c r="B2569" t="s">
        <v>116</v>
      </c>
      <c r="C2569" s="10">
        <v>14.168000000000003</v>
      </c>
      <c r="D2569" s="9">
        <v>13.3</v>
      </c>
      <c r="E2569" s="11">
        <v>15.58</v>
      </c>
      <c r="F2569" s="6">
        <v>19.22</v>
      </c>
    </row>
    <row r="2570" spans="1:6" x14ac:dyDescent="0.25">
      <c r="A2570" t="s">
        <v>142</v>
      </c>
      <c r="B2570" t="s">
        <v>117</v>
      </c>
      <c r="C2570" s="10">
        <v>14.168000000000003</v>
      </c>
      <c r="D2570" s="9">
        <v>13.3</v>
      </c>
      <c r="E2570" s="11">
        <v>15.58</v>
      </c>
      <c r="F2570" s="6">
        <v>19.22</v>
      </c>
    </row>
    <row r="2571" spans="1:6" x14ac:dyDescent="0.25">
      <c r="A2571" t="s">
        <v>142</v>
      </c>
      <c r="B2571" t="s">
        <v>118</v>
      </c>
      <c r="C2571" s="10">
        <v>14.168000000000003</v>
      </c>
      <c r="D2571" s="9">
        <v>12</v>
      </c>
      <c r="E2571" s="11">
        <v>14.66</v>
      </c>
      <c r="F2571" s="6">
        <v>16.850000000000001</v>
      </c>
    </row>
    <row r="2572" spans="1:6" x14ac:dyDescent="0.25">
      <c r="A2572" t="s">
        <v>142</v>
      </c>
      <c r="B2572" t="s">
        <v>119</v>
      </c>
      <c r="C2572" s="10">
        <v>14.168000000000003</v>
      </c>
      <c r="D2572" s="9">
        <v>12</v>
      </c>
      <c r="E2572" s="9">
        <v>14.66</v>
      </c>
      <c r="F2572" s="6">
        <v>16.850000000000001</v>
      </c>
    </row>
    <row r="2573" spans="1:6" x14ac:dyDescent="0.25">
      <c r="A2573" t="s">
        <v>142</v>
      </c>
      <c r="B2573" t="s">
        <v>120</v>
      </c>
      <c r="C2573" s="10">
        <v>14.168000000000003</v>
      </c>
      <c r="D2573" s="9">
        <v>12</v>
      </c>
      <c r="E2573" s="9">
        <v>14.66</v>
      </c>
      <c r="F2573" s="6">
        <v>16.850000000000001</v>
      </c>
    </row>
    <row r="2574" spans="1:6" x14ac:dyDescent="0.25">
      <c r="A2574" t="s">
        <v>142</v>
      </c>
      <c r="B2574" t="s">
        <v>121</v>
      </c>
      <c r="C2574" s="10">
        <v>12.042800000000002</v>
      </c>
      <c r="D2574" s="9">
        <v>11</v>
      </c>
      <c r="F2574" s="6">
        <v>15.52</v>
      </c>
    </row>
    <row r="2575" spans="1:6" x14ac:dyDescent="0.25">
      <c r="A2575" t="s">
        <v>142</v>
      </c>
      <c r="B2575" t="s">
        <v>122</v>
      </c>
      <c r="C2575" s="8">
        <v>12.042800000000002</v>
      </c>
      <c r="D2575" s="9">
        <v>11</v>
      </c>
      <c r="F2575" s="6">
        <v>15.52</v>
      </c>
    </row>
    <row r="2576" spans="1:6" x14ac:dyDescent="0.25">
      <c r="A2576" t="s">
        <v>142</v>
      </c>
      <c r="B2576" t="s">
        <v>123</v>
      </c>
      <c r="C2576" s="8">
        <v>12.042800000000002</v>
      </c>
      <c r="D2576" s="9">
        <v>11</v>
      </c>
      <c r="F2576" s="6">
        <v>15.52</v>
      </c>
    </row>
    <row r="2577" spans="1:6" x14ac:dyDescent="0.25">
      <c r="A2577" t="s">
        <v>142</v>
      </c>
      <c r="B2577" t="s">
        <v>124</v>
      </c>
      <c r="C2577" s="8">
        <v>12.042800000000002</v>
      </c>
      <c r="D2577" s="9">
        <v>11</v>
      </c>
      <c r="F2577" s="6">
        <v>15.52</v>
      </c>
    </row>
    <row r="2578" spans="1:6" x14ac:dyDescent="0.25">
      <c r="A2578" t="s">
        <v>143</v>
      </c>
      <c r="B2578" t="s">
        <v>104</v>
      </c>
      <c r="C2578" s="10">
        <v>11.33</v>
      </c>
      <c r="D2578" s="9">
        <v>27.1</v>
      </c>
      <c r="E2578" s="11">
        <v>10.5</v>
      </c>
      <c r="F2578" s="6">
        <v>15.78</v>
      </c>
    </row>
    <row r="2579" spans="1:6" x14ac:dyDescent="0.25">
      <c r="A2579" t="s">
        <v>143</v>
      </c>
      <c r="B2579" t="s">
        <v>1</v>
      </c>
      <c r="C2579" s="10">
        <v>11.85</v>
      </c>
      <c r="D2579" s="9">
        <v>27.6</v>
      </c>
      <c r="E2579" s="11">
        <v>11.97</v>
      </c>
      <c r="F2579" s="6">
        <v>18.37</v>
      </c>
    </row>
    <row r="2580" spans="1:6" x14ac:dyDescent="0.25">
      <c r="A2580" t="s">
        <v>143</v>
      </c>
      <c r="B2580" t="s">
        <v>2</v>
      </c>
      <c r="C2580" s="10">
        <v>12.353000000000002</v>
      </c>
      <c r="D2580" s="9">
        <v>28.1</v>
      </c>
      <c r="E2580" s="11">
        <v>13.44</v>
      </c>
      <c r="F2580" s="6">
        <v>20.96</v>
      </c>
    </row>
    <row r="2581" spans="1:6" x14ac:dyDescent="0.25">
      <c r="A2581" t="s">
        <v>143</v>
      </c>
      <c r="B2581" t="s">
        <v>3</v>
      </c>
      <c r="C2581" s="10">
        <v>13.629000000000001</v>
      </c>
      <c r="D2581" s="9">
        <v>28.8</v>
      </c>
      <c r="E2581" s="11">
        <v>14.91</v>
      </c>
      <c r="F2581" s="6">
        <v>23.55</v>
      </c>
    </row>
    <row r="2582" spans="1:6" x14ac:dyDescent="0.25">
      <c r="A2582" t="s">
        <v>143</v>
      </c>
      <c r="B2582" t="s">
        <v>4</v>
      </c>
      <c r="C2582" s="10">
        <v>14.113000000000001</v>
      </c>
      <c r="D2582" s="9">
        <v>30.3</v>
      </c>
      <c r="E2582" s="11">
        <v>16.18</v>
      </c>
      <c r="F2582" s="6">
        <v>24.5</v>
      </c>
    </row>
    <row r="2583" spans="1:6" x14ac:dyDescent="0.25">
      <c r="A2583" t="s">
        <v>143</v>
      </c>
      <c r="B2583" t="s">
        <v>5</v>
      </c>
      <c r="C2583" s="10">
        <v>15.114000000000001</v>
      </c>
      <c r="D2583" s="9">
        <v>30.9</v>
      </c>
      <c r="E2583" s="11">
        <v>17.43</v>
      </c>
      <c r="F2583" s="6">
        <v>25.43</v>
      </c>
    </row>
    <row r="2584" spans="1:6" x14ac:dyDescent="0.25">
      <c r="A2584" t="s">
        <v>143</v>
      </c>
      <c r="B2584" t="s">
        <v>6</v>
      </c>
      <c r="C2584" s="10">
        <v>16.588000000000001</v>
      </c>
      <c r="D2584" s="9">
        <v>32.299999999999997</v>
      </c>
      <c r="E2584" s="11">
        <v>18.7</v>
      </c>
      <c r="F2584" s="6">
        <v>27.23</v>
      </c>
    </row>
    <row r="2585" spans="1:6" x14ac:dyDescent="0.25">
      <c r="A2585" t="s">
        <v>143</v>
      </c>
      <c r="B2585" t="s">
        <v>7</v>
      </c>
      <c r="C2585" s="10">
        <v>17.765000000000001</v>
      </c>
      <c r="D2585" s="9">
        <v>33.5</v>
      </c>
      <c r="E2585" s="11">
        <v>19.96</v>
      </c>
      <c r="F2585" s="6">
        <v>28.21</v>
      </c>
    </row>
    <row r="2586" spans="1:6" x14ac:dyDescent="0.25">
      <c r="A2586" t="s">
        <v>143</v>
      </c>
      <c r="B2586" t="s">
        <v>125</v>
      </c>
      <c r="C2586" s="10">
        <v>17.996000000000002</v>
      </c>
      <c r="D2586" s="9">
        <v>33.799999999999997</v>
      </c>
      <c r="E2586" s="11">
        <v>22.05</v>
      </c>
      <c r="F2586" s="6">
        <v>29.18</v>
      </c>
    </row>
    <row r="2587" spans="1:6" x14ac:dyDescent="0.25">
      <c r="A2587" t="s">
        <v>143</v>
      </c>
      <c r="B2587" t="s">
        <v>126</v>
      </c>
      <c r="C2587" s="10">
        <v>18.557000000000002</v>
      </c>
      <c r="D2587" s="9">
        <v>35.200000000000003</v>
      </c>
      <c r="E2587" s="11">
        <v>22.05</v>
      </c>
      <c r="F2587" s="6">
        <v>30.15</v>
      </c>
    </row>
    <row r="2588" spans="1:6" x14ac:dyDescent="0.25">
      <c r="A2588" t="s">
        <v>143</v>
      </c>
      <c r="B2588" t="s">
        <v>112</v>
      </c>
      <c r="C2588" s="10">
        <v>16.632000000000001</v>
      </c>
      <c r="D2588" s="9">
        <v>24.2</v>
      </c>
      <c r="E2588" s="11">
        <v>21</v>
      </c>
      <c r="F2588" s="6">
        <v>24.91</v>
      </c>
    </row>
    <row r="2589" spans="1:6" x14ac:dyDescent="0.25">
      <c r="A2589" t="s">
        <v>143</v>
      </c>
      <c r="B2589" t="s">
        <v>113</v>
      </c>
      <c r="C2589" s="10">
        <v>16.632000000000001</v>
      </c>
      <c r="D2589" s="9">
        <v>24.2</v>
      </c>
      <c r="E2589" s="11">
        <v>21</v>
      </c>
      <c r="F2589" s="6">
        <v>24.91</v>
      </c>
    </row>
    <row r="2590" spans="1:6" x14ac:dyDescent="0.25">
      <c r="A2590" t="s">
        <v>143</v>
      </c>
      <c r="B2590" t="s">
        <v>114</v>
      </c>
      <c r="C2590" s="10">
        <v>16.632000000000001</v>
      </c>
      <c r="D2590" s="9">
        <v>13.7</v>
      </c>
      <c r="E2590" s="11">
        <v>19.32</v>
      </c>
      <c r="F2590" s="6">
        <v>23.07</v>
      </c>
    </row>
    <row r="2591" spans="1:6" x14ac:dyDescent="0.25">
      <c r="A2591" t="s">
        <v>143</v>
      </c>
      <c r="B2591" t="s">
        <v>115</v>
      </c>
      <c r="C2591" s="10">
        <v>14.982000000000001</v>
      </c>
      <c r="D2591" s="9">
        <v>13.7</v>
      </c>
      <c r="E2591" s="11">
        <v>19.32</v>
      </c>
      <c r="F2591" s="6">
        <v>23.07</v>
      </c>
    </row>
    <row r="2592" spans="1:6" x14ac:dyDescent="0.25">
      <c r="A2592" t="s">
        <v>143</v>
      </c>
      <c r="B2592" t="s">
        <v>116</v>
      </c>
      <c r="C2592" s="10">
        <v>14.982000000000001</v>
      </c>
      <c r="D2592" s="9">
        <v>12.6</v>
      </c>
      <c r="E2592" s="11">
        <v>17.86</v>
      </c>
      <c r="F2592" s="6">
        <v>19.14</v>
      </c>
    </row>
    <row r="2593" spans="1:6" x14ac:dyDescent="0.25">
      <c r="A2593" t="s">
        <v>143</v>
      </c>
      <c r="B2593" t="s">
        <v>117</v>
      </c>
      <c r="C2593" s="10">
        <v>14.982000000000001</v>
      </c>
      <c r="D2593" s="9">
        <v>12.6</v>
      </c>
      <c r="E2593" s="11">
        <v>17.86</v>
      </c>
      <c r="F2593" s="6">
        <v>19.14</v>
      </c>
    </row>
    <row r="2594" spans="1:6" x14ac:dyDescent="0.25">
      <c r="A2594" t="s">
        <v>143</v>
      </c>
      <c r="B2594" t="s">
        <v>118</v>
      </c>
      <c r="C2594" s="10">
        <v>14.982000000000001</v>
      </c>
      <c r="D2594" s="9">
        <v>11.4</v>
      </c>
      <c r="E2594" s="11">
        <v>16.809999999999999</v>
      </c>
      <c r="F2594" s="6">
        <v>16.78</v>
      </c>
    </row>
    <row r="2595" spans="1:6" x14ac:dyDescent="0.25">
      <c r="A2595" t="s">
        <v>143</v>
      </c>
      <c r="B2595" t="s">
        <v>119</v>
      </c>
      <c r="C2595" s="10">
        <v>14.982000000000001</v>
      </c>
      <c r="D2595" s="9">
        <v>11.4</v>
      </c>
      <c r="E2595" s="9">
        <v>16.809999999999999</v>
      </c>
      <c r="F2595" s="6">
        <v>16.78</v>
      </c>
    </row>
    <row r="2596" spans="1:6" x14ac:dyDescent="0.25">
      <c r="A2596" t="s">
        <v>143</v>
      </c>
      <c r="B2596" t="s">
        <v>120</v>
      </c>
      <c r="C2596" s="10">
        <v>14.982000000000001</v>
      </c>
      <c r="D2596" s="9">
        <v>11.4</v>
      </c>
      <c r="E2596" s="9">
        <v>16.809999999999999</v>
      </c>
      <c r="F2596" s="6">
        <v>16.78</v>
      </c>
    </row>
    <row r="2597" spans="1:6" x14ac:dyDescent="0.25">
      <c r="A2597" t="s">
        <v>143</v>
      </c>
      <c r="B2597" t="s">
        <v>121</v>
      </c>
      <c r="C2597" s="10">
        <v>12.7347</v>
      </c>
      <c r="D2597" s="9">
        <v>10.4</v>
      </c>
      <c r="F2597" s="6">
        <v>15.47</v>
      </c>
    </row>
    <row r="2598" spans="1:6" x14ac:dyDescent="0.25">
      <c r="A2598" t="s">
        <v>143</v>
      </c>
      <c r="B2598" t="s">
        <v>122</v>
      </c>
      <c r="C2598" s="8">
        <v>12.7347</v>
      </c>
      <c r="D2598" s="9">
        <v>10.4</v>
      </c>
      <c r="F2598" s="6">
        <v>15.47</v>
      </c>
    </row>
    <row r="2599" spans="1:6" x14ac:dyDescent="0.25">
      <c r="A2599" t="s">
        <v>143</v>
      </c>
      <c r="B2599" t="s">
        <v>123</v>
      </c>
      <c r="C2599" s="8">
        <v>12.7347</v>
      </c>
      <c r="D2599" s="9">
        <v>10.4</v>
      </c>
      <c r="F2599" s="6">
        <v>15.47</v>
      </c>
    </row>
    <row r="2600" spans="1:6" x14ac:dyDescent="0.25">
      <c r="A2600" t="s">
        <v>143</v>
      </c>
      <c r="B2600" t="s">
        <v>124</v>
      </c>
      <c r="C2600" s="8">
        <v>12.7347</v>
      </c>
      <c r="D2600" s="9">
        <v>10.4</v>
      </c>
      <c r="F2600" s="6">
        <v>15.47</v>
      </c>
    </row>
    <row r="2601" spans="1:6" x14ac:dyDescent="0.25">
      <c r="A2601" t="s">
        <v>144</v>
      </c>
      <c r="B2601" t="s">
        <v>104</v>
      </c>
      <c r="C2601" s="10">
        <v>16.093000000000004</v>
      </c>
      <c r="D2601" s="9">
        <v>31.5</v>
      </c>
      <c r="E2601" s="11">
        <v>12.42</v>
      </c>
      <c r="F2601" s="6">
        <v>20.12</v>
      </c>
    </row>
    <row r="2602" spans="1:6" x14ac:dyDescent="0.25">
      <c r="A2602" t="s">
        <v>144</v>
      </c>
      <c r="B2602" t="s">
        <v>1</v>
      </c>
      <c r="C2602" s="10">
        <v>18.051000000000002</v>
      </c>
      <c r="D2602" s="9">
        <v>32.299999999999997</v>
      </c>
      <c r="E2602" s="11">
        <v>14.16</v>
      </c>
      <c r="F2602" s="6">
        <v>23.44</v>
      </c>
    </row>
    <row r="2603" spans="1:6" x14ac:dyDescent="0.25">
      <c r="A2603" t="s">
        <v>144</v>
      </c>
      <c r="B2603" t="s">
        <v>2</v>
      </c>
      <c r="C2603" s="10">
        <v>20.196000000000002</v>
      </c>
      <c r="D2603" s="9">
        <v>33.200000000000003</v>
      </c>
      <c r="E2603" s="11">
        <v>15.9</v>
      </c>
      <c r="F2603" s="6">
        <v>26.74</v>
      </c>
    </row>
    <row r="2604" spans="1:6" x14ac:dyDescent="0.25">
      <c r="A2604" t="s">
        <v>144</v>
      </c>
      <c r="B2604" t="s">
        <v>3</v>
      </c>
      <c r="C2604" s="10">
        <v>21.593</v>
      </c>
      <c r="D2604" s="9">
        <v>34.5</v>
      </c>
      <c r="E2604" s="11">
        <v>17.64</v>
      </c>
      <c r="F2604" s="6">
        <v>30.05</v>
      </c>
    </row>
    <row r="2605" spans="1:6" x14ac:dyDescent="0.25">
      <c r="A2605" t="s">
        <v>144</v>
      </c>
      <c r="B2605" t="s">
        <v>4</v>
      </c>
      <c r="C2605" s="10">
        <v>23.463000000000001</v>
      </c>
      <c r="D2605" s="9">
        <v>36.1</v>
      </c>
      <c r="E2605" s="11">
        <v>19.13</v>
      </c>
      <c r="F2605" s="6">
        <v>31.23</v>
      </c>
    </row>
    <row r="2606" spans="1:6" x14ac:dyDescent="0.25">
      <c r="A2606" t="s">
        <v>144</v>
      </c>
      <c r="B2606" t="s">
        <v>5</v>
      </c>
      <c r="C2606" s="10">
        <v>24.376000000000001</v>
      </c>
      <c r="D2606" s="9">
        <v>37</v>
      </c>
      <c r="E2606" s="11">
        <v>20.62</v>
      </c>
      <c r="F2606" s="6">
        <v>32.44</v>
      </c>
    </row>
    <row r="2607" spans="1:6" x14ac:dyDescent="0.25">
      <c r="A2607" t="s">
        <v>144</v>
      </c>
      <c r="B2607" t="s">
        <v>6</v>
      </c>
      <c r="C2607" s="10">
        <v>27.676000000000002</v>
      </c>
      <c r="D2607" s="9">
        <v>38.700000000000003</v>
      </c>
      <c r="E2607" s="11">
        <v>22.11</v>
      </c>
      <c r="F2607" s="6">
        <v>35.25</v>
      </c>
    </row>
    <row r="2608" spans="1:6" x14ac:dyDescent="0.25">
      <c r="A2608" t="s">
        <v>144</v>
      </c>
      <c r="B2608" t="s">
        <v>7</v>
      </c>
      <c r="C2608" s="10">
        <v>28.633000000000003</v>
      </c>
      <c r="D2608" s="9">
        <v>40</v>
      </c>
      <c r="E2608" s="11">
        <v>23.6</v>
      </c>
      <c r="F2608" s="6">
        <v>36.5</v>
      </c>
    </row>
    <row r="2609" spans="1:6" x14ac:dyDescent="0.25">
      <c r="A2609" t="s">
        <v>144</v>
      </c>
      <c r="B2609" t="s">
        <v>125</v>
      </c>
      <c r="C2609" s="10">
        <v>30.470000000000002</v>
      </c>
      <c r="D2609" s="9">
        <v>40.4</v>
      </c>
      <c r="E2609" s="11">
        <v>26.09</v>
      </c>
      <c r="F2609" s="6">
        <v>37.75</v>
      </c>
    </row>
    <row r="2610" spans="1:6" x14ac:dyDescent="0.25">
      <c r="A2610" t="s">
        <v>144</v>
      </c>
      <c r="B2610" t="s">
        <v>126</v>
      </c>
      <c r="C2610" s="10">
        <v>31.878000000000004</v>
      </c>
      <c r="D2610" s="9">
        <v>42.1</v>
      </c>
      <c r="E2610" s="11">
        <v>26.09</v>
      </c>
      <c r="F2610" s="6">
        <v>39.01</v>
      </c>
    </row>
    <row r="2611" spans="1:6" x14ac:dyDescent="0.25">
      <c r="A2611" t="s">
        <v>144</v>
      </c>
      <c r="B2611" t="s">
        <v>112</v>
      </c>
      <c r="C2611" s="10">
        <v>29.656000000000002</v>
      </c>
      <c r="D2611" s="9">
        <v>29.6</v>
      </c>
      <c r="E2611" s="11">
        <v>24.85</v>
      </c>
      <c r="F2611" s="6">
        <v>32.229999999999997</v>
      </c>
    </row>
    <row r="2612" spans="1:6" x14ac:dyDescent="0.25">
      <c r="A2612" t="s">
        <v>144</v>
      </c>
      <c r="B2612" t="s">
        <v>113</v>
      </c>
      <c r="C2612" s="10">
        <v>29.656000000000002</v>
      </c>
      <c r="D2612" s="9">
        <v>29.6</v>
      </c>
      <c r="E2612" s="11">
        <v>24.85</v>
      </c>
      <c r="F2612" s="6">
        <v>32.229999999999997</v>
      </c>
    </row>
    <row r="2613" spans="1:6" x14ac:dyDescent="0.25">
      <c r="A2613" t="s">
        <v>144</v>
      </c>
      <c r="B2613" t="s">
        <v>114</v>
      </c>
      <c r="C2613" s="10">
        <v>29.656000000000002</v>
      </c>
      <c r="D2613" s="9">
        <v>20.5</v>
      </c>
      <c r="E2613" s="11">
        <v>22.86</v>
      </c>
      <c r="F2613" s="6">
        <v>29.85</v>
      </c>
    </row>
    <row r="2614" spans="1:6" x14ac:dyDescent="0.25">
      <c r="A2614" t="s">
        <v>144</v>
      </c>
      <c r="B2614" t="s">
        <v>115</v>
      </c>
      <c r="C2614" s="10">
        <v>25.927000000000003</v>
      </c>
      <c r="D2614" s="9">
        <v>20.5</v>
      </c>
      <c r="E2614" s="11">
        <v>22.86</v>
      </c>
      <c r="F2614" s="6">
        <v>29.85</v>
      </c>
    </row>
    <row r="2615" spans="1:6" x14ac:dyDescent="0.25">
      <c r="A2615" t="s">
        <v>144</v>
      </c>
      <c r="B2615" t="s">
        <v>116</v>
      </c>
      <c r="C2615" s="10">
        <v>25.927000000000003</v>
      </c>
      <c r="D2615" s="9">
        <v>19</v>
      </c>
      <c r="E2615" s="11">
        <v>21.12</v>
      </c>
      <c r="F2615" s="6">
        <v>24.77</v>
      </c>
    </row>
    <row r="2616" spans="1:6" x14ac:dyDescent="0.25">
      <c r="A2616" t="s">
        <v>144</v>
      </c>
      <c r="B2616" t="s">
        <v>117</v>
      </c>
      <c r="C2616" s="10">
        <v>25.927000000000003</v>
      </c>
      <c r="D2616" s="9">
        <v>19</v>
      </c>
      <c r="E2616" s="11">
        <v>21.12</v>
      </c>
      <c r="F2616" s="6">
        <v>24.77</v>
      </c>
    </row>
    <row r="2617" spans="1:6" x14ac:dyDescent="0.25">
      <c r="A2617" t="s">
        <v>144</v>
      </c>
      <c r="B2617" t="s">
        <v>118</v>
      </c>
      <c r="C2617" s="10">
        <v>25.927000000000003</v>
      </c>
      <c r="D2617" s="9">
        <v>17.3</v>
      </c>
      <c r="E2617" s="11">
        <v>19.87</v>
      </c>
      <c r="F2617" s="6">
        <v>21.71</v>
      </c>
    </row>
    <row r="2618" spans="1:6" x14ac:dyDescent="0.25">
      <c r="A2618" t="s">
        <v>144</v>
      </c>
      <c r="B2618" t="s">
        <v>119</v>
      </c>
      <c r="C2618" s="10">
        <v>25.927000000000003</v>
      </c>
      <c r="D2618" s="9">
        <v>17.3</v>
      </c>
      <c r="E2618" s="9">
        <v>19.87</v>
      </c>
      <c r="F2618" s="6">
        <v>21.71</v>
      </c>
    </row>
    <row r="2619" spans="1:6" x14ac:dyDescent="0.25">
      <c r="A2619" t="s">
        <v>144</v>
      </c>
      <c r="B2619" t="s">
        <v>120</v>
      </c>
      <c r="C2619" s="10">
        <v>25.927000000000003</v>
      </c>
      <c r="D2619" s="9">
        <v>17.3</v>
      </c>
      <c r="E2619" s="9">
        <v>19.87</v>
      </c>
      <c r="F2619" s="6">
        <v>21.71</v>
      </c>
    </row>
    <row r="2620" spans="1:6" x14ac:dyDescent="0.25">
      <c r="A2620" t="s">
        <v>144</v>
      </c>
      <c r="B2620" t="s">
        <v>121</v>
      </c>
      <c r="C2620" s="10">
        <v>22.037950000000002</v>
      </c>
      <c r="D2620" s="9">
        <v>15.8</v>
      </c>
      <c r="F2620" s="6">
        <v>20.02</v>
      </c>
    </row>
    <row r="2621" spans="1:6" x14ac:dyDescent="0.25">
      <c r="A2621" t="s">
        <v>144</v>
      </c>
      <c r="B2621" t="s">
        <v>122</v>
      </c>
      <c r="C2621" s="8">
        <v>22.037950000000002</v>
      </c>
      <c r="D2621" s="9">
        <v>15.8</v>
      </c>
      <c r="F2621" s="6">
        <v>20.02</v>
      </c>
    </row>
    <row r="2622" spans="1:6" x14ac:dyDescent="0.25">
      <c r="A2622" t="s">
        <v>144</v>
      </c>
      <c r="B2622" t="s">
        <v>123</v>
      </c>
      <c r="C2622" s="8">
        <v>22.037950000000002</v>
      </c>
      <c r="D2622" s="9">
        <v>15.8</v>
      </c>
      <c r="F2622" s="6">
        <v>20.02</v>
      </c>
    </row>
    <row r="2623" spans="1:6" x14ac:dyDescent="0.25">
      <c r="A2623" t="s">
        <v>144</v>
      </c>
      <c r="B2623" t="s">
        <v>124</v>
      </c>
      <c r="C2623" s="8">
        <v>22.037950000000002</v>
      </c>
      <c r="D2623" s="9">
        <v>15.8</v>
      </c>
      <c r="F2623" s="6">
        <v>20.02</v>
      </c>
    </row>
    <row r="2624" spans="1:6" x14ac:dyDescent="0.25">
      <c r="A2624" t="s">
        <v>145</v>
      </c>
      <c r="B2624" t="s">
        <v>104</v>
      </c>
      <c r="C2624" s="10">
        <v>13.332000000000001</v>
      </c>
      <c r="D2624" s="9">
        <v>29</v>
      </c>
      <c r="E2624" s="11">
        <v>11.31</v>
      </c>
      <c r="F2624" s="6">
        <v>18.600000000000001</v>
      </c>
    </row>
    <row r="2625" spans="1:6" x14ac:dyDescent="0.25">
      <c r="A2625" t="s">
        <v>145</v>
      </c>
      <c r="B2625" t="s">
        <v>1</v>
      </c>
      <c r="C2625" s="10">
        <v>14.828000000000001</v>
      </c>
      <c r="D2625" s="9">
        <v>29.4</v>
      </c>
      <c r="E2625" s="11">
        <v>12.89</v>
      </c>
      <c r="F2625" s="6">
        <v>21.63</v>
      </c>
    </row>
    <row r="2626" spans="1:6" x14ac:dyDescent="0.25">
      <c r="A2626" t="s">
        <v>145</v>
      </c>
      <c r="B2626" t="s">
        <v>2</v>
      </c>
      <c r="C2626" s="10">
        <v>15.983000000000001</v>
      </c>
      <c r="D2626" s="9">
        <v>29.8</v>
      </c>
      <c r="E2626" s="11">
        <v>14.47</v>
      </c>
      <c r="F2626" s="6">
        <v>24.69</v>
      </c>
    </row>
    <row r="2627" spans="1:6" x14ac:dyDescent="0.25">
      <c r="A2627" t="s">
        <v>145</v>
      </c>
      <c r="B2627" t="s">
        <v>3</v>
      </c>
      <c r="C2627" s="10">
        <v>17.325000000000003</v>
      </c>
      <c r="D2627" s="9">
        <v>30.2</v>
      </c>
      <c r="E2627" s="11">
        <v>16.059999999999999</v>
      </c>
      <c r="F2627" s="6">
        <v>27.75</v>
      </c>
    </row>
    <row r="2628" spans="1:6" x14ac:dyDescent="0.25">
      <c r="A2628" t="s">
        <v>145</v>
      </c>
      <c r="B2628" t="s">
        <v>4</v>
      </c>
      <c r="C2628" s="10">
        <v>19.14</v>
      </c>
      <c r="D2628" s="9">
        <v>31.9</v>
      </c>
      <c r="E2628" s="11">
        <v>17.41</v>
      </c>
      <c r="F2628" s="6">
        <v>28.85</v>
      </c>
    </row>
    <row r="2629" spans="1:6" x14ac:dyDescent="0.25">
      <c r="A2629" t="s">
        <v>145</v>
      </c>
      <c r="B2629" t="s">
        <v>5</v>
      </c>
      <c r="C2629" s="10">
        <v>20.449000000000002</v>
      </c>
      <c r="D2629" s="9">
        <v>32.5</v>
      </c>
      <c r="E2629" s="11">
        <v>18.77</v>
      </c>
      <c r="F2629" s="6">
        <v>29.97</v>
      </c>
    </row>
    <row r="2630" spans="1:6" x14ac:dyDescent="0.25">
      <c r="A2630" t="s">
        <v>145</v>
      </c>
      <c r="B2630" t="s">
        <v>6</v>
      </c>
      <c r="C2630" s="10">
        <v>22.022000000000002</v>
      </c>
      <c r="D2630" s="9">
        <v>34.1</v>
      </c>
      <c r="E2630" s="11">
        <v>20.13</v>
      </c>
      <c r="F2630" s="6">
        <v>31.88</v>
      </c>
    </row>
    <row r="2631" spans="1:6" x14ac:dyDescent="0.25">
      <c r="A2631" t="s">
        <v>145</v>
      </c>
      <c r="B2631" t="s">
        <v>7</v>
      </c>
      <c r="C2631" s="10">
        <v>23.562000000000005</v>
      </c>
      <c r="D2631" s="9">
        <v>35.4</v>
      </c>
      <c r="E2631" s="11">
        <v>21.49</v>
      </c>
      <c r="F2631" s="6">
        <v>33</v>
      </c>
    </row>
    <row r="2632" spans="1:6" x14ac:dyDescent="0.25">
      <c r="A2632" t="s">
        <v>145</v>
      </c>
      <c r="B2632" t="s">
        <v>125</v>
      </c>
      <c r="C2632" s="10">
        <v>24.585000000000004</v>
      </c>
      <c r="D2632" s="9">
        <v>35.9</v>
      </c>
      <c r="E2632" s="11">
        <v>23.74</v>
      </c>
      <c r="F2632" s="6">
        <v>34.14</v>
      </c>
    </row>
    <row r="2633" spans="1:6" x14ac:dyDescent="0.25">
      <c r="A2633" t="s">
        <v>145</v>
      </c>
      <c r="B2633" t="s">
        <v>126</v>
      </c>
      <c r="C2633" s="10">
        <v>25.421000000000003</v>
      </c>
      <c r="D2633" s="9">
        <v>37.5</v>
      </c>
      <c r="E2633" s="11">
        <v>23.74</v>
      </c>
      <c r="F2633" s="6">
        <v>35.28</v>
      </c>
    </row>
    <row r="2634" spans="1:6" x14ac:dyDescent="0.25">
      <c r="A2634" t="s">
        <v>145</v>
      </c>
      <c r="B2634" t="s">
        <v>112</v>
      </c>
      <c r="C2634" s="10">
        <v>23.507000000000001</v>
      </c>
      <c r="D2634" s="9">
        <v>25.1</v>
      </c>
      <c r="E2634" s="11">
        <v>22.61</v>
      </c>
      <c r="F2634" s="6">
        <v>29.15</v>
      </c>
    </row>
    <row r="2635" spans="1:6" x14ac:dyDescent="0.25">
      <c r="A2635" t="s">
        <v>145</v>
      </c>
      <c r="B2635" t="s">
        <v>113</v>
      </c>
      <c r="C2635" s="10">
        <v>23.507000000000001</v>
      </c>
      <c r="D2635" s="9">
        <v>25.1</v>
      </c>
      <c r="E2635" s="11">
        <v>22.61</v>
      </c>
      <c r="F2635" s="6">
        <v>29.15</v>
      </c>
    </row>
    <row r="2636" spans="1:6" x14ac:dyDescent="0.25">
      <c r="A2636" t="s">
        <v>145</v>
      </c>
      <c r="B2636" t="s">
        <v>114</v>
      </c>
      <c r="C2636" s="10">
        <v>23.507000000000001</v>
      </c>
      <c r="D2636" s="9">
        <v>13.5</v>
      </c>
      <c r="E2636" s="11">
        <v>20.8</v>
      </c>
      <c r="F2636" s="6">
        <v>27</v>
      </c>
    </row>
    <row r="2637" spans="1:6" x14ac:dyDescent="0.25">
      <c r="A2637" t="s">
        <v>145</v>
      </c>
      <c r="B2637" t="s">
        <v>115</v>
      </c>
      <c r="C2637" s="10">
        <v>20.988</v>
      </c>
      <c r="D2637" s="9">
        <v>13.5</v>
      </c>
      <c r="E2637" s="11">
        <v>20.8</v>
      </c>
      <c r="F2637" s="6">
        <v>27</v>
      </c>
    </row>
    <row r="2638" spans="1:6" x14ac:dyDescent="0.25">
      <c r="A2638" t="s">
        <v>145</v>
      </c>
      <c r="B2638" t="s">
        <v>116</v>
      </c>
      <c r="C2638" s="10">
        <v>20.988</v>
      </c>
      <c r="D2638" s="9">
        <v>12.2</v>
      </c>
      <c r="E2638" s="11">
        <v>19.22</v>
      </c>
      <c r="F2638" s="6">
        <v>22.4</v>
      </c>
    </row>
    <row r="2639" spans="1:6" x14ac:dyDescent="0.25">
      <c r="A2639" t="s">
        <v>145</v>
      </c>
      <c r="B2639" t="s">
        <v>117</v>
      </c>
      <c r="C2639" s="10">
        <v>20.988</v>
      </c>
      <c r="D2639" s="9">
        <v>12.2</v>
      </c>
      <c r="E2639" s="11">
        <v>19.22</v>
      </c>
      <c r="F2639" s="6">
        <v>22.4</v>
      </c>
    </row>
    <row r="2640" spans="1:6" x14ac:dyDescent="0.25">
      <c r="A2640" t="s">
        <v>145</v>
      </c>
      <c r="B2640" t="s">
        <v>118</v>
      </c>
      <c r="C2640" s="10">
        <v>20.988</v>
      </c>
      <c r="D2640" s="9">
        <v>11</v>
      </c>
      <c r="E2640" s="11">
        <v>18.09</v>
      </c>
      <c r="F2640" s="6">
        <v>19.64</v>
      </c>
    </row>
    <row r="2641" spans="1:6" x14ac:dyDescent="0.25">
      <c r="A2641" t="s">
        <v>145</v>
      </c>
      <c r="B2641" t="s">
        <v>119</v>
      </c>
      <c r="C2641" s="10">
        <v>20.988</v>
      </c>
      <c r="D2641" s="9">
        <v>11</v>
      </c>
      <c r="E2641" s="9">
        <v>18.09</v>
      </c>
      <c r="F2641" s="6">
        <v>19.64</v>
      </c>
    </row>
    <row r="2642" spans="1:6" x14ac:dyDescent="0.25">
      <c r="A2642" t="s">
        <v>145</v>
      </c>
      <c r="B2642" t="s">
        <v>120</v>
      </c>
      <c r="C2642" s="10">
        <v>20.988</v>
      </c>
      <c r="D2642" s="9">
        <v>11</v>
      </c>
      <c r="E2642" s="9">
        <v>18.09</v>
      </c>
      <c r="F2642" s="6">
        <v>19.64</v>
      </c>
    </row>
    <row r="2643" spans="1:6" x14ac:dyDescent="0.25">
      <c r="A2643" t="s">
        <v>145</v>
      </c>
      <c r="B2643" t="s">
        <v>121</v>
      </c>
      <c r="C2643" s="10">
        <v>17.8398</v>
      </c>
      <c r="D2643" s="9">
        <v>9.9</v>
      </c>
      <c r="F2643" s="6">
        <v>18.100000000000001</v>
      </c>
    </row>
    <row r="2644" spans="1:6" x14ac:dyDescent="0.25">
      <c r="A2644" t="s">
        <v>145</v>
      </c>
      <c r="B2644" t="s">
        <v>122</v>
      </c>
      <c r="C2644" s="8">
        <v>17.8398</v>
      </c>
      <c r="D2644" s="9">
        <v>9.9</v>
      </c>
      <c r="F2644" s="6">
        <v>18.100000000000001</v>
      </c>
    </row>
    <row r="2645" spans="1:6" x14ac:dyDescent="0.25">
      <c r="A2645" t="s">
        <v>145</v>
      </c>
      <c r="B2645" t="s">
        <v>123</v>
      </c>
      <c r="C2645" s="8">
        <v>17.8398</v>
      </c>
      <c r="D2645" s="9">
        <v>9.9</v>
      </c>
      <c r="F2645" s="6">
        <v>18.100000000000001</v>
      </c>
    </row>
    <row r="2646" spans="1:6" x14ac:dyDescent="0.25">
      <c r="A2646" t="s">
        <v>145</v>
      </c>
      <c r="B2646" t="s">
        <v>124</v>
      </c>
      <c r="C2646" s="8">
        <v>17.8398</v>
      </c>
      <c r="D2646" s="9">
        <v>9.9</v>
      </c>
      <c r="F2646" s="6">
        <v>18.100000000000001</v>
      </c>
    </row>
    <row r="2647" spans="1:6" x14ac:dyDescent="0.25">
      <c r="A2647" t="s">
        <v>146</v>
      </c>
      <c r="B2647" t="s">
        <v>104</v>
      </c>
      <c r="C2647" s="10">
        <v>57.882000000000005</v>
      </c>
      <c r="D2647" s="9">
        <v>36.5</v>
      </c>
      <c r="E2647" s="11">
        <v>22.201499999999999</v>
      </c>
      <c r="F2647" s="6">
        <v>40.880000000000003</v>
      </c>
    </row>
    <row r="2648" spans="1:6" x14ac:dyDescent="0.25">
      <c r="A2648" t="s">
        <v>146</v>
      </c>
      <c r="B2648" t="s">
        <v>1</v>
      </c>
      <c r="C2648" s="10">
        <v>66.495000000000005</v>
      </c>
      <c r="D2648" s="9">
        <v>36.700000000000003</v>
      </c>
      <c r="E2648" s="11">
        <v>25.30725</v>
      </c>
      <c r="F2648" s="6">
        <v>47.6</v>
      </c>
    </row>
    <row r="2649" spans="1:6" x14ac:dyDescent="0.25">
      <c r="A2649" t="s">
        <v>146</v>
      </c>
      <c r="B2649" t="s">
        <v>2</v>
      </c>
      <c r="C2649" s="10">
        <v>72.655000000000001</v>
      </c>
      <c r="D2649" s="9">
        <v>36.9</v>
      </c>
      <c r="E2649" s="11">
        <v>28.412999999999997</v>
      </c>
      <c r="F2649" s="6">
        <v>54.3</v>
      </c>
    </row>
    <row r="2650" spans="1:6" x14ac:dyDescent="0.25">
      <c r="A2650" t="s">
        <v>146</v>
      </c>
      <c r="B2650" t="s">
        <v>3</v>
      </c>
      <c r="C2650" s="10">
        <v>77.572000000000003</v>
      </c>
      <c r="D2650" s="9">
        <v>36.799999999999997</v>
      </c>
      <c r="E2650" s="11">
        <v>31.518749999999997</v>
      </c>
      <c r="F2650" s="6">
        <v>61.01</v>
      </c>
    </row>
    <row r="2651" spans="1:6" x14ac:dyDescent="0.25">
      <c r="A2651" t="s">
        <v>146</v>
      </c>
      <c r="B2651" t="s">
        <v>4</v>
      </c>
      <c r="C2651" s="10">
        <v>92.355999999999995</v>
      </c>
      <c r="D2651" s="9">
        <v>43</v>
      </c>
      <c r="E2651" s="11">
        <v>34.183749999999996</v>
      </c>
      <c r="F2651" s="6">
        <v>63.46</v>
      </c>
    </row>
    <row r="2652" spans="1:6" x14ac:dyDescent="0.25">
      <c r="A2652" t="s">
        <v>146</v>
      </c>
      <c r="B2652" t="s">
        <v>5</v>
      </c>
      <c r="C2652" s="10">
        <v>96.041000000000011</v>
      </c>
      <c r="D2652" s="9">
        <v>43.7</v>
      </c>
      <c r="E2652" s="11">
        <v>36.848750000000003</v>
      </c>
      <c r="F2652" s="6">
        <v>65.88</v>
      </c>
    </row>
    <row r="2653" spans="1:6" x14ac:dyDescent="0.25">
      <c r="A2653" t="s">
        <v>146</v>
      </c>
      <c r="B2653" t="s">
        <v>6</v>
      </c>
      <c r="C2653" s="10">
        <v>102.19000000000001</v>
      </c>
      <c r="D2653" s="9">
        <v>48.9</v>
      </c>
      <c r="E2653" s="11">
        <v>39.513749999999995</v>
      </c>
      <c r="F2653" s="6">
        <v>71.5</v>
      </c>
    </row>
    <row r="2654" spans="1:6" x14ac:dyDescent="0.25">
      <c r="A2654" t="s">
        <v>146</v>
      </c>
      <c r="B2654" t="s">
        <v>7</v>
      </c>
      <c r="C2654" s="10">
        <v>107.096</v>
      </c>
      <c r="D2654" s="9">
        <v>54</v>
      </c>
      <c r="E2654" s="11">
        <v>42.178749999999994</v>
      </c>
      <c r="F2654" s="6">
        <v>74.05</v>
      </c>
    </row>
    <row r="2655" spans="1:6" x14ac:dyDescent="0.25">
      <c r="A2655" t="s">
        <v>146</v>
      </c>
      <c r="B2655" t="s">
        <v>125</v>
      </c>
      <c r="C2655" s="10">
        <v>112.035</v>
      </c>
      <c r="D2655" s="9">
        <v>58.2</v>
      </c>
      <c r="E2655" s="11">
        <v>46.61699999999999</v>
      </c>
      <c r="F2655" s="6">
        <v>76.599999999999994</v>
      </c>
    </row>
    <row r="2656" spans="1:6" x14ac:dyDescent="0.25">
      <c r="A2656" t="s">
        <v>146</v>
      </c>
      <c r="B2656" t="s">
        <v>126</v>
      </c>
      <c r="C2656" s="10">
        <v>120.626</v>
      </c>
      <c r="D2656" s="9">
        <v>64</v>
      </c>
      <c r="E2656" s="11">
        <v>46.61699999999999</v>
      </c>
      <c r="F2656" s="6">
        <v>79.150000000000006</v>
      </c>
    </row>
    <row r="2657" spans="1:6" x14ac:dyDescent="0.25">
      <c r="A2657" t="s">
        <v>146</v>
      </c>
      <c r="B2657" t="s">
        <v>112</v>
      </c>
      <c r="C2657" s="10">
        <v>118.15100000000001</v>
      </c>
      <c r="D2657" s="9">
        <v>53.4</v>
      </c>
      <c r="E2657" s="11">
        <v>44.402999999999999</v>
      </c>
      <c r="F2657" s="6">
        <v>65.39</v>
      </c>
    </row>
    <row r="2658" spans="1:6" x14ac:dyDescent="0.25">
      <c r="A2658" t="s">
        <v>146</v>
      </c>
      <c r="B2658" t="s">
        <v>113</v>
      </c>
      <c r="C2658" s="10">
        <v>118.15100000000001</v>
      </c>
      <c r="D2658" s="9">
        <v>53.4</v>
      </c>
      <c r="E2658" s="11">
        <v>44.402999999999999</v>
      </c>
      <c r="F2658" s="6">
        <v>65.39</v>
      </c>
    </row>
    <row r="2659" spans="1:6" x14ac:dyDescent="0.25">
      <c r="A2659" t="s">
        <v>146</v>
      </c>
      <c r="B2659" t="s">
        <v>114</v>
      </c>
      <c r="C2659" s="10">
        <v>118.15100000000001</v>
      </c>
      <c r="D2659" s="9">
        <v>32.1</v>
      </c>
      <c r="E2659" s="11">
        <v>40.846249999999998</v>
      </c>
      <c r="F2659" s="6">
        <v>60.57</v>
      </c>
    </row>
    <row r="2660" spans="1:6" x14ac:dyDescent="0.25">
      <c r="A2660" t="s">
        <v>146</v>
      </c>
      <c r="B2660" t="s">
        <v>115</v>
      </c>
      <c r="C2660" s="10">
        <v>110.792</v>
      </c>
      <c r="D2660" s="9">
        <v>32.1</v>
      </c>
      <c r="E2660" s="11">
        <v>40.846249999999998</v>
      </c>
      <c r="F2660" s="6">
        <v>60.57</v>
      </c>
    </row>
    <row r="2661" spans="1:6" x14ac:dyDescent="0.25">
      <c r="A2661" t="s">
        <v>146</v>
      </c>
      <c r="B2661" t="s">
        <v>116</v>
      </c>
      <c r="C2661" s="10">
        <v>110.792</v>
      </c>
      <c r="D2661" s="9">
        <v>30.2</v>
      </c>
      <c r="E2661" s="11">
        <v>37.740499999999997</v>
      </c>
      <c r="F2661" s="6">
        <v>50.24</v>
      </c>
    </row>
    <row r="2662" spans="1:6" x14ac:dyDescent="0.25">
      <c r="A2662" t="s">
        <v>146</v>
      </c>
      <c r="B2662" t="s">
        <v>117</v>
      </c>
      <c r="C2662" s="10">
        <v>110.792</v>
      </c>
      <c r="D2662" s="9">
        <v>30.2</v>
      </c>
      <c r="E2662" s="11">
        <v>37.740499999999997</v>
      </c>
      <c r="F2662" s="6">
        <v>50.24</v>
      </c>
    </row>
    <row r="2663" spans="1:6" x14ac:dyDescent="0.25">
      <c r="A2663" t="s">
        <v>146</v>
      </c>
      <c r="B2663" t="s">
        <v>118</v>
      </c>
      <c r="C2663" s="10">
        <v>110.792</v>
      </c>
      <c r="D2663" s="9">
        <v>29</v>
      </c>
      <c r="E2663" s="11">
        <v>35.516249999999992</v>
      </c>
      <c r="F2663" s="6">
        <v>44.04</v>
      </c>
    </row>
    <row r="2664" spans="1:6" x14ac:dyDescent="0.25">
      <c r="A2664" t="s">
        <v>146</v>
      </c>
      <c r="B2664" t="s">
        <v>119</v>
      </c>
      <c r="C2664" s="10">
        <v>110.792</v>
      </c>
      <c r="D2664" s="9">
        <v>29</v>
      </c>
      <c r="E2664" s="9">
        <v>35.516249999999992</v>
      </c>
      <c r="F2664" s="6">
        <v>44.04</v>
      </c>
    </row>
    <row r="2665" spans="1:6" x14ac:dyDescent="0.25">
      <c r="A2665" t="s">
        <v>146</v>
      </c>
      <c r="B2665" t="s">
        <v>120</v>
      </c>
      <c r="C2665" s="10">
        <v>110.792</v>
      </c>
      <c r="D2665" s="9">
        <v>29</v>
      </c>
      <c r="E2665" s="9">
        <v>35.516249999999992</v>
      </c>
      <c r="F2665" s="6">
        <v>44.04</v>
      </c>
    </row>
    <row r="2666" spans="1:6" x14ac:dyDescent="0.25">
      <c r="A2666" t="s">
        <v>146</v>
      </c>
      <c r="B2666" t="s">
        <v>121</v>
      </c>
      <c r="C2666" s="10">
        <v>94.173199999999994</v>
      </c>
      <c r="D2666" s="9">
        <v>28.4</v>
      </c>
      <c r="F2666" s="6">
        <v>40.61</v>
      </c>
    </row>
    <row r="2667" spans="1:6" x14ac:dyDescent="0.25">
      <c r="A2667" t="s">
        <v>146</v>
      </c>
      <c r="B2667" t="s">
        <v>122</v>
      </c>
      <c r="C2667" s="8">
        <v>94.173199999999994</v>
      </c>
      <c r="D2667" s="9">
        <v>28.4</v>
      </c>
      <c r="F2667" s="6">
        <v>40.61</v>
      </c>
    </row>
    <row r="2668" spans="1:6" x14ac:dyDescent="0.25">
      <c r="A2668" t="s">
        <v>146</v>
      </c>
      <c r="B2668" t="s">
        <v>123</v>
      </c>
      <c r="C2668" s="8">
        <v>94.173199999999994</v>
      </c>
      <c r="D2668" s="9">
        <v>28.4</v>
      </c>
      <c r="F2668" s="6">
        <v>40.61</v>
      </c>
    </row>
    <row r="2669" spans="1:6" x14ac:dyDescent="0.25">
      <c r="A2669" t="s">
        <v>146</v>
      </c>
      <c r="B2669" t="s">
        <v>124</v>
      </c>
      <c r="C2669" s="8">
        <v>94.173199999999994</v>
      </c>
      <c r="D2669" s="9">
        <v>28.4</v>
      </c>
      <c r="F2669" s="6">
        <v>40.61</v>
      </c>
    </row>
    <row r="2670" spans="1:6" x14ac:dyDescent="0.25">
      <c r="A2670" t="s">
        <v>147</v>
      </c>
      <c r="B2670" t="s">
        <v>104</v>
      </c>
      <c r="C2670" s="10">
        <v>20.591999999999999</v>
      </c>
      <c r="D2670" s="9">
        <v>36.5</v>
      </c>
      <c r="E2670" s="11">
        <v>13.396749999999999</v>
      </c>
      <c r="F2670" s="6">
        <v>19.87</v>
      </c>
    </row>
    <row r="2671" spans="1:6" x14ac:dyDescent="0.25">
      <c r="A2671" t="s">
        <v>147</v>
      </c>
      <c r="B2671" t="s">
        <v>1</v>
      </c>
      <c r="C2671" s="10">
        <v>23.276000000000003</v>
      </c>
      <c r="D2671" s="9">
        <v>36.700000000000003</v>
      </c>
      <c r="E2671" s="11">
        <v>15.272499999999999</v>
      </c>
      <c r="F2671" s="6">
        <v>23.13</v>
      </c>
    </row>
    <row r="2672" spans="1:6" x14ac:dyDescent="0.25">
      <c r="A2672" t="s">
        <v>147</v>
      </c>
      <c r="B2672" t="s">
        <v>2</v>
      </c>
      <c r="C2672" s="10">
        <v>26.323</v>
      </c>
      <c r="D2672" s="9">
        <v>36.9</v>
      </c>
      <c r="E2672" s="11">
        <v>17.148249999999997</v>
      </c>
      <c r="F2672" s="6">
        <v>26.39</v>
      </c>
    </row>
    <row r="2673" spans="1:6" x14ac:dyDescent="0.25">
      <c r="A2673" t="s">
        <v>147</v>
      </c>
      <c r="B2673" t="s">
        <v>3</v>
      </c>
      <c r="C2673" s="10">
        <v>28.369</v>
      </c>
      <c r="D2673" s="9">
        <v>36.799999999999997</v>
      </c>
      <c r="E2673" s="11">
        <v>19.023999999999997</v>
      </c>
      <c r="F2673" s="6">
        <v>29.65</v>
      </c>
    </row>
    <row r="2674" spans="1:6" x14ac:dyDescent="0.25">
      <c r="A2674" t="s">
        <v>147</v>
      </c>
      <c r="B2674" t="s">
        <v>4</v>
      </c>
      <c r="C2674" s="10">
        <v>30.646000000000001</v>
      </c>
      <c r="D2674" s="9">
        <v>43</v>
      </c>
      <c r="E2674" s="11">
        <v>20.633249999999997</v>
      </c>
      <c r="F2674" s="6">
        <v>30.84</v>
      </c>
    </row>
    <row r="2675" spans="1:6" x14ac:dyDescent="0.25">
      <c r="A2675" t="s">
        <v>147</v>
      </c>
      <c r="B2675" t="s">
        <v>5</v>
      </c>
      <c r="C2675" s="10">
        <v>33.704000000000001</v>
      </c>
      <c r="D2675" s="9">
        <v>43.7</v>
      </c>
      <c r="E2675" s="11">
        <v>22.242499999999996</v>
      </c>
      <c r="F2675" s="6">
        <v>32.03</v>
      </c>
    </row>
    <row r="2676" spans="1:6" x14ac:dyDescent="0.25">
      <c r="A2676" t="s">
        <v>147</v>
      </c>
      <c r="B2676" t="s">
        <v>6</v>
      </c>
      <c r="C2676" s="10">
        <v>36.608000000000004</v>
      </c>
      <c r="D2676" s="9">
        <v>48.9</v>
      </c>
      <c r="E2676" s="11">
        <v>23.8415</v>
      </c>
      <c r="F2676" s="6">
        <v>35.01</v>
      </c>
    </row>
    <row r="2677" spans="1:6" x14ac:dyDescent="0.25">
      <c r="A2677" t="s">
        <v>147</v>
      </c>
      <c r="B2677" t="s">
        <v>7</v>
      </c>
      <c r="C2677" s="10">
        <v>38.456000000000003</v>
      </c>
      <c r="D2677" s="9">
        <v>54</v>
      </c>
      <c r="E2677" s="11">
        <v>25.450749999999996</v>
      </c>
      <c r="F2677" s="6">
        <v>36.25</v>
      </c>
    </row>
    <row r="2678" spans="1:6" x14ac:dyDescent="0.25">
      <c r="A2678" t="s">
        <v>147</v>
      </c>
      <c r="B2678" t="s">
        <v>125</v>
      </c>
      <c r="C2678" s="10">
        <v>40.755000000000003</v>
      </c>
      <c r="D2678" s="9">
        <v>58.2</v>
      </c>
      <c r="E2678" s="11">
        <v>28.136249999999997</v>
      </c>
      <c r="F2678" s="6">
        <v>37.5</v>
      </c>
    </row>
    <row r="2679" spans="1:6" x14ac:dyDescent="0.25">
      <c r="A2679" t="s">
        <v>147</v>
      </c>
      <c r="B2679" t="s">
        <v>126</v>
      </c>
      <c r="C2679" s="10">
        <v>42.867000000000004</v>
      </c>
      <c r="D2679" s="9">
        <v>64</v>
      </c>
      <c r="E2679" s="11">
        <v>28.136249999999997</v>
      </c>
      <c r="F2679" s="6">
        <v>38.76</v>
      </c>
    </row>
    <row r="2680" spans="1:6" x14ac:dyDescent="0.25">
      <c r="A2680" t="s">
        <v>147</v>
      </c>
      <c r="B2680" t="s">
        <v>112</v>
      </c>
      <c r="C2680" s="10">
        <v>37.719000000000001</v>
      </c>
      <c r="D2680" s="9">
        <v>53.4</v>
      </c>
      <c r="E2680" s="11">
        <v>26.793499999999998</v>
      </c>
      <c r="F2680" s="6">
        <v>32.020000000000003</v>
      </c>
    </row>
    <row r="2681" spans="1:6" x14ac:dyDescent="0.25">
      <c r="A2681" t="s">
        <v>147</v>
      </c>
      <c r="B2681" t="s">
        <v>113</v>
      </c>
      <c r="C2681" s="10">
        <v>37.719000000000001</v>
      </c>
      <c r="D2681" s="9">
        <v>53.4</v>
      </c>
      <c r="E2681" s="11">
        <v>26.793499999999998</v>
      </c>
      <c r="F2681" s="6">
        <v>32.020000000000003</v>
      </c>
    </row>
    <row r="2682" spans="1:6" x14ac:dyDescent="0.25">
      <c r="A2682" t="s">
        <v>147</v>
      </c>
      <c r="B2682" t="s">
        <v>114</v>
      </c>
      <c r="C2682" s="10">
        <v>37.719000000000001</v>
      </c>
      <c r="D2682" s="9">
        <v>32.1</v>
      </c>
      <c r="E2682" s="11">
        <v>24.651249999999997</v>
      </c>
      <c r="F2682" s="6">
        <v>29.65</v>
      </c>
    </row>
    <row r="2683" spans="1:6" x14ac:dyDescent="0.25">
      <c r="A2683" t="s">
        <v>147</v>
      </c>
      <c r="B2683" t="s">
        <v>115</v>
      </c>
      <c r="C2683" s="10">
        <v>33.572000000000003</v>
      </c>
      <c r="D2683" s="9">
        <v>32.1</v>
      </c>
      <c r="E2683" s="11">
        <v>24.651249999999997</v>
      </c>
      <c r="F2683" s="6">
        <v>29.65</v>
      </c>
    </row>
    <row r="2684" spans="1:6" x14ac:dyDescent="0.25">
      <c r="A2684" t="s">
        <v>147</v>
      </c>
      <c r="B2684" t="s">
        <v>116</v>
      </c>
      <c r="C2684" s="10">
        <v>33.572000000000003</v>
      </c>
      <c r="D2684" s="9">
        <v>30.2</v>
      </c>
      <c r="E2684" s="11">
        <v>22.775499999999997</v>
      </c>
      <c r="F2684" s="6">
        <v>24.6</v>
      </c>
    </row>
    <row r="2685" spans="1:6" x14ac:dyDescent="0.25">
      <c r="A2685" t="s">
        <v>147</v>
      </c>
      <c r="B2685" t="s">
        <v>117</v>
      </c>
      <c r="C2685" s="10">
        <v>33.572000000000003</v>
      </c>
      <c r="D2685" s="9">
        <v>30.2</v>
      </c>
      <c r="E2685" s="11">
        <v>22.775499999999997</v>
      </c>
      <c r="F2685" s="6">
        <v>24.6</v>
      </c>
    </row>
    <row r="2686" spans="1:6" x14ac:dyDescent="0.25">
      <c r="A2686" t="s">
        <v>147</v>
      </c>
      <c r="B2686" t="s">
        <v>118</v>
      </c>
      <c r="C2686" s="10">
        <v>33.572000000000003</v>
      </c>
      <c r="D2686" s="9">
        <v>29</v>
      </c>
      <c r="E2686" s="11">
        <v>21.432749999999999</v>
      </c>
      <c r="F2686" s="6">
        <v>21.57</v>
      </c>
    </row>
    <row r="2687" spans="1:6" x14ac:dyDescent="0.25">
      <c r="A2687" t="s">
        <v>147</v>
      </c>
      <c r="B2687" t="s">
        <v>119</v>
      </c>
      <c r="C2687" s="10">
        <v>33.572000000000003</v>
      </c>
      <c r="D2687" s="9">
        <v>29</v>
      </c>
      <c r="E2687" s="9">
        <v>21.432749999999999</v>
      </c>
      <c r="F2687" s="6">
        <v>21.57</v>
      </c>
    </row>
    <row r="2688" spans="1:6" x14ac:dyDescent="0.25">
      <c r="A2688" t="s">
        <v>147</v>
      </c>
      <c r="B2688" t="s">
        <v>120</v>
      </c>
      <c r="C2688" s="10">
        <v>33.572000000000003</v>
      </c>
      <c r="D2688" s="9">
        <v>29</v>
      </c>
      <c r="E2688" s="9">
        <v>21.432749999999999</v>
      </c>
      <c r="F2688" s="6">
        <v>21.57</v>
      </c>
    </row>
    <row r="2689" spans="1:6" x14ac:dyDescent="0.25">
      <c r="A2689" t="s">
        <v>147</v>
      </c>
      <c r="B2689" t="s">
        <v>121</v>
      </c>
      <c r="C2689" s="10">
        <v>28.536200000000001</v>
      </c>
      <c r="D2689" s="9">
        <v>28.4</v>
      </c>
      <c r="F2689" s="6">
        <v>19.88</v>
      </c>
    </row>
    <row r="2690" spans="1:6" x14ac:dyDescent="0.25">
      <c r="A2690" t="s">
        <v>147</v>
      </c>
      <c r="B2690" t="s">
        <v>122</v>
      </c>
      <c r="C2690" s="8">
        <v>28.536200000000001</v>
      </c>
      <c r="D2690" s="9">
        <v>28.4</v>
      </c>
      <c r="F2690" s="6">
        <v>19.88</v>
      </c>
    </row>
    <row r="2691" spans="1:6" x14ac:dyDescent="0.25">
      <c r="A2691" t="s">
        <v>147</v>
      </c>
      <c r="B2691" t="s">
        <v>123</v>
      </c>
      <c r="C2691" s="8">
        <v>28.536200000000001</v>
      </c>
      <c r="D2691" s="9">
        <v>28.4</v>
      </c>
      <c r="F2691" s="6">
        <v>19.88</v>
      </c>
    </row>
    <row r="2692" spans="1:6" x14ac:dyDescent="0.25">
      <c r="A2692" t="s">
        <v>147</v>
      </c>
      <c r="B2692" t="s">
        <v>124</v>
      </c>
      <c r="C2692" s="8">
        <v>28.536200000000001</v>
      </c>
      <c r="D2692" s="9">
        <v>28.4</v>
      </c>
      <c r="F2692" s="6">
        <v>19.88</v>
      </c>
    </row>
    <row r="2693" spans="1:6" x14ac:dyDescent="0.25">
      <c r="A2693" t="s">
        <v>148</v>
      </c>
      <c r="B2693" t="s">
        <v>104</v>
      </c>
      <c r="C2693" s="10">
        <v>16.608900000000002</v>
      </c>
      <c r="D2693" s="9">
        <v>34.6</v>
      </c>
      <c r="E2693" s="11">
        <v>13.85</v>
      </c>
      <c r="F2693" s="6">
        <v>20.86</v>
      </c>
    </row>
    <row r="2694" spans="1:6" x14ac:dyDescent="0.25">
      <c r="A2694" t="s">
        <v>148</v>
      </c>
      <c r="B2694" t="s">
        <v>1</v>
      </c>
      <c r="C2694" s="10">
        <v>18.214350000000003</v>
      </c>
      <c r="D2694" s="9">
        <v>35.4</v>
      </c>
      <c r="E2694" s="11">
        <v>15.79</v>
      </c>
      <c r="F2694" s="6">
        <v>24.28</v>
      </c>
    </row>
    <row r="2695" spans="1:6" x14ac:dyDescent="0.25">
      <c r="A2695" t="s">
        <v>148</v>
      </c>
      <c r="B2695" t="s">
        <v>2</v>
      </c>
      <c r="C2695" s="10">
        <v>20.801550000000006</v>
      </c>
      <c r="D2695" s="9">
        <v>36.4</v>
      </c>
      <c r="E2695" s="11">
        <v>17.72</v>
      </c>
      <c r="F2695" s="6">
        <v>27.7</v>
      </c>
    </row>
    <row r="2696" spans="1:6" x14ac:dyDescent="0.25">
      <c r="A2696" t="s">
        <v>148</v>
      </c>
      <c r="B2696" t="s">
        <v>3</v>
      </c>
      <c r="C2696" s="10">
        <v>22.337700000000002</v>
      </c>
      <c r="D2696" s="9">
        <v>36.9</v>
      </c>
      <c r="E2696" s="11">
        <v>19.66</v>
      </c>
      <c r="F2696" s="6">
        <v>31.13</v>
      </c>
    </row>
    <row r="2697" spans="1:6" x14ac:dyDescent="0.25">
      <c r="A2697" t="s">
        <v>148</v>
      </c>
      <c r="B2697" t="s">
        <v>4</v>
      </c>
      <c r="C2697" s="10">
        <v>25.179000000000006</v>
      </c>
      <c r="D2697" s="9">
        <v>39.4</v>
      </c>
      <c r="E2697" s="11">
        <v>21.33</v>
      </c>
      <c r="F2697" s="6">
        <v>32.369999999999997</v>
      </c>
    </row>
    <row r="2698" spans="1:6" x14ac:dyDescent="0.25">
      <c r="A2698" t="s">
        <v>148</v>
      </c>
      <c r="B2698" t="s">
        <v>5</v>
      </c>
      <c r="C2698" s="10">
        <v>27.165600000000001</v>
      </c>
      <c r="D2698" s="9">
        <v>40.799999999999997</v>
      </c>
      <c r="E2698" s="11">
        <v>22.99</v>
      </c>
      <c r="F2698" s="6">
        <v>33.630000000000003</v>
      </c>
    </row>
    <row r="2699" spans="1:6" x14ac:dyDescent="0.25">
      <c r="A2699" t="s">
        <v>148</v>
      </c>
      <c r="B2699" t="s">
        <v>6</v>
      </c>
      <c r="C2699" s="10">
        <v>29.891400000000001</v>
      </c>
      <c r="D2699" s="9">
        <v>43.3</v>
      </c>
      <c r="E2699" s="11">
        <v>24.65</v>
      </c>
      <c r="F2699" s="6">
        <v>36.869999999999997</v>
      </c>
    </row>
    <row r="2700" spans="1:6" x14ac:dyDescent="0.25">
      <c r="A2700" t="s">
        <v>148</v>
      </c>
      <c r="B2700" t="s">
        <v>7</v>
      </c>
      <c r="C2700" s="10">
        <v>30.803850000000004</v>
      </c>
      <c r="D2700" s="9">
        <v>45.3</v>
      </c>
      <c r="E2700" s="11">
        <v>26.31</v>
      </c>
      <c r="F2700" s="6">
        <v>38.200000000000003</v>
      </c>
    </row>
    <row r="2701" spans="1:6" x14ac:dyDescent="0.25">
      <c r="A2701" t="s">
        <v>148</v>
      </c>
      <c r="B2701" t="s">
        <v>125</v>
      </c>
      <c r="C2701" s="10">
        <v>31.739400000000003</v>
      </c>
      <c r="D2701" s="9">
        <v>46.5</v>
      </c>
      <c r="E2701" s="11">
        <v>29.08</v>
      </c>
      <c r="F2701" s="6">
        <v>39.51</v>
      </c>
    </row>
    <row r="2702" spans="1:6" x14ac:dyDescent="0.25">
      <c r="A2702" t="s">
        <v>148</v>
      </c>
      <c r="B2702" t="s">
        <v>126</v>
      </c>
      <c r="C2702" s="10">
        <v>32.813549999999999</v>
      </c>
      <c r="D2702" s="9">
        <v>49</v>
      </c>
      <c r="E2702" s="11">
        <v>29.08</v>
      </c>
      <c r="F2702" s="6">
        <v>40.840000000000003</v>
      </c>
    </row>
    <row r="2703" spans="1:6" x14ac:dyDescent="0.25">
      <c r="A2703" t="s">
        <v>148</v>
      </c>
      <c r="B2703" t="s">
        <v>112</v>
      </c>
      <c r="C2703" s="10">
        <v>30.572850000000003</v>
      </c>
      <c r="D2703" s="9">
        <v>34.5</v>
      </c>
      <c r="E2703" s="11">
        <v>27.69</v>
      </c>
      <c r="F2703" s="6">
        <v>33.729999999999997</v>
      </c>
    </row>
    <row r="2704" spans="1:6" x14ac:dyDescent="0.25">
      <c r="A2704" t="s">
        <v>148</v>
      </c>
      <c r="B2704" t="s">
        <v>113</v>
      </c>
      <c r="C2704" s="10">
        <v>30.572850000000003</v>
      </c>
      <c r="D2704" s="9">
        <v>34.5</v>
      </c>
      <c r="E2704" s="11">
        <v>27.69</v>
      </c>
      <c r="F2704" s="6">
        <v>33.729999999999997</v>
      </c>
    </row>
    <row r="2705" spans="1:6" x14ac:dyDescent="0.25">
      <c r="A2705" t="s">
        <v>148</v>
      </c>
      <c r="B2705" t="s">
        <v>114</v>
      </c>
      <c r="C2705" s="10">
        <v>30.572850000000003</v>
      </c>
      <c r="D2705" s="9">
        <v>21.7</v>
      </c>
      <c r="E2705" s="11">
        <v>25.48</v>
      </c>
      <c r="F2705" s="6">
        <v>31.25</v>
      </c>
    </row>
    <row r="2706" spans="1:6" x14ac:dyDescent="0.25">
      <c r="A2706" t="s">
        <v>148</v>
      </c>
      <c r="B2706" t="s">
        <v>115</v>
      </c>
      <c r="C2706" s="10">
        <v>27.327300000000005</v>
      </c>
      <c r="D2706" s="9">
        <v>21.7</v>
      </c>
      <c r="E2706" s="11">
        <v>25.48</v>
      </c>
      <c r="F2706" s="6">
        <v>31.25</v>
      </c>
    </row>
    <row r="2707" spans="1:6" x14ac:dyDescent="0.25">
      <c r="A2707" t="s">
        <v>148</v>
      </c>
      <c r="B2707" t="s">
        <v>116</v>
      </c>
      <c r="C2707" s="10">
        <v>27.327300000000005</v>
      </c>
      <c r="D2707" s="9">
        <v>19.600000000000001</v>
      </c>
      <c r="E2707" s="11">
        <v>23.54</v>
      </c>
      <c r="F2707" s="6">
        <v>25.92</v>
      </c>
    </row>
    <row r="2708" spans="1:6" x14ac:dyDescent="0.25">
      <c r="A2708" t="s">
        <v>148</v>
      </c>
      <c r="B2708" t="s">
        <v>117</v>
      </c>
      <c r="C2708" s="10">
        <v>27.327300000000005</v>
      </c>
      <c r="D2708" s="9">
        <v>19.600000000000001</v>
      </c>
      <c r="E2708" s="11">
        <v>23.54</v>
      </c>
      <c r="F2708" s="6">
        <v>25.92</v>
      </c>
    </row>
    <row r="2709" spans="1:6" x14ac:dyDescent="0.25">
      <c r="A2709" t="s">
        <v>148</v>
      </c>
      <c r="B2709" t="s">
        <v>118</v>
      </c>
      <c r="C2709" s="10">
        <v>27.327300000000005</v>
      </c>
      <c r="D2709" s="9">
        <v>17.8</v>
      </c>
      <c r="E2709" s="11">
        <v>22.15</v>
      </c>
      <c r="F2709" s="6">
        <v>22.72</v>
      </c>
    </row>
    <row r="2710" spans="1:6" x14ac:dyDescent="0.25">
      <c r="A2710" t="s">
        <v>148</v>
      </c>
      <c r="B2710" t="s">
        <v>119</v>
      </c>
      <c r="C2710" s="10">
        <v>27.327300000000005</v>
      </c>
      <c r="D2710" s="9">
        <v>17.8</v>
      </c>
      <c r="E2710" s="9">
        <v>22.15</v>
      </c>
      <c r="F2710" s="6">
        <v>22.72</v>
      </c>
    </row>
    <row r="2711" spans="1:6" x14ac:dyDescent="0.25">
      <c r="A2711" t="s">
        <v>148</v>
      </c>
      <c r="B2711" t="s">
        <v>120</v>
      </c>
      <c r="C2711" s="10">
        <v>27.327300000000005</v>
      </c>
      <c r="D2711" s="9">
        <v>17.8</v>
      </c>
      <c r="E2711" s="9">
        <v>22.15</v>
      </c>
      <c r="F2711" s="6">
        <v>22.72</v>
      </c>
    </row>
    <row r="2712" spans="1:6" x14ac:dyDescent="0.25">
      <c r="A2712" t="s">
        <v>148</v>
      </c>
      <c r="B2712" t="s">
        <v>121</v>
      </c>
      <c r="C2712" s="10">
        <v>23.228205000000003</v>
      </c>
      <c r="D2712" s="9">
        <v>16.5</v>
      </c>
      <c r="F2712" s="6">
        <v>20.95</v>
      </c>
    </row>
    <row r="2713" spans="1:6" x14ac:dyDescent="0.25">
      <c r="A2713" t="s">
        <v>148</v>
      </c>
      <c r="B2713" t="s">
        <v>122</v>
      </c>
      <c r="C2713" s="8">
        <v>23.228205000000003</v>
      </c>
      <c r="D2713" s="9">
        <v>16.5</v>
      </c>
      <c r="F2713" s="6">
        <v>20.95</v>
      </c>
    </row>
    <row r="2714" spans="1:6" x14ac:dyDescent="0.25">
      <c r="A2714" t="s">
        <v>148</v>
      </c>
      <c r="B2714" t="s">
        <v>123</v>
      </c>
      <c r="C2714" s="8">
        <v>23.228205000000003</v>
      </c>
      <c r="D2714" s="9">
        <v>16.5</v>
      </c>
      <c r="F2714" s="6">
        <v>20.95</v>
      </c>
    </row>
    <row r="2715" spans="1:6" x14ac:dyDescent="0.25">
      <c r="A2715" t="s">
        <v>148</v>
      </c>
      <c r="B2715" t="s">
        <v>124</v>
      </c>
      <c r="C2715" s="8">
        <v>23.228205000000003</v>
      </c>
      <c r="D2715" s="9">
        <v>16.5</v>
      </c>
      <c r="F2715" s="6">
        <v>20.95</v>
      </c>
    </row>
    <row r="2716" spans="1:6" x14ac:dyDescent="0.25">
      <c r="A2716" t="s">
        <v>149</v>
      </c>
      <c r="B2716" t="s">
        <v>104</v>
      </c>
      <c r="C2716" s="10">
        <v>15.731100000000001</v>
      </c>
      <c r="D2716" s="9">
        <v>32</v>
      </c>
      <c r="E2716" s="11">
        <v>12.42</v>
      </c>
      <c r="F2716" s="6">
        <v>15.79</v>
      </c>
    </row>
    <row r="2717" spans="1:6" x14ac:dyDescent="0.25">
      <c r="A2717" t="s">
        <v>149</v>
      </c>
      <c r="B2717" t="s">
        <v>1</v>
      </c>
      <c r="C2717" s="10">
        <v>17.255700000000001</v>
      </c>
      <c r="D2717" s="9">
        <v>33</v>
      </c>
      <c r="E2717" s="11">
        <v>14.16</v>
      </c>
      <c r="F2717" s="6">
        <v>18.38</v>
      </c>
    </row>
    <row r="2718" spans="1:6" x14ac:dyDescent="0.25">
      <c r="A2718" t="s">
        <v>149</v>
      </c>
      <c r="B2718" t="s">
        <v>2</v>
      </c>
      <c r="C2718" s="10">
        <v>20.050800000000002</v>
      </c>
      <c r="D2718" s="9">
        <v>34.1</v>
      </c>
      <c r="E2718" s="11">
        <v>15.9</v>
      </c>
      <c r="F2718" s="6">
        <v>20.99</v>
      </c>
    </row>
    <row r="2719" spans="1:6" x14ac:dyDescent="0.25">
      <c r="A2719" t="s">
        <v>149</v>
      </c>
      <c r="B2719" t="s">
        <v>3</v>
      </c>
      <c r="C2719" s="10">
        <v>21.090300000000003</v>
      </c>
      <c r="D2719" s="9">
        <v>35.6</v>
      </c>
      <c r="E2719" s="11">
        <v>17.64</v>
      </c>
      <c r="F2719" s="6">
        <v>23.58</v>
      </c>
    </row>
    <row r="2720" spans="1:6" x14ac:dyDescent="0.25">
      <c r="A2720" t="s">
        <v>149</v>
      </c>
      <c r="B2720" t="s">
        <v>4</v>
      </c>
      <c r="C2720" s="10">
        <v>24.358950000000004</v>
      </c>
      <c r="D2720" s="9">
        <v>37.6</v>
      </c>
      <c r="E2720" s="11">
        <v>19.13</v>
      </c>
      <c r="F2720" s="6">
        <v>24.52</v>
      </c>
    </row>
    <row r="2721" spans="1:6" x14ac:dyDescent="0.25">
      <c r="A2721" t="s">
        <v>149</v>
      </c>
      <c r="B2721" t="s">
        <v>5</v>
      </c>
      <c r="C2721" s="10">
        <v>25.814250000000005</v>
      </c>
      <c r="D2721" s="9">
        <v>38.700000000000003</v>
      </c>
      <c r="E2721" s="11">
        <v>20.62</v>
      </c>
      <c r="F2721" s="6">
        <v>25.46</v>
      </c>
    </row>
    <row r="2722" spans="1:6" x14ac:dyDescent="0.25">
      <c r="A2722" t="s">
        <v>149</v>
      </c>
      <c r="B2722" t="s">
        <v>6</v>
      </c>
      <c r="C2722" s="10">
        <v>28.031850000000006</v>
      </c>
      <c r="D2722" s="9">
        <v>40.700000000000003</v>
      </c>
      <c r="E2722" s="11">
        <v>22.11</v>
      </c>
      <c r="F2722" s="6">
        <v>27.26</v>
      </c>
    </row>
    <row r="2723" spans="1:6" x14ac:dyDescent="0.25">
      <c r="A2723" t="s">
        <v>149</v>
      </c>
      <c r="B2723" t="s">
        <v>7</v>
      </c>
      <c r="C2723" s="10">
        <v>29.198400000000003</v>
      </c>
      <c r="D2723" s="9">
        <v>42.3</v>
      </c>
      <c r="E2723" s="11">
        <v>23.6</v>
      </c>
      <c r="F2723" s="6">
        <v>28.23</v>
      </c>
    </row>
    <row r="2724" spans="1:6" x14ac:dyDescent="0.25">
      <c r="A2724" t="s">
        <v>149</v>
      </c>
      <c r="B2724" t="s">
        <v>125</v>
      </c>
      <c r="C2724" s="10">
        <v>30.168600000000005</v>
      </c>
      <c r="D2724" s="9">
        <v>43.1</v>
      </c>
      <c r="E2724" s="11">
        <v>26.09</v>
      </c>
      <c r="F2724" s="6">
        <v>29.21</v>
      </c>
    </row>
    <row r="2725" spans="1:6" x14ac:dyDescent="0.25">
      <c r="A2725" t="s">
        <v>149</v>
      </c>
      <c r="B2725" t="s">
        <v>126</v>
      </c>
      <c r="C2725" s="10">
        <v>31.208100000000002</v>
      </c>
      <c r="D2725" s="9">
        <v>45.1</v>
      </c>
      <c r="E2725" s="11">
        <v>26.09</v>
      </c>
      <c r="F2725" s="6">
        <v>30.18</v>
      </c>
    </row>
    <row r="2726" spans="1:6" x14ac:dyDescent="0.25">
      <c r="A2726" t="s">
        <v>149</v>
      </c>
      <c r="B2726" t="s">
        <v>112</v>
      </c>
      <c r="C2726" s="10">
        <v>29.129100000000001</v>
      </c>
      <c r="D2726" s="9">
        <v>32.700000000000003</v>
      </c>
      <c r="E2726" s="11">
        <v>24.85</v>
      </c>
      <c r="F2726" s="6">
        <v>24.93</v>
      </c>
    </row>
    <row r="2727" spans="1:6" x14ac:dyDescent="0.25">
      <c r="A2727" t="s">
        <v>149</v>
      </c>
      <c r="B2727" t="s">
        <v>113</v>
      </c>
      <c r="C2727" s="10">
        <v>29.129100000000001</v>
      </c>
      <c r="D2727" s="9">
        <v>32.700000000000003</v>
      </c>
      <c r="E2727" s="11">
        <v>24.85</v>
      </c>
      <c r="F2727" s="6">
        <v>24.93</v>
      </c>
    </row>
    <row r="2728" spans="1:6" x14ac:dyDescent="0.25">
      <c r="A2728" t="s">
        <v>149</v>
      </c>
      <c r="B2728" t="s">
        <v>114</v>
      </c>
      <c r="C2728" s="10">
        <v>29.129100000000001</v>
      </c>
      <c r="D2728" s="9">
        <v>23.5</v>
      </c>
      <c r="E2728" s="11">
        <v>22.86</v>
      </c>
      <c r="F2728" s="6">
        <v>23.1</v>
      </c>
    </row>
    <row r="2729" spans="1:6" x14ac:dyDescent="0.25">
      <c r="A2729" t="s">
        <v>149</v>
      </c>
      <c r="B2729" t="s">
        <v>115</v>
      </c>
      <c r="C2729" s="10">
        <v>25.975950000000001</v>
      </c>
      <c r="D2729" s="9">
        <v>23.5</v>
      </c>
      <c r="E2729" s="11">
        <v>22.86</v>
      </c>
      <c r="F2729" s="6">
        <v>23.1</v>
      </c>
    </row>
    <row r="2730" spans="1:6" x14ac:dyDescent="0.25">
      <c r="A2730" t="s">
        <v>149</v>
      </c>
      <c r="B2730" t="s">
        <v>116</v>
      </c>
      <c r="C2730" s="10">
        <v>25.975950000000001</v>
      </c>
      <c r="D2730" s="9">
        <v>21.9</v>
      </c>
      <c r="E2730" s="11">
        <v>21.12</v>
      </c>
      <c r="F2730" s="6">
        <v>19.16</v>
      </c>
    </row>
    <row r="2731" spans="1:6" x14ac:dyDescent="0.25">
      <c r="A2731" t="s">
        <v>149</v>
      </c>
      <c r="B2731" t="s">
        <v>117</v>
      </c>
      <c r="C2731" s="10">
        <v>25.975950000000001</v>
      </c>
      <c r="D2731" s="9">
        <v>21.9</v>
      </c>
      <c r="E2731" s="11">
        <v>21.12</v>
      </c>
      <c r="F2731" s="6">
        <v>19.16</v>
      </c>
    </row>
    <row r="2732" spans="1:6" x14ac:dyDescent="0.25">
      <c r="A2732" t="s">
        <v>149</v>
      </c>
      <c r="B2732" t="s">
        <v>118</v>
      </c>
      <c r="C2732" s="10">
        <v>25.975950000000001</v>
      </c>
      <c r="D2732" s="9">
        <v>20</v>
      </c>
      <c r="E2732" s="11">
        <v>19.87</v>
      </c>
      <c r="F2732" s="6">
        <v>16.8</v>
      </c>
    </row>
    <row r="2733" spans="1:6" x14ac:dyDescent="0.25">
      <c r="A2733" t="s">
        <v>149</v>
      </c>
      <c r="B2733" t="s">
        <v>119</v>
      </c>
      <c r="C2733" s="10">
        <v>25.975950000000001</v>
      </c>
      <c r="D2733" s="9">
        <v>20</v>
      </c>
      <c r="E2733" s="9">
        <v>19.87</v>
      </c>
      <c r="F2733" s="6">
        <v>16.8</v>
      </c>
    </row>
    <row r="2734" spans="1:6" x14ac:dyDescent="0.25">
      <c r="A2734" t="s">
        <v>149</v>
      </c>
      <c r="B2734" t="s">
        <v>120</v>
      </c>
      <c r="C2734" s="10">
        <v>25.975950000000001</v>
      </c>
      <c r="D2734" s="9">
        <v>20</v>
      </c>
      <c r="E2734" s="9">
        <v>19.87</v>
      </c>
      <c r="F2734" s="6">
        <v>16.8</v>
      </c>
    </row>
    <row r="2735" spans="1:6" x14ac:dyDescent="0.25">
      <c r="A2735" t="s">
        <v>149</v>
      </c>
      <c r="B2735" t="s">
        <v>121</v>
      </c>
      <c r="C2735" s="10">
        <v>22.0795575</v>
      </c>
      <c r="D2735" s="9">
        <v>18.399999999999999</v>
      </c>
      <c r="F2735" s="6">
        <v>15.48</v>
      </c>
    </row>
    <row r="2736" spans="1:6" x14ac:dyDescent="0.25">
      <c r="A2736" t="s">
        <v>149</v>
      </c>
      <c r="B2736" t="s">
        <v>122</v>
      </c>
      <c r="C2736" s="8">
        <v>22.0795575</v>
      </c>
      <c r="D2736" s="9">
        <v>18.399999999999999</v>
      </c>
      <c r="F2736" s="6">
        <v>15.48</v>
      </c>
    </row>
    <row r="2737" spans="1:6" x14ac:dyDescent="0.25">
      <c r="A2737" t="s">
        <v>149</v>
      </c>
      <c r="B2737" t="s">
        <v>123</v>
      </c>
      <c r="C2737" s="8">
        <v>22.0795575</v>
      </c>
      <c r="D2737" s="9">
        <v>18.399999999999999</v>
      </c>
      <c r="F2737" s="6">
        <v>15.48</v>
      </c>
    </row>
    <row r="2738" spans="1:6" x14ac:dyDescent="0.25">
      <c r="A2738" t="s">
        <v>149</v>
      </c>
      <c r="B2738" t="s">
        <v>124</v>
      </c>
      <c r="C2738" s="8">
        <v>22.0795575</v>
      </c>
      <c r="D2738" s="9">
        <v>18.399999999999999</v>
      </c>
      <c r="F2738" s="6">
        <v>15.48</v>
      </c>
    </row>
    <row r="2739" spans="1:6" x14ac:dyDescent="0.25">
      <c r="A2739" t="s">
        <v>150</v>
      </c>
      <c r="B2739" t="s">
        <v>104</v>
      </c>
      <c r="C2739" s="10">
        <v>11.02</v>
      </c>
      <c r="D2739" s="9">
        <v>27.5</v>
      </c>
      <c r="E2739" s="11">
        <v>8.4600000000000009</v>
      </c>
      <c r="F2739" s="6">
        <v>15.54</v>
      </c>
    </row>
    <row r="2740" spans="1:6" x14ac:dyDescent="0.25">
      <c r="A2740" t="s">
        <v>150</v>
      </c>
      <c r="B2740" t="s">
        <v>1</v>
      </c>
      <c r="C2740" s="10">
        <v>11.53</v>
      </c>
      <c r="D2740" s="9">
        <v>27.8</v>
      </c>
      <c r="E2740" s="11">
        <v>9.64</v>
      </c>
      <c r="F2740" s="6">
        <v>18.07</v>
      </c>
    </row>
    <row r="2741" spans="1:6" x14ac:dyDescent="0.25">
      <c r="A2741" t="s">
        <v>150</v>
      </c>
      <c r="B2741" t="s">
        <v>2</v>
      </c>
      <c r="C2741" s="10">
        <v>11.990000000000002</v>
      </c>
      <c r="D2741" s="9">
        <v>28.3</v>
      </c>
      <c r="E2741" s="11">
        <v>10.82</v>
      </c>
      <c r="F2741" s="6">
        <v>20.63</v>
      </c>
    </row>
    <row r="2742" spans="1:6" x14ac:dyDescent="0.25">
      <c r="A2742" t="s">
        <v>150</v>
      </c>
      <c r="B2742" t="s">
        <v>3</v>
      </c>
      <c r="C2742" s="10">
        <v>12.914000000000001</v>
      </c>
      <c r="D2742" s="9">
        <v>28.7</v>
      </c>
      <c r="E2742" s="11">
        <v>12.01</v>
      </c>
      <c r="F2742" s="6">
        <v>23.17</v>
      </c>
    </row>
    <row r="2743" spans="1:6" x14ac:dyDescent="0.25">
      <c r="A2743" t="s">
        <v>150</v>
      </c>
      <c r="B2743" t="s">
        <v>4</v>
      </c>
      <c r="C2743" s="10">
        <v>14.058</v>
      </c>
      <c r="D2743" s="9">
        <v>29.9</v>
      </c>
      <c r="E2743" s="11">
        <v>13.02</v>
      </c>
      <c r="F2743" s="6">
        <v>24.12</v>
      </c>
    </row>
    <row r="2744" spans="1:6" x14ac:dyDescent="0.25">
      <c r="A2744" t="s">
        <v>150</v>
      </c>
      <c r="B2744" t="s">
        <v>5</v>
      </c>
      <c r="C2744" s="10">
        <v>15.158000000000001</v>
      </c>
      <c r="D2744" s="9">
        <v>30.4</v>
      </c>
      <c r="E2744" s="11">
        <v>14.04</v>
      </c>
      <c r="F2744" s="6">
        <v>25.02</v>
      </c>
    </row>
    <row r="2745" spans="1:6" x14ac:dyDescent="0.25">
      <c r="A2745" t="s">
        <v>150</v>
      </c>
      <c r="B2745" t="s">
        <v>6</v>
      </c>
      <c r="C2745" s="10">
        <v>15.510000000000002</v>
      </c>
      <c r="D2745" s="9">
        <v>31.6</v>
      </c>
      <c r="E2745" s="11">
        <v>15.05</v>
      </c>
      <c r="F2745" s="6">
        <v>26.47</v>
      </c>
    </row>
    <row r="2746" spans="1:6" x14ac:dyDescent="0.25">
      <c r="A2746" t="s">
        <v>150</v>
      </c>
      <c r="B2746" t="s">
        <v>7</v>
      </c>
      <c r="C2746" s="10">
        <v>16.555000000000003</v>
      </c>
      <c r="D2746" s="9">
        <v>32.6</v>
      </c>
      <c r="E2746" s="11">
        <v>16.059999999999999</v>
      </c>
      <c r="F2746" s="6">
        <v>27.43</v>
      </c>
    </row>
    <row r="2747" spans="1:6" x14ac:dyDescent="0.25">
      <c r="A2747" t="s">
        <v>150</v>
      </c>
      <c r="B2747" t="s">
        <v>125</v>
      </c>
      <c r="C2747" s="10">
        <v>17.545000000000002</v>
      </c>
      <c r="D2747" s="9">
        <v>32.6</v>
      </c>
      <c r="E2747" s="11">
        <v>17.760000000000002</v>
      </c>
      <c r="F2747" s="6">
        <v>28.36</v>
      </c>
    </row>
    <row r="2748" spans="1:6" x14ac:dyDescent="0.25">
      <c r="A2748" t="s">
        <v>150</v>
      </c>
      <c r="B2748" t="s">
        <v>126</v>
      </c>
      <c r="C2748" s="10">
        <v>17.963000000000001</v>
      </c>
      <c r="D2748" s="9">
        <v>33.799999999999997</v>
      </c>
      <c r="E2748" s="11">
        <v>17.760000000000002</v>
      </c>
      <c r="F2748" s="6">
        <v>29.31</v>
      </c>
    </row>
    <row r="2749" spans="1:6" x14ac:dyDescent="0.25">
      <c r="A2749" t="s">
        <v>150</v>
      </c>
      <c r="B2749" t="s">
        <v>112</v>
      </c>
      <c r="C2749" s="10">
        <v>16.093000000000004</v>
      </c>
      <c r="D2749" s="9">
        <v>22.5</v>
      </c>
      <c r="E2749" s="11">
        <v>16.91</v>
      </c>
      <c r="F2749" s="6">
        <v>24.22</v>
      </c>
    </row>
    <row r="2750" spans="1:6" x14ac:dyDescent="0.25">
      <c r="A2750" t="s">
        <v>150</v>
      </c>
      <c r="B2750" t="s">
        <v>113</v>
      </c>
      <c r="C2750" s="10">
        <v>16.093000000000004</v>
      </c>
      <c r="D2750" s="9">
        <v>22.5</v>
      </c>
      <c r="E2750" s="11">
        <v>16.91</v>
      </c>
      <c r="F2750" s="6">
        <v>24.22</v>
      </c>
    </row>
    <row r="2751" spans="1:6" x14ac:dyDescent="0.25">
      <c r="A2751" t="s">
        <v>150</v>
      </c>
      <c r="B2751" t="s">
        <v>114</v>
      </c>
      <c r="C2751" s="10">
        <v>16.093000000000004</v>
      </c>
      <c r="D2751" s="9">
        <v>12</v>
      </c>
      <c r="E2751" s="11">
        <v>15.56</v>
      </c>
      <c r="F2751" s="6">
        <v>22.42</v>
      </c>
    </row>
    <row r="2752" spans="1:6" x14ac:dyDescent="0.25">
      <c r="A2752" t="s">
        <v>150</v>
      </c>
      <c r="B2752" t="s">
        <v>115</v>
      </c>
      <c r="C2752" s="10">
        <v>14.487000000000002</v>
      </c>
      <c r="D2752" s="9">
        <v>12</v>
      </c>
      <c r="E2752" s="11">
        <v>15.56</v>
      </c>
      <c r="F2752" s="6">
        <v>22.42</v>
      </c>
    </row>
    <row r="2753" spans="1:6" x14ac:dyDescent="0.25">
      <c r="A2753" t="s">
        <v>150</v>
      </c>
      <c r="B2753" t="s">
        <v>116</v>
      </c>
      <c r="C2753" s="10">
        <v>14.487000000000002</v>
      </c>
      <c r="D2753" s="9">
        <v>11</v>
      </c>
      <c r="E2753" s="11">
        <v>14.37</v>
      </c>
      <c r="F2753" s="6">
        <v>18.61</v>
      </c>
    </row>
    <row r="2754" spans="1:6" x14ac:dyDescent="0.25">
      <c r="A2754" t="s">
        <v>150</v>
      </c>
      <c r="B2754" t="s">
        <v>117</v>
      </c>
      <c r="C2754" s="10">
        <v>14.487000000000002</v>
      </c>
      <c r="D2754" s="9">
        <v>11</v>
      </c>
      <c r="E2754" s="11">
        <v>14.37</v>
      </c>
      <c r="F2754" s="6">
        <v>18.61</v>
      </c>
    </row>
    <row r="2755" spans="1:6" x14ac:dyDescent="0.25">
      <c r="A2755" t="s">
        <v>150</v>
      </c>
      <c r="B2755" t="s">
        <v>118</v>
      </c>
      <c r="C2755" s="10">
        <v>14.487000000000002</v>
      </c>
      <c r="D2755" s="9">
        <v>10</v>
      </c>
      <c r="E2755" s="11">
        <v>13.53</v>
      </c>
      <c r="F2755" s="6">
        <v>16.32</v>
      </c>
    </row>
    <row r="2756" spans="1:6" x14ac:dyDescent="0.25">
      <c r="A2756" t="s">
        <v>150</v>
      </c>
      <c r="B2756" t="s">
        <v>119</v>
      </c>
      <c r="C2756" s="10">
        <v>14.487000000000002</v>
      </c>
      <c r="D2756" s="9">
        <v>10</v>
      </c>
      <c r="E2756" s="9">
        <v>13.53</v>
      </c>
      <c r="F2756" s="6">
        <v>16.32</v>
      </c>
    </row>
    <row r="2757" spans="1:6" x14ac:dyDescent="0.25">
      <c r="A2757" t="s">
        <v>150</v>
      </c>
      <c r="B2757" t="s">
        <v>120</v>
      </c>
      <c r="C2757" s="10">
        <v>14.487000000000002</v>
      </c>
      <c r="D2757" s="9">
        <v>10</v>
      </c>
      <c r="E2757" s="9">
        <v>13.53</v>
      </c>
      <c r="F2757" s="6">
        <v>16.32</v>
      </c>
    </row>
    <row r="2758" spans="1:6" x14ac:dyDescent="0.25">
      <c r="A2758" t="s">
        <v>150</v>
      </c>
      <c r="B2758" t="s">
        <v>121</v>
      </c>
      <c r="C2758" s="10">
        <v>12.313950000000002</v>
      </c>
      <c r="D2758" s="9">
        <v>8.8000000000000007</v>
      </c>
      <c r="F2758" s="6">
        <v>15.04</v>
      </c>
    </row>
    <row r="2759" spans="1:6" x14ac:dyDescent="0.25">
      <c r="A2759" t="s">
        <v>150</v>
      </c>
      <c r="B2759" t="s">
        <v>122</v>
      </c>
      <c r="C2759" s="8">
        <v>12.313950000000002</v>
      </c>
      <c r="D2759" s="9">
        <v>8.8000000000000007</v>
      </c>
      <c r="F2759" s="6">
        <v>15.04</v>
      </c>
    </row>
    <row r="2760" spans="1:6" x14ac:dyDescent="0.25">
      <c r="A2760" t="s">
        <v>150</v>
      </c>
      <c r="B2760" t="s">
        <v>123</v>
      </c>
      <c r="C2760" s="8">
        <v>12.313950000000002</v>
      </c>
      <c r="D2760" s="9">
        <v>8.8000000000000007</v>
      </c>
      <c r="F2760" s="6">
        <v>15.04</v>
      </c>
    </row>
    <row r="2761" spans="1:6" x14ac:dyDescent="0.25">
      <c r="A2761" t="s">
        <v>150</v>
      </c>
      <c r="B2761" t="s">
        <v>124</v>
      </c>
      <c r="C2761" s="8">
        <v>12.313950000000002</v>
      </c>
      <c r="D2761" s="9">
        <v>8.8000000000000007</v>
      </c>
      <c r="F2761" s="6">
        <v>15.04</v>
      </c>
    </row>
    <row r="2762" spans="1:6" x14ac:dyDescent="0.25">
      <c r="A2762" t="s">
        <v>151</v>
      </c>
      <c r="B2762" t="s">
        <v>104</v>
      </c>
      <c r="C2762" s="10">
        <v>24.376000000000001</v>
      </c>
      <c r="D2762" s="9">
        <v>35.4</v>
      </c>
      <c r="E2762" s="11">
        <v>15.538999999999998</v>
      </c>
      <c r="F2762" s="6">
        <v>19.23</v>
      </c>
    </row>
    <row r="2763" spans="1:6" x14ac:dyDescent="0.25">
      <c r="A2763" t="s">
        <v>151</v>
      </c>
      <c r="B2763" t="s">
        <v>1</v>
      </c>
      <c r="C2763" s="10">
        <v>27.698</v>
      </c>
      <c r="D2763" s="9">
        <v>36.200000000000003</v>
      </c>
      <c r="E2763" s="11">
        <v>17.712</v>
      </c>
      <c r="F2763" s="6">
        <v>22.38</v>
      </c>
    </row>
    <row r="2764" spans="1:6" x14ac:dyDescent="0.25">
      <c r="A2764" t="s">
        <v>151</v>
      </c>
      <c r="B2764" t="s">
        <v>2</v>
      </c>
      <c r="C2764" s="10">
        <v>31.086000000000006</v>
      </c>
      <c r="D2764" s="9">
        <v>37</v>
      </c>
      <c r="E2764" s="11">
        <v>19.884999999999998</v>
      </c>
      <c r="F2764" s="6">
        <v>25.54</v>
      </c>
    </row>
    <row r="2765" spans="1:6" x14ac:dyDescent="0.25">
      <c r="A2765" t="s">
        <v>151</v>
      </c>
      <c r="B2765" t="s">
        <v>3</v>
      </c>
      <c r="C2765" s="10">
        <v>35.387000000000008</v>
      </c>
      <c r="D2765" s="9">
        <v>37.4</v>
      </c>
      <c r="E2765" s="11">
        <v>22.068249999999999</v>
      </c>
      <c r="F2765" s="6">
        <v>28.7</v>
      </c>
    </row>
    <row r="2766" spans="1:6" x14ac:dyDescent="0.25">
      <c r="A2766" t="s">
        <v>151</v>
      </c>
      <c r="B2766" t="s">
        <v>4</v>
      </c>
      <c r="C2766" s="10">
        <v>38.335000000000008</v>
      </c>
      <c r="D2766" s="9">
        <v>39.799999999999997</v>
      </c>
      <c r="E2766" s="11">
        <v>23.93375</v>
      </c>
      <c r="F2766" s="6">
        <v>29.83</v>
      </c>
    </row>
    <row r="2767" spans="1:6" x14ac:dyDescent="0.25">
      <c r="A2767" t="s">
        <v>151</v>
      </c>
      <c r="B2767" t="s">
        <v>5</v>
      </c>
      <c r="C2767" s="10">
        <v>40.854000000000006</v>
      </c>
      <c r="D2767" s="9">
        <v>41.1</v>
      </c>
      <c r="E2767" s="11">
        <v>25.799250000000001</v>
      </c>
      <c r="F2767" s="6">
        <v>30.98</v>
      </c>
    </row>
    <row r="2768" spans="1:6" x14ac:dyDescent="0.25">
      <c r="A2768" t="s">
        <v>151</v>
      </c>
      <c r="B2768" t="s">
        <v>6</v>
      </c>
      <c r="C2768" s="10">
        <v>42.756999999999998</v>
      </c>
      <c r="D2768" s="9">
        <v>43.5</v>
      </c>
      <c r="E2768" s="11">
        <v>27.654499999999999</v>
      </c>
      <c r="F2768" s="6">
        <v>34.020000000000003</v>
      </c>
    </row>
    <row r="2769" spans="1:6" x14ac:dyDescent="0.25">
      <c r="A2769" t="s">
        <v>151</v>
      </c>
      <c r="B2769" t="s">
        <v>7</v>
      </c>
      <c r="C2769" s="10">
        <v>45.694000000000003</v>
      </c>
      <c r="D2769" s="9">
        <v>45.4</v>
      </c>
      <c r="E2769" s="11">
        <v>29.52</v>
      </c>
      <c r="F2769" s="6">
        <v>35.24</v>
      </c>
    </row>
    <row r="2770" spans="1:6" x14ac:dyDescent="0.25">
      <c r="A2770" t="s">
        <v>151</v>
      </c>
      <c r="B2770" t="s">
        <v>125</v>
      </c>
      <c r="C2770" s="10">
        <v>48.444000000000003</v>
      </c>
      <c r="D2770" s="9">
        <v>46.5</v>
      </c>
      <c r="E2770" s="11">
        <v>32.635999999999996</v>
      </c>
      <c r="F2770" s="6">
        <v>36.44</v>
      </c>
    </row>
    <row r="2771" spans="1:6" x14ac:dyDescent="0.25">
      <c r="A2771" t="s">
        <v>151</v>
      </c>
      <c r="B2771" t="s">
        <v>126</v>
      </c>
      <c r="C2771" s="10">
        <v>51.623000000000005</v>
      </c>
      <c r="D2771" s="9">
        <v>48.9</v>
      </c>
      <c r="E2771" s="11">
        <v>32.635999999999996</v>
      </c>
      <c r="F2771" s="6">
        <v>37.659999999999997</v>
      </c>
    </row>
    <row r="2772" spans="1:6" x14ac:dyDescent="0.25">
      <c r="A2772" t="s">
        <v>151</v>
      </c>
      <c r="B2772" t="s">
        <v>112</v>
      </c>
      <c r="C2772" s="10">
        <v>46.375999999999998</v>
      </c>
      <c r="D2772" s="9">
        <v>33.9</v>
      </c>
      <c r="E2772" s="11">
        <v>31.077999999999996</v>
      </c>
      <c r="F2772" s="6">
        <v>31.12</v>
      </c>
    </row>
    <row r="2773" spans="1:6" x14ac:dyDescent="0.25">
      <c r="A2773" t="s">
        <v>151</v>
      </c>
      <c r="B2773" t="s">
        <v>113</v>
      </c>
      <c r="C2773" s="10">
        <v>46.375999999999998</v>
      </c>
      <c r="D2773" s="9">
        <v>33.9</v>
      </c>
      <c r="E2773" s="11">
        <v>31.077999999999996</v>
      </c>
      <c r="F2773" s="6">
        <v>31.12</v>
      </c>
    </row>
    <row r="2774" spans="1:6" x14ac:dyDescent="0.25">
      <c r="A2774" t="s">
        <v>151</v>
      </c>
      <c r="B2774" t="s">
        <v>114</v>
      </c>
      <c r="C2774" s="10">
        <v>46.375999999999998</v>
      </c>
      <c r="D2774" s="9">
        <v>20.7</v>
      </c>
      <c r="E2774" s="11">
        <v>28.587249999999997</v>
      </c>
      <c r="F2774" s="6">
        <v>28.82</v>
      </c>
    </row>
    <row r="2775" spans="1:6" x14ac:dyDescent="0.25">
      <c r="A2775" t="s">
        <v>151</v>
      </c>
      <c r="B2775" t="s">
        <v>115</v>
      </c>
      <c r="C2775" s="10">
        <v>41.272000000000006</v>
      </c>
      <c r="D2775" s="9">
        <v>20.7</v>
      </c>
      <c r="E2775" s="11">
        <v>28.587249999999997</v>
      </c>
      <c r="F2775" s="6">
        <v>28.82</v>
      </c>
    </row>
    <row r="2776" spans="1:6" x14ac:dyDescent="0.25">
      <c r="A2776" t="s">
        <v>151</v>
      </c>
      <c r="B2776" t="s">
        <v>116</v>
      </c>
      <c r="C2776" s="10">
        <v>41.272000000000006</v>
      </c>
      <c r="D2776" s="9">
        <v>18.7</v>
      </c>
      <c r="E2776" s="11">
        <v>26.414249999999996</v>
      </c>
      <c r="F2776" s="6">
        <v>23.91</v>
      </c>
    </row>
    <row r="2777" spans="1:6" x14ac:dyDescent="0.25">
      <c r="A2777" t="s">
        <v>151</v>
      </c>
      <c r="B2777" t="s">
        <v>117</v>
      </c>
      <c r="C2777" s="10">
        <v>41.272000000000006</v>
      </c>
      <c r="D2777" s="9">
        <v>18.7</v>
      </c>
      <c r="E2777" s="11">
        <v>26.414249999999996</v>
      </c>
      <c r="F2777" s="6">
        <v>23.91</v>
      </c>
    </row>
    <row r="2778" spans="1:6" x14ac:dyDescent="0.25">
      <c r="A2778" t="s">
        <v>151</v>
      </c>
      <c r="B2778" t="s">
        <v>118</v>
      </c>
      <c r="C2778" s="10">
        <v>41.272000000000006</v>
      </c>
      <c r="D2778" s="9">
        <v>16.899999999999999</v>
      </c>
      <c r="E2778" s="11">
        <v>24.856249999999999</v>
      </c>
      <c r="F2778" s="6">
        <v>20.96</v>
      </c>
    </row>
    <row r="2779" spans="1:6" x14ac:dyDescent="0.25">
      <c r="A2779" t="s">
        <v>151</v>
      </c>
      <c r="B2779" t="s">
        <v>119</v>
      </c>
      <c r="C2779" s="10">
        <v>41.272000000000006</v>
      </c>
      <c r="D2779" s="9">
        <v>16.899999999999999</v>
      </c>
      <c r="E2779" s="9">
        <v>24.856249999999999</v>
      </c>
      <c r="F2779" s="6">
        <v>20.96</v>
      </c>
    </row>
    <row r="2780" spans="1:6" x14ac:dyDescent="0.25">
      <c r="A2780" t="s">
        <v>151</v>
      </c>
      <c r="B2780" t="s">
        <v>120</v>
      </c>
      <c r="C2780" s="10">
        <v>41.272000000000006</v>
      </c>
      <c r="D2780" s="9">
        <v>16.899999999999999</v>
      </c>
      <c r="E2780" s="9">
        <v>24.856249999999999</v>
      </c>
      <c r="F2780" s="6">
        <v>20.96</v>
      </c>
    </row>
    <row r="2781" spans="1:6" x14ac:dyDescent="0.25">
      <c r="A2781" t="s">
        <v>151</v>
      </c>
      <c r="B2781" t="s">
        <v>121</v>
      </c>
      <c r="C2781" s="10">
        <v>35.081200000000003</v>
      </c>
      <c r="D2781" s="9">
        <v>15.5</v>
      </c>
      <c r="F2781" s="6">
        <v>19.32</v>
      </c>
    </row>
    <row r="2782" spans="1:6" x14ac:dyDescent="0.25">
      <c r="A2782" t="s">
        <v>151</v>
      </c>
      <c r="B2782" t="s">
        <v>122</v>
      </c>
      <c r="C2782" s="8">
        <v>35.081200000000003</v>
      </c>
      <c r="D2782" s="9">
        <v>15.5</v>
      </c>
      <c r="F2782" s="6">
        <v>19.32</v>
      </c>
    </row>
    <row r="2783" spans="1:6" x14ac:dyDescent="0.25">
      <c r="A2783" t="s">
        <v>151</v>
      </c>
      <c r="B2783" t="s">
        <v>123</v>
      </c>
      <c r="C2783" s="8">
        <v>35.081200000000003</v>
      </c>
      <c r="D2783" s="9">
        <v>15.5</v>
      </c>
      <c r="F2783" s="6">
        <v>19.32</v>
      </c>
    </row>
    <row r="2784" spans="1:6" x14ac:dyDescent="0.25">
      <c r="A2784" t="s">
        <v>151</v>
      </c>
      <c r="B2784" t="s">
        <v>124</v>
      </c>
      <c r="C2784" s="8">
        <v>35.081200000000003</v>
      </c>
      <c r="D2784" s="9">
        <v>15.5</v>
      </c>
      <c r="F2784" s="6">
        <v>19.32</v>
      </c>
    </row>
    <row r="2785" spans="1:6" x14ac:dyDescent="0.25">
      <c r="A2785" t="s">
        <v>152</v>
      </c>
      <c r="B2785" t="s">
        <v>104</v>
      </c>
      <c r="C2785" s="10">
        <v>15.741000000000001</v>
      </c>
      <c r="D2785" s="9">
        <v>32.200000000000003</v>
      </c>
      <c r="E2785" s="11">
        <v>12.33</v>
      </c>
      <c r="F2785" s="6">
        <v>17.510000000000002</v>
      </c>
    </row>
    <row r="2786" spans="1:6" x14ac:dyDescent="0.25">
      <c r="A2786" t="s">
        <v>152</v>
      </c>
      <c r="B2786" t="s">
        <v>1</v>
      </c>
      <c r="C2786" s="10">
        <v>18.292999999999999</v>
      </c>
      <c r="D2786" s="9">
        <v>32.9</v>
      </c>
      <c r="E2786" s="11">
        <v>14.06</v>
      </c>
      <c r="F2786" s="6">
        <v>20.38</v>
      </c>
    </row>
    <row r="2787" spans="1:6" x14ac:dyDescent="0.25">
      <c r="A2787" t="s">
        <v>152</v>
      </c>
      <c r="B2787" t="s">
        <v>2</v>
      </c>
      <c r="C2787" s="10">
        <v>20.239999999999998</v>
      </c>
      <c r="D2787" s="9">
        <v>33.700000000000003</v>
      </c>
      <c r="E2787" s="11">
        <v>15.79</v>
      </c>
      <c r="F2787" s="6">
        <v>23.25</v>
      </c>
    </row>
    <row r="2788" spans="1:6" x14ac:dyDescent="0.25">
      <c r="A2788" t="s">
        <v>152</v>
      </c>
      <c r="B2788" t="s">
        <v>3</v>
      </c>
      <c r="C2788" s="10">
        <v>22.198</v>
      </c>
      <c r="D2788" s="9">
        <v>34.4</v>
      </c>
      <c r="E2788" s="11">
        <v>17.510000000000002</v>
      </c>
      <c r="F2788" s="6">
        <v>26.13</v>
      </c>
    </row>
    <row r="2789" spans="1:6" x14ac:dyDescent="0.25">
      <c r="A2789" t="s">
        <v>152</v>
      </c>
      <c r="B2789" t="s">
        <v>4</v>
      </c>
      <c r="C2789" s="10">
        <v>23.947000000000003</v>
      </c>
      <c r="D2789" s="9">
        <v>36.1</v>
      </c>
      <c r="E2789" s="11">
        <v>18.989999999999998</v>
      </c>
      <c r="F2789" s="6">
        <v>27.17</v>
      </c>
    </row>
    <row r="2790" spans="1:6" x14ac:dyDescent="0.25">
      <c r="A2790" t="s">
        <v>152</v>
      </c>
      <c r="B2790" t="s">
        <v>5</v>
      </c>
      <c r="C2790" s="10">
        <v>26.07</v>
      </c>
      <c r="D2790" s="9">
        <v>36.9</v>
      </c>
      <c r="E2790" s="11">
        <v>20.47</v>
      </c>
      <c r="F2790" s="6">
        <v>28.22</v>
      </c>
    </row>
    <row r="2791" spans="1:6" x14ac:dyDescent="0.25">
      <c r="A2791" t="s">
        <v>152</v>
      </c>
      <c r="B2791" t="s">
        <v>6</v>
      </c>
      <c r="C2791" s="10">
        <v>27.984000000000005</v>
      </c>
      <c r="D2791" s="9">
        <v>38.5</v>
      </c>
      <c r="E2791" s="11">
        <v>21.95</v>
      </c>
      <c r="F2791" s="6">
        <v>30.76</v>
      </c>
    </row>
    <row r="2792" spans="1:6" x14ac:dyDescent="0.25">
      <c r="A2792" t="s">
        <v>152</v>
      </c>
      <c r="B2792" t="s">
        <v>7</v>
      </c>
      <c r="C2792" s="10">
        <v>29.348000000000003</v>
      </c>
      <c r="D2792" s="9">
        <v>39.799999999999997</v>
      </c>
      <c r="E2792" s="11">
        <v>23.43</v>
      </c>
      <c r="F2792" s="6">
        <v>31.86</v>
      </c>
    </row>
    <row r="2793" spans="1:6" x14ac:dyDescent="0.25">
      <c r="A2793" t="s">
        <v>152</v>
      </c>
      <c r="B2793" t="s">
        <v>125</v>
      </c>
      <c r="C2793" s="10">
        <v>31.053000000000004</v>
      </c>
      <c r="D2793" s="9">
        <v>40.200000000000003</v>
      </c>
      <c r="E2793" s="11">
        <v>25.9</v>
      </c>
      <c r="F2793" s="6">
        <v>32.96</v>
      </c>
    </row>
    <row r="2794" spans="1:6" x14ac:dyDescent="0.25">
      <c r="A2794" t="s">
        <v>152</v>
      </c>
      <c r="B2794" t="s">
        <v>126</v>
      </c>
      <c r="C2794" s="10">
        <v>32.648000000000003</v>
      </c>
      <c r="D2794" s="9">
        <v>41.8</v>
      </c>
      <c r="E2794" s="11">
        <v>25.9</v>
      </c>
      <c r="F2794" s="6">
        <v>34.06</v>
      </c>
    </row>
    <row r="2795" spans="1:6" x14ac:dyDescent="0.25">
      <c r="A2795" t="s">
        <v>152</v>
      </c>
      <c r="B2795" t="s">
        <v>112</v>
      </c>
      <c r="C2795" s="10">
        <v>30.085000000000004</v>
      </c>
      <c r="D2795" s="9">
        <v>28.4</v>
      </c>
      <c r="E2795" s="11">
        <v>24.67</v>
      </c>
      <c r="F2795" s="6">
        <v>28.13</v>
      </c>
    </row>
    <row r="2796" spans="1:6" x14ac:dyDescent="0.25">
      <c r="A2796" t="s">
        <v>152</v>
      </c>
      <c r="B2796" t="s">
        <v>113</v>
      </c>
      <c r="C2796" s="10">
        <v>30.085000000000004</v>
      </c>
      <c r="D2796" s="9">
        <v>28.4</v>
      </c>
      <c r="E2796" s="11">
        <v>24.67</v>
      </c>
      <c r="F2796" s="6">
        <v>28.13</v>
      </c>
    </row>
    <row r="2797" spans="1:6" x14ac:dyDescent="0.25">
      <c r="A2797" t="s">
        <v>152</v>
      </c>
      <c r="B2797" t="s">
        <v>114</v>
      </c>
      <c r="C2797" s="10">
        <v>30.085000000000004</v>
      </c>
      <c r="D2797" s="9">
        <v>17.2</v>
      </c>
      <c r="E2797" s="11">
        <v>22.69</v>
      </c>
      <c r="F2797" s="6">
        <v>26.06</v>
      </c>
    </row>
    <row r="2798" spans="1:6" x14ac:dyDescent="0.25">
      <c r="A2798" t="s">
        <v>152</v>
      </c>
      <c r="B2798" t="s">
        <v>115</v>
      </c>
      <c r="C2798" s="10">
        <v>26.048000000000002</v>
      </c>
      <c r="D2798" s="9">
        <v>17.2</v>
      </c>
      <c r="E2798" s="11">
        <v>22.69</v>
      </c>
      <c r="F2798" s="6">
        <v>26.06</v>
      </c>
    </row>
    <row r="2799" spans="1:6" x14ac:dyDescent="0.25">
      <c r="A2799" t="s">
        <v>152</v>
      </c>
      <c r="B2799" t="s">
        <v>116</v>
      </c>
      <c r="C2799" s="10">
        <v>26.048000000000002</v>
      </c>
      <c r="D2799" s="9">
        <v>15.9</v>
      </c>
      <c r="E2799" s="11">
        <v>20.97</v>
      </c>
      <c r="F2799" s="6">
        <v>21.62</v>
      </c>
    </row>
    <row r="2800" spans="1:6" x14ac:dyDescent="0.25">
      <c r="A2800" t="s">
        <v>152</v>
      </c>
      <c r="B2800" t="s">
        <v>117</v>
      </c>
      <c r="C2800" s="10">
        <v>26.048000000000002</v>
      </c>
      <c r="D2800" s="9">
        <v>15.9</v>
      </c>
      <c r="E2800" s="11">
        <v>20.97</v>
      </c>
      <c r="F2800" s="6">
        <v>21.62</v>
      </c>
    </row>
    <row r="2801" spans="1:6" x14ac:dyDescent="0.25">
      <c r="A2801" t="s">
        <v>152</v>
      </c>
      <c r="B2801" t="s">
        <v>118</v>
      </c>
      <c r="C2801" s="10">
        <v>26.048000000000002</v>
      </c>
      <c r="D2801" s="9">
        <v>14.4</v>
      </c>
      <c r="E2801" s="11">
        <v>19.73</v>
      </c>
      <c r="F2801" s="6">
        <v>18.95</v>
      </c>
    </row>
    <row r="2802" spans="1:6" x14ac:dyDescent="0.25">
      <c r="A2802" t="s">
        <v>152</v>
      </c>
      <c r="B2802" t="s">
        <v>119</v>
      </c>
      <c r="C2802" s="10">
        <v>26.048000000000002</v>
      </c>
      <c r="D2802" s="9">
        <v>14.4</v>
      </c>
      <c r="E2802" s="9">
        <v>19.73</v>
      </c>
      <c r="F2802" s="6">
        <v>18.95</v>
      </c>
    </row>
    <row r="2803" spans="1:6" x14ac:dyDescent="0.25">
      <c r="A2803" t="s">
        <v>152</v>
      </c>
      <c r="B2803" t="s">
        <v>120</v>
      </c>
      <c r="C2803" s="10">
        <v>26.048000000000002</v>
      </c>
      <c r="D2803" s="9">
        <v>14.4</v>
      </c>
      <c r="E2803" s="9">
        <v>19.73</v>
      </c>
      <c r="F2803" s="6">
        <v>18.95</v>
      </c>
    </row>
    <row r="2804" spans="1:6" x14ac:dyDescent="0.25">
      <c r="A2804" t="s">
        <v>152</v>
      </c>
      <c r="B2804" t="s">
        <v>121</v>
      </c>
      <c r="C2804" s="10">
        <v>22.140800000000002</v>
      </c>
      <c r="D2804" s="9">
        <v>13.1</v>
      </c>
      <c r="F2804" s="6">
        <v>17.48</v>
      </c>
    </row>
    <row r="2805" spans="1:6" x14ac:dyDescent="0.25">
      <c r="A2805" t="s">
        <v>152</v>
      </c>
      <c r="B2805" t="s">
        <v>122</v>
      </c>
      <c r="C2805" s="8">
        <v>22.140800000000002</v>
      </c>
      <c r="D2805" s="9">
        <v>13.1</v>
      </c>
      <c r="F2805" s="6">
        <v>17.48</v>
      </c>
    </row>
    <row r="2806" spans="1:6" x14ac:dyDescent="0.25">
      <c r="A2806" t="s">
        <v>152</v>
      </c>
      <c r="B2806" t="s">
        <v>123</v>
      </c>
      <c r="C2806" s="8">
        <v>22.140800000000002</v>
      </c>
      <c r="D2806" s="9">
        <v>13.1</v>
      </c>
      <c r="F2806" s="6">
        <v>17.48</v>
      </c>
    </row>
    <row r="2807" spans="1:6" x14ac:dyDescent="0.25">
      <c r="A2807" t="s">
        <v>152</v>
      </c>
      <c r="B2807" t="s">
        <v>124</v>
      </c>
      <c r="C2807" s="8">
        <v>22.140800000000002</v>
      </c>
      <c r="D2807" s="9">
        <v>13.1</v>
      </c>
      <c r="F2807" s="6">
        <v>17.48</v>
      </c>
    </row>
    <row r="2808" spans="1:6" x14ac:dyDescent="0.25">
      <c r="A2808" t="s">
        <v>153</v>
      </c>
      <c r="B2808" t="s">
        <v>104</v>
      </c>
      <c r="C2808" s="10">
        <v>18.480000000000004</v>
      </c>
      <c r="D2808" s="9">
        <v>32.799999999999997</v>
      </c>
      <c r="E2808" s="11">
        <v>12.51</v>
      </c>
      <c r="F2808" s="6">
        <v>19.63</v>
      </c>
    </row>
    <row r="2809" spans="1:6" x14ac:dyDescent="0.25">
      <c r="A2809" t="s">
        <v>153</v>
      </c>
      <c r="B2809" t="s">
        <v>1</v>
      </c>
      <c r="C2809" s="10">
        <v>20.878000000000004</v>
      </c>
      <c r="D2809" s="9">
        <v>33.799999999999997</v>
      </c>
      <c r="E2809" s="11">
        <v>14.26</v>
      </c>
      <c r="F2809" s="6">
        <v>22.85</v>
      </c>
    </row>
    <row r="2810" spans="1:6" x14ac:dyDescent="0.25">
      <c r="A2810" t="s">
        <v>153</v>
      </c>
      <c r="B2810" t="s">
        <v>2</v>
      </c>
      <c r="C2810" s="10">
        <v>23.584000000000003</v>
      </c>
      <c r="D2810" s="9">
        <v>34.9</v>
      </c>
      <c r="E2810" s="11">
        <v>16.010000000000002</v>
      </c>
      <c r="F2810" s="6">
        <v>26.08</v>
      </c>
    </row>
    <row r="2811" spans="1:6" x14ac:dyDescent="0.25">
      <c r="A2811" t="s">
        <v>153</v>
      </c>
      <c r="B2811" t="s">
        <v>3</v>
      </c>
      <c r="C2811" s="10">
        <v>25.399000000000001</v>
      </c>
      <c r="D2811" s="9">
        <v>36</v>
      </c>
      <c r="E2811" s="11">
        <v>17.760000000000002</v>
      </c>
      <c r="F2811" s="6">
        <v>29.29</v>
      </c>
    </row>
    <row r="2812" spans="1:6" x14ac:dyDescent="0.25">
      <c r="A2812" t="s">
        <v>153</v>
      </c>
      <c r="B2812" t="s">
        <v>4</v>
      </c>
      <c r="C2812" s="10">
        <v>27.500000000000004</v>
      </c>
      <c r="D2812" s="9">
        <v>37.9</v>
      </c>
      <c r="E2812" s="11">
        <v>19.260000000000002</v>
      </c>
      <c r="F2812" s="6">
        <v>30.48</v>
      </c>
    </row>
    <row r="2813" spans="1:6" x14ac:dyDescent="0.25">
      <c r="A2813" t="s">
        <v>153</v>
      </c>
      <c r="B2813" t="s">
        <v>5</v>
      </c>
      <c r="C2813" s="10">
        <v>29.997000000000003</v>
      </c>
      <c r="D2813" s="9">
        <v>39</v>
      </c>
      <c r="E2813" s="11">
        <v>20.77</v>
      </c>
      <c r="F2813" s="6">
        <v>31.64</v>
      </c>
    </row>
    <row r="2814" spans="1:6" x14ac:dyDescent="0.25">
      <c r="A2814" t="s">
        <v>153</v>
      </c>
      <c r="B2814" t="s">
        <v>6</v>
      </c>
      <c r="C2814" s="10">
        <v>32.681000000000004</v>
      </c>
      <c r="D2814" s="9">
        <v>41.1</v>
      </c>
      <c r="E2814" s="11">
        <v>22.27</v>
      </c>
      <c r="F2814" s="6">
        <v>34.799999999999997</v>
      </c>
    </row>
    <row r="2815" spans="1:6" x14ac:dyDescent="0.25">
      <c r="A2815" t="s">
        <v>153</v>
      </c>
      <c r="B2815" t="s">
        <v>7</v>
      </c>
      <c r="C2815" s="10">
        <v>34.485000000000007</v>
      </c>
      <c r="D2815" s="9">
        <v>42.6</v>
      </c>
      <c r="E2815" s="11">
        <v>23.77</v>
      </c>
      <c r="F2815" s="6">
        <v>36.04</v>
      </c>
    </row>
    <row r="2816" spans="1:6" x14ac:dyDescent="0.25">
      <c r="A2816" t="s">
        <v>153</v>
      </c>
      <c r="B2816" t="s">
        <v>125</v>
      </c>
      <c r="C2816" s="10">
        <v>36.475999999999999</v>
      </c>
      <c r="D2816" s="9">
        <v>43.3</v>
      </c>
      <c r="E2816" s="11">
        <v>26.27</v>
      </c>
      <c r="F2816" s="6">
        <v>37.270000000000003</v>
      </c>
    </row>
    <row r="2817" spans="1:6" x14ac:dyDescent="0.25">
      <c r="A2817" t="s">
        <v>153</v>
      </c>
      <c r="B2817" t="s">
        <v>126</v>
      </c>
      <c r="C2817" s="10">
        <v>38.478000000000002</v>
      </c>
      <c r="D2817" s="9">
        <v>45.2</v>
      </c>
      <c r="E2817" s="11">
        <v>26.27</v>
      </c>
      <c r="F2817" s="6">
        <v>38.51</v>
      </c>
    </row>
    <row r="2818" spans="1:6" x14ac:dyDescent="0.25">
      <c r="A2818" t="s">
        <v>153</v>
      </c>
      <c r="B2818" t="s">
        <v>112</v>
      </c>
      <c r="C2818" s="10">
        <v>33.913000000000004</v>
      </c>
      <c r="D2818" s="9">
        <v>31.7</v>
      </c>
      <c r="E2818" s="11">
        <v>25.02</v>
      </c>
      <c r="F2818" s="6">
        <v>31.82</v>
      </c>
    </row>
    <row r="2819" spans="1:6" x14ac:dyDescent="0.25">
      <c r="A2819" t="s">
        <v>153</v>
      </c>
      <c r="B2819" t="s">
        <v>113</v>
      </c>
      <c r="C2819" s="10">
        <v>33.913000000000004</v>
      </c>
      <c r="D2819" s="9">
        <v>31.7</v>
      </c>
      <c r="E2819" s="11">
        <v>25.02</v>
      </c>
      <c r="F2819" s="6">
        <v>31.82</v>
      </c>
    </row>
    <row r="2820" spans="1:6" x14ac:dyDescent="0.25">
      <c r="A2820" t="s">
        <v>153</v>
      </c>
      <c r="B2820" t="s">
        <v>114</v>
      </c>
      <c r="C2820" s="10">
        <v>33.913000000000004</v>
      </c>
      <c r="D2820" s="9">
        <v>20.6</v>
      </c>
      <c r="E2820" s="11">
        <v>23.02</v>
      </c>
      <c r="F2820" s="6">
        <v>29.47</v>
      </c>
    </row>
    <row r="2821" spans="1:6" x14ac:dyDescent="0.25">
      <c r="A2821" t="s">
        <v>153</v>
      </c>
      <c r="B2821" t="s">
        <v>115</v>
      </c>
      <c r="C2821" s="10">
        <v>30.107000000000003</v>
      </c>
      <c r="D2821" s="9">
        <v>20.6</v>
      </c>
      <c r="E2821" s="11">
        <v>23.02</v>
      </c>
      <c r="F2821" s="6">
        <v>29.47</v>
      </c>
    </row>
    <row r="2822" spans="1:6" x14ac:dyDescent="0.25">
      <c r="A2822" t="s">
        <v>153</v>
      </c>
      <c r="B2822" t="s">
        <v>116</v>
      </c>
      <c r="C2822" s="10">
        <v>30.107000000000003</v>
      </c>
      <c r="D2822" s="9">
        <v>19.3</v>
      </c>
      <c r="E2822" s="11">
        <v>21.27</v>
      </c>
      <c r="F2822" s="6">
        <v>24.45</v>
      </c>
    </row>
    <row r="2823" spans="1:6" x14ac:dyDescent="0.25">
      <c r="A2823" t="s">
        <v>153</v>
      </c>
      <c r="B2823" t="s">
        <v>117</v>
      </c>
      <c r="C2823" s="10">
        <v>30.107000000000003</v>
      </c>
      <c r="D2823" s="9">
        <v>19.3</v>
      </c>
      <c r="E2823" s="11">
        <v>21.27</v>
      </c>
      <c r="F2823" s="6">
        <v>24.45</v>
      </c>
    </row>
    <row r="2824" spans="1:6" x14ac:dyDescent="0.25">
      <c r="A2824" t="s">
        <v>153</v>
      </c>
      <c r="B2824" t="s">
        <v>118</v>
      </c>
      <c r="C2824" s="10">
        <v>30.107000000000003</v>
      </c>
      <c r="D2824" s="9">
        <v>17.7</v>
      </c>
      <c r="E2824" s="11">
        <v>20.02</v>
      </c>
      <c r="F2824" s="6">
        <v>21.44</v>
      </c>
    </row>
    <row r="2825" spans="1:6" x14ac:dyDescent="0.25">
      <c r="A2825" t="s">
        <v>153</v>
      </c>
      <c r="B2825" t="s">
        <v>119</v>
      </c>
      <c r="C2825" s="10">
        <v>30.107000000000003</v>
      </c>
      <c r="D2825" s="9">
        <v>17.7</v>
      </c>
      <c r="E2825" s="9">
        <v>20.02</v>
      </c>
      <c r="F2825" s="6">
        <v>21.44</v>
      </c>
    </row>
    <row r="2826" spans="1:6" x14ac:dyDescent="0.25">
      <c r="A2826" t="s">
        <v>153</v>
      </c>
      <c r="B2826" t="s">
        <v>120</v>
      </c>
      <c r="C2826" s="10">
        <v>30.107000000000003</v>
      </c>
      <c r="D2826" s="9">
        <v>17.7</v>
      </c>
      <c r="E2826" s="9">
        <v>20.02</v>
      </c>
      <c r="F2826" s="6">
        <v>21.44</v>
      </c>
    </row>
    <row r="2827" spans="1:6" x14ac:dyDescent="0.25">
      <c r="A2827" t="s">
        <v>153</v>
      </c>
      <c r="B2827" t="s">
        <v>121</v>
      </c>
      <c r="C2827" s="10">
        <v>25.590950000000003</v>
      </c>
      <c r="D2827" s="9">
        <v>16.399999999999999</v>
      </c>
      <c r="F2827" s="6">
        <v>19.760000000000002</v>
      </c>
    </row>
    <row r="2828" spans="1:6" x14ac:dyDescent="0.25">
      <c r="A2828" t="s">
        <v>153</v>
      </c>
      <c r="B2828" t="s">
        <v>122</v>
      </c>
      <c r="C2828" s="8">
        <v>25.590950000000003</v>
      </c>
      <c r="D2828" s="9">
        <v>16.399999999999999</v>
      </c>
      <c r="F2828" s="6">
        <v>19.760000000000002</v>
      </c>
    </row>
    <row r="2829" spans="1:6" x14ac:dyDescent="0.25">
      <c r="A2829" t="s">
        <v>153</v>
      </c>
      <c r="B2829" t="s">
        <v>123</v>
      </c>
      <c r="C2829" s="8">
        <v>25.590950000000003</v>
      </c>
      <c r="D2829" s="9">
        <v>16.399999999999999</v>
      </c>
      <c r="F2829" s="6">
        <v>19.760000000000002</v>
      </c>
    </row>
    <row r="2830" spans="1:6" x14ac:dyDescent="0.25">
      <c r="A2830" t="s">
        <v>153</v>
      </c>
      <c r="B2830" t="s">
        <v>124</v>
      </c>
      <c r="C2830" s="8">
        <v>25.590950000000003</v>
      </c>
      <c r="D2830" s="9">
        <v>16.399999999999999</v>
      </c>
      <c r="F2830" s="6">
        <v>19.760000000000002</v>
      </c>
    </row>
    <row r="2831" spans="1:6" x14ac:dyDescent="0.25">
      <c r="A2831" t="s">
        <v>154</v>
      </c>
      <c r="B2831" t="s">
        <v>104</v>
      </c>
      <c r="C2831" s="10">
        <v>16.907</v>
      </c>
      <c r="D2831" s="9">
        <v>33</v>
      </c>
      <c r="E2831" s="11">
        <v>12.18</v>
      </c>
      <c r="F2831" s="6">
        <v>19.66</v>
      </c>
    </row>
    <row r="2832" spans="1:6" x14ac:dyDescent="0.25">
      <c r="A2832" t="s">
        <v>154</v>
      </c>
      <c r="B2832" t="s">
        <v>1</v>
      </c>
      <c r="C2832" s="10">
        <v>18.645</v>
      </c>
      <c r="D2832" s="9">
        <v>33.799999999999997</v>
      </c>
      <c r="E2832" s="11">
        <v>13.88</v>
      </c>
      <c r="F2832" s="6">
        <v>22.9</v>
      </c>
    </row>
    <row r="2833" spans="1:6" x14ac:dyDescent="0.25">
      <c r="A2833" t="s">
        <v>154</v>
      </c>
      <c r="B2833" t="s">
        <v>2</v>
      </c>
      <c r="C2833" s="10">
        <v>21.681000000000001</v>
      </c>
      <c r="D2833" s="9">
        <v>34.6</v>
      </c>
      <c r="E2833" s="11">
        <v>15.58</v>
      </c>
      <c r="F2833" s="6">
        <v>26.12</v>
      </c>
    </row>
    <row r="2834" spans="1:6" x14ac:dyDescent="0.25">
      <c r="A2834" t="s">
        <v>154</v>
      </c>
      <c r="B2834" t="s">
        <v>3</v>
      </c>
      <c r="C2834" s="10">
        <v>22.891000000000002</v>
      </c>
      <c r="D2834" s="9">
        <v>35.4</v>
      </c>
      <c r="E2834" s="11">
        <v>17.29</v>
      </c>
      <c r="F2834" s="6">
        <v>29.35</v>
      </c>
    </row>
    <row r="2835" spans="1:6" x14ac:dyDescent="0.25">
      <c r="A2835" t="s">
        <v>154</v>
      </c>
      <c r="B2835" t="s">
        <v>4</v>
      </c>
      <c r="C2835" s="10">
        <v>26.378000000000004</v>
      </c>
      <c r="D2835" s="9">
        <v>37.200000000000003</v>
      </c>
      <c r="E2835" s="11">
        <v>18.75</v>
      </c>
      <c r="F2835" s="6">
        <v>30.52</v>
      </c>
    </row>
    <row r="2836" spans="1:6" x14ac:dyDescent="0.25">
      <c r="A2836" t="s">
        <v>154</v>
      </c>
      <c r="B2836" t="s">
        <v>5</v>
      </c>
      <c r="C2836" s="10">
        <v>28.281000000000002</v>
      </c>
      <c r="D2836" s="9">
        <v>38.1</v>
      </c>
      <c r="E2836" s="11">
        <v>20.21</v>
      </c>
      <c r="F2836" s="6">
        <v>31.68</v>
      </c>
    </row>
    <row r="2837" spans="1:6" x14ac:dyDescent="0.25">
      <c r="A2837" t="s">
        <v>154</v>
      </c>
      <c r="B2837" t="s">
        <v>6</v>
      </c>
      <c r="C2837" s="10">
        <v>30.470000000000002</v>
      </c>
      <c r="D2837" s="9">
        <v>39.9</v>
      </c>
      <c r="E2837" s="11">
        <v>21.67</v>
      </c>
      <c r="F2837" s="6">
        <v>34.619999999999997</v>
      </c>
    </row>
    <row r="2838" spans="1:6" x14ac:dyDescent="0.25">
      <c r="A2838" t="s">
        <v>154</v>
      </c>
      <c r="B2838" t="s">
        <v>7</v>
      </c>
      <c r="C2838" s="10">
        <v>31.680000000000003</v>
      </c>
      <c r="D2838" s="9">
        <v>41.2</v>
      </c>
      <c r="E2838" s="11">
        <v>23.13</v>
      </c>
      <c r="F2838" s="6">
        <v>35.83</v>
      </c>
    </row>
    <row r="2839" spans="1:6" x14ac:dyDescent="0.25">
      <c r="A2839" t="s">
        <v>154</v>
      </c>
      <c r="B2839" t="s">
        <v>125</v>
      </c>
      <c r="C2839" s="10">
        <v>32.78</v>
      </c>
      <c r="D2839" s="9">
        <v>41.8</v>
      </c>
      <c r="E2839" s="11">
        <v>25.57</v>
      </c>
      <c r="F2839" s="6">
        <v>37.090000000000003</v>
      </c>
    </row>
    <row r="2840" spans="1:6" x14ac:dyDescent="0.25">
      <c r="A2840" t="s">
        <v>154</v>
      </c>
      <c r="B2840" t="s">
        <v>126</v>
      </c>
      <c r="C2840" s="10">
        <v>33.572000000000003</v>
      </c>
      <c r="D2840" s="9">
        <v>43.6</v>
      </c>
      <c r="E2840" s="11">
        <v>25.57</v>
      </c>
      <c r="F2840" s="6">
        <v>38.32</v>
      </c>
    </row>
    <row r="2841" spans="1:6" x14ac:dyDescent="0.25">
      <c r="A2841" t="s">
        <v>154</v>
      </c>
      <c r="B2841" t="s">
        <v>112</v>
      </c>
      <c r="C2841" s="10">
        <v>31.339000000000002</v>
      </c>
      <c r="D2841" s="9">
        <v>29.8</v>
      </c>
      <c r="E2841" s="11">
        <v>24.35</v>
      </c>
      <c r="F2841" s="6">
        <v>31.65</v>
      </c>
    </row>
    <row r="2842" spans="1:6" x14ac:dyDescent="0.25">
      <c r="A2842" t="s">
        <v>154</v>
      </c>
      <c r="B2842" t="s">
        <v>113</v>
      </c>
      <c r="C2842" s="10">
        <v>31.339000000000002</v>
      </c>
      <c r="D2842" s="9">
        <v>29.8</v>
      </c>
      <c r="E2842" s="11">
        <v>24.35</v>
      </c>
      <c r="F2842" s="6">
        <v>31.65</v>
      </c>
    </row>
    <row r="2843" spans="1:6" x14ac:dyDescent="0.25">
      <c r="A2843" t="s">
        <v>154</v>
      </c>
      <c r="B2843" t="s">
        <v>114</v>
      </c>
      <c r="C2843" s="10">
        <v>31.339000000000002</v>
      </c>
      <c r="D2843" s="9">
        <v>18.399999999999999</v>
      </c>
      <c r="E2843" s="11">
        <v>22.4</v>
      </c>
      <c r="F2843" s="6">
        <v>29.32</v>
      </c>
    </row>
    <row r="2844" spans="1:6" x14ac:dyDescent="0.25">
      <c r="A2844" t="s">
        <v>154</v>
      </c>
      <c r="B2844" t="s">
        <v>115</v>
      </c>
      <c r="C2844" s="10">
        <v>28.413</v>
      </c>
      <c r="D2844" s="9">
        <v>18.399999999999999</v>
      </c>
      <c r="E2844" s="11">
        <v>22.4</v>
      </c>
      <c r="F2844" s="6">
        <v>29.32</v>
      </c>
    </row>
    <row r="2845" spans="1:6" x14ac:dyDescent="0.25">
      <c r="A2845" t="s">
        <v>154</v>
      </c>
      <c r="B2845" t="s">
        <v>116</v>
      </c>
      <c r="C2845" s="10">
        <v>28.413</v>
      </c>
      <c r="D2845" s="9">
        <v>17.100000000000001</v>
      </c>
      <c r="E2845" s="11">
        <v>20.7</v>
      </c>
      <c r="F2845" s="6">
        <v>24.32</v>
      </c>
    </row>
    <row r="2846" spans="1:6" x14ac:dyDescent="0.25">
      <c r="A2846" t="s">
        <v>154</v>
      </c>
      <c r="B2846" t="s">
        <v>117</v>
      </c>
      <c r="C2846" s="10">
        <v>28.413</v>
      </c>
      <c r="D2846" s="9">
        <v>17.100000000000001</v>
      </c>
      <c r="E2846" s="11">
        <v>20.7</v>
      </c>
      <c r="F2846" s="6">
        <v>24.32</v>
      </c>
    </row>
    <row r="2847" spans="1:6" x14ac:dyDescent="0.25">
      <c r="A2847" t="s">
        <v>154</v>
      </c>
      <c r="B2847" t="s">
        <v>118</v>
      </c>
      <c r="C2847" s="10">
        <v>28.413</v>
      </c>
      <c r="D2847" s="9">
        <v>15.4</v>
      </c>
      <c r="E2847" s="11">
        <v>19.48</v>
      </c>
      <c r="F2847" s="6">
        <v>21.32</v>
      </c>
    </row>
    <row r="2848" spans="1:6" x14ac:dyDescent="0.25">
      <c r="A2848" t="s">
        <v>154</v>
      </c>
      <c r="B2848" t="s">
        <v>119</v>
      </c>
      <c r="C2848" s="10">
        <v>28.413</v>
      </c>
      <c r="D2848" s="9">
        <v>15.4</v>
      </c>
      <c r="E2848" s="9">
        <v>19.48</v>
      </c>
      <c r="F2848" s="6">
        <v>21.32</v>
      </c>
    </row>
    <row r="2849" spans="1:6" x14ac:dyDescent="0.25">
      <c r="A2849" t="s">
        <v>154</v>
      </c>
      <c r="B2849" t="s">
        <v>120</v>
      </c>
      <c r="C2849" s="10">
        <v>28.413</v>
      </c>
      <c r="D2849" s="9">
        <v>15.4</v>
      </c>
      <c r="E2849" s="9">
        <v>19.48</v>
      </c>
      <c r="F2849" s="6">
        <v>21.32</v>
      </c>
    </row>
    <row r="2850" spans="1:6" x14ac:dyDescent="0.25">
      <c r="A2850" t="s">
        <v>154</v>
      </c>
      <c r="B2850" t="s">
        <v>121</v>
      </c>
      <c r="C2850" s="10">
        <v>24.151049999999998</v>
      </c>
      <c r="D2850" s="9">
        <v>14.1</v>
      </c>
      <c r="F2850" s="6">
        <v>19.649999999999999</v>
      </c>
    </row>
    <row r="2851" spans="1:6" x14ac:dyDescent="0.25">
      <c r="A2851" t="s">
        <v>154</v>
      </c>
      <c r="B2851" t="s">
        <v>122</v>
      </c>
      <c r="C2851" s="8">
        <v>24.151049999999998</v>
      </c>
      <c r="D2851" s="9">
        <v>14.1</v>
      </c>
      <c r="F2851" s="6">
        <v>19.649999999999999</v>
      </c>
    </row>
    <row r="2852" spans="1:6" x14ac:dyDescent="0.25">
      <c r="A2852" t="s">
        <v>154</v>
      </c>
      <c r="B2852" t="s">
        <v>123</v>
      </c>
      <c r="C2852" s="8">
        <v>24.151049999999998</v>
      </c>
      <c r="D2852" s="9">
        <v>14.1</v>
      </c>
      <c r="F2852" s="6">
        <v>19.649999999999999</v>
      </c>
    </row>
    <row r="2853" spans="1:6" x14ac:dyDescent="0.25">
      <c r="A2853" t="s">
        <v>154</v>
      </c>
      <c r="B2853" t="s">
        <v>124</v>
      </c>
      <c r="C2853" s="8">
        <v>24.151049999999998</v>
      </c>
      <c r="D2853" s="9">
        <v>14.1</v>
      </c>
      <c r="F2853" s="6">
        <v>19.649999999999999</v>
      </c>
    </row>
    <row r="2854" spans="1:6" x14ac:dyDescent="0.25">
      <c r="A2854" t="s">
        <v>155</v>
      </c>
      <c r="B2854" t="s">
        <v>104</v>
      </c>
      <c r="C2854" s="10">
        <v>16.907</v>
      </c>
      <c r="D2854" s="9">
        <v>32.200000000000003</v>
      </c>
      <c r="E2854" s="11">
        <v>13.51</v>
      </c>
      <c r="F2854" s="6">
        <v>19.75</v>
      </c>
    </row>
    <row r="2855" spans="1:6" x14ac:dyDescent="0.25">
      <c r="A2855" t="s">
        <v>155</v>
      </c>
      <c r="B2855" t="s">
        <v>1</v>
      </c>
      <c r="C2855" s="10">
        <v>19.657000000000004</v>
      </c>
      <c r="D2855" s="9">
        <v>33.1</v>
      </c>
      <c r="E2855" s="11">
        <v>15.4</v>
      </c>
      <c r="F2855" s="6">
        <v>22.99</v>
      </c>
    </row>
    <row r="2856" spans="1:6" x14ac:dyDescent="0.25">
      <c r="A2856" t="s">
        <v>155</v>
      </c>
      <c r="B2856" t="s">
        <v>2</v>
      </c>
      <c r="C2856" s="10">
        <v>21.857000000000003</v>
      </c>
      <c r="D2856" s="9">
        <v>34</v>
      </c>
      <c r="E2856" s="11">
        <v>17.29</v>
      </c>
      <c r="F2856" s="6">
        <v>26.22</v>
      </c>
    </row>
    <row r="2857" spans="1:6" x14ac:dyDescent="0.25">
      <c r="A2857" t="s">
        <v>155</v>
      </c>
      <c r="B2857" t="s">
        <v>3</v>
      </c>
      <c r="C2857" s="10">
        <v>23.848000000000003</v>
      </c>
      <c r="D2857" s="9">
        <v>35</v>
      </c>
      <c r="E2857" s="11">
        <v>19.190000000000001</v>
      </c>
      <c r="F2857" s="6">
        <v>29.46</v>
      </c>
    </row>
    <row r="2858" spans="1:6" x14ac:dyDescent="0.25">
      <c r="A2858" t="s">
        <v>155</v>
      </c>
      <c r="B2858" t="s">
        <v>4</v>
      </c>
      <c r="C2858" s="10">
        <v>25.872</v>
      </c>
      <c r="D2858" s="9">
        <v>36.799999999999997</v>
      </c>
      <c r="E2858" s="11">
        <v>20.81</v>
      </c>
      <c r="F2858" s="6">
        <v>30.66</v>
      </c>
    </row>
    <row r="2859" spans="1:6" x14ac:dyDescent="0.25">
      <c r="A2859" t="s">
        <v>155</v>
      </c>
      <c r="B2859" t="s">
        <v>5</v>
      </c>
      <c r="C2859" s="10">
        <v>28.864000000000001</v>
      </c>
      <c r="D2859" s="9">
        <v>37.9</v>
      </c>
      <c r="E2859" s="11">
        <v>22.43</v>
      </c>
      <c r="F2859" s="6">
        <v>31.82</v>
      </c>
    </row>
    <row r="2860" spans="1:6" x14ac:dyDescent="0.25">
      <c r="A2860" t="s">
        <v>155</v>
      </c>
      <c r="B2860" t="s">
        <v>6</v>
      </c>
      <c r="C2860" s="10">
        <v>30.041</v>
      </c>
      <c r="D2860" s="9">
        <v>39.700000000000003</v>
      </c>
      <c r="E2860" s="11">
        <v>24.05</v>
      </c>
      <c r="F2860" s="6">
        <v>35.020000000000003</v>
      </c>
    </row>
    <row r="2861" spans="1:6" x14ac:dyDescent="0.25">
      <c r="A2861" t="s">
        <v>155</v>
      </c>
      <c r="B2861" t="s">
        <v>7</v>
      </c>
      <c r="C2861" s="10">
        <v>31.537000000000006</v>
      </c>
      <c r="D2861" s="9">
        <v>41.2</v>
      </c>
      <c r="E2861" s="11">
        <v>25.67</v>
      </c>
      <c r="F2861" s="6">
        <v>36.26</v>
      </c>
    </row>
    <row r="2862" spans="1:6" x14ac:dyDescent="0.25">
      <c r="A2862" t="s">
        <v>155</v>
      </c>
      <c r="B2862" t="s">
        <v>125</v>
      </c>
      <c r="C2862" s="10">
        <v>33.330000000000005</v>
      </c>
      <c r="D2862" s="9">
        <v>41.9</v>
      </c>
      <c r="E2862" s="11">
        <v>28.38</v>
      </c>
      <c r="F2862" s="6">
        <v>37.5</v>
      </c>
    </row>
    <row r="2863" spans="1:6" x14ac:dyDescent="0.25">
      <c r="A2863" t="s">
        <v>155</v>
      </c>
      <c r="B2863" t="s">
        <v>126</v>
      </c>
      <c r="C2863" s="10">
        <v>34.991</v>
      </c>
      <c r="D2863" s="9">
        <v>43.8</v>
      </c>
      <c r="E2863" s="11">
        <v>28.38</v>
      </c>
      <c r="F2863" s="6">
        <v>38.770000000000003</v>
      </c>
    </row>
    <row r="2864" spans="1:6" x14ac:dyDescent="0.25">
      <c r="A2864" t="s">
        <v>155</v>
      </c>
      <c r="B2864" t="s">
        <v>112</v>
      </c>
      <c r="C2864" s="10">
        <v>32.626000000000005</v>
      </c>
      <c r="D2864" s="9">
        <v>30.5</v>
      </c>
      <c r="E2864" s="11">
        <v>27.03</v>
      </c>
      <c r="F2864" s="6">
        <v>32.020000000000003</v>
      </c>
    </row>
    <row r="2865" spans="1:6" x14ac:dyDescent="0.25">
      <c r="A2865" t="s">
        <v>155</v>
      </c>
      <c r="B2865" t="s">
        <v>113</v>
      </c>
      <c r="C2865" s="10">
        <v>32.626000000000005</v>
      </c>
      <c r="D2865" s="9">
        <v>30.5</v>
      </c>
      <c r="E2865" s="11">
        <v>27.03</v>
      </c>
      <c r="F2865" s="6">
        <v>32.020000000000003</v>
      </c>
    </row>
    <row r="2866" spans="1:6" x14ac:dyDescent="0.25">
      <c r="A2866" t="s">
        <v>155</v>
      </c>
      <c r="B2866" t="s">
        <v>114</v>
      </c>
      <c r="C2866" s="10">
        <v>32.626000000000005</v>
      </c>
      <c r="D2866" s="9">
        <v>19.399999999999999</v>
      </c>
      <c r="E2866" s="11">
        <v>24.86</v>
      </c>
      <c r="F2866" s="6">
        <v>29.67</v>
      </c>
    </row>
    <row r="2867" spans="1:6" x14ac:dyDescent="0.25">
      <c r="A2867" t="s">
        <v>155</v>
      </c>
      <c r="B2867" t="s">
        <v>115</v>
      </c>
      <c r="C2867" s="10">
        <v>28.424000000000003</v>
      </c>
      <c r="D2867" s="9">
        <v>19.399999999999999</v>
      </c>
      <c r="E2867" s="11">
        <v>24.86</v>
      </c>
      <c r="F2867" s="6">
        <v>29.67</v>
      </c>
    </row>
    <row r="2868" spans="1:6" x14ac:dyDescent="0.25">
      <c r="A2868" t="s">
        <v>155</v>
      </c>
      <c r="B2868" t="s">
        <v>116</v>
      </c>
      <c r="C2868" s="10">
        <v>28.424000000000003</v>
      </c>
      <c r="D2868" s="9">
        <v>18.100000000000001</v>
      </c>
      <c r="E2868" s="11">
        <v>22.97</v>
      </c>
      <c r="F2868" s="6">
        <v>24.61</v>
      </c>
    </row>
    <row r="2869" spans="1:6" x14ac:dyDescent="0.25">
      <c r="A2869" t="s">
        <v>155</v>
      </c>
      <c r="B2869" t="s">
        <v>117</v>
      </c>
      <c r="C2869" s="10">
        <v>28.424000000000003</v>
      </c>
      <c r="D2869" s="9">
        <v>18.100000000000001</v>
      </c>
      <c r="E2869" s="11">
        <v>22.97</v>
      </c>
      <c r="F2869" s="6">
        <v>24.61</v>
      </c>
    </row>
    <row r="2870" spans="1:6" x14ac:dyDescent="0.25">
      <c r="A2870" t="s">
        <v>155</v>
      </c>
      <c r="B2870" t="s">
        <v>118</v>
      </c>
      <c r="C2870" s="10">
        <v>28.424000000000003</v>
      </c>
      <c r="D2870" s="9">
        <v>16.399999999999999</v>
      </c>
      <c r="E2870" s="11">
        <v>21.62</v>
      </c>
      <c r="F2870" s="6">
        <v>21.57</v>
      </c>
    </row>
    <row r="2871" spans="1:6" x14ac:dyDescent="0.25">
      <c r="A2871" t="s">
        <v>155</v>
      </c>
      <c r="B2871" t="s">
        <v>119</v>
      </c>
      <c r="C2871" s="10">
        <v>28.424000000000003</v>
      </c>
      <c r="D2871" s="9">
        <v>16.399999999999999</v>
      </c>
      <c r="E2871" s="9">
        <v>21.62</v>
      </c>
      <c r="F2871" s="6">
        <v>21.57</v>
      </c>
    </row>
    <row r="2872" spans="1:6" x14ac:dyDescent="0.25">
      <c r="A2872" t="s">
        <v>155</v>
      </c>
      <c r="B2872" t="s">
        <v>120</v>
      </c>
      <c r="C2872" s="10">
        <v>28.424000000000003</v>
      </c>
      <c r="D2872" s="9">
        <v>16.399999999999999</v>
      </c>
      <c r="E2872" s="9">
        <v>21.62</v>
      </c>
      <c r="F2872" s="6">
        <v>21.57</v>
      </c>
    </row>
    <row r="2873" spans="1:6" x14ac:dyDescent="0.25">
      <c r="A2873" t="s">
        <v>155</v>
      </c>
      <c r="B2873" t="s">
        <v>121</v>
      </c>
      <c r="C2873" s="10">
        <v>24.160400000000003</v>
      </c>
      <c r="D2873" s="9">
        <v>15.1</v>
      </c>
      <c r="F2873" s="6">
        <v>19.899999999999999</v>
      </c>
    </row>
    <row r="2874" spans="1:6" x14ac:dyDescent="0.25">
      <c r="A2874" t="s">
        <v>155</v>
      </c>
      <c r="B2874" t="s">
        <v>122</v>
      </c>
      <c r="C2874" s="8">
        <v>24.160400000000003</v>
      </c>
      <c r="D2874" s="9">
        <v>15.1</v>
      </c>
      <c r="F2874" s="6">
        <v>19.899999999999999</v>
      </c>
    </row>
    <row r="2875" spans="1:6" x14ac:dyDescent="0.25">
      <c r="A2875" t="s">
        <v>155</v>
      </c>
      <c r="B2875" t="s">
        <v>123</v>
      </c>
      <c r="C2875" s="8">
        <v>24.160400000000003</v>
      </c>
      <c r="D2875" s="9">
        <v>15.1</v>
      </c>
      <c r="F2875" s="6">
        <v>19.899999999999999</v>
      </c>
    </row>
    <row r="2876" spans="1:6" x14ac:dyDescent="0.25">
      <c r="A2876" t="s">
        <v>155</v>
      </c>
      <c r="B2876" t="s">
        <v>124</v>
      </c>
      <c r="C2876" s="8">
        <v>24.160400000000003</v>
      </c>
      <c r="D2876" s="9">
        <v>15.1</v>
      </c>
      <c r="F2876" s="6">
        <v>19.899999999999999</v>
      </c>
    </row>
    <row r="2877" spans="1:6" x14ac:dyDescent="0.25">
      <c r="A2877" t="s">
        <v>156</v>
      </c>
      <c r="B2877" t="s">
        <v>104</v>
      </c>
      <c r="C2877" s="10">
        <v>18.524000000000001</v>
      </c>
      <c r="D2877" s="9">
        <v>32</v>
      </c>
      <c r="E2877" s="11">
        <v>12.392249999999999</v>
      </c>
      <c r="F2877" s="6">
        <v>17.2</v>
      </c>
    </row>
    <row r="2878" spans="1:6" x14ac:dyDescent="0.25">
      <c r="A2878" t="s">
        <v>156</v>
      </c>
      <c r="B2878" t="s">
        <v>1</v>
      </c>
      <c r="C2878" s="10">
        <v>20.328000000000003</v>
      </c>
      <c r="D2878" s="9">
        <v>32.5</v>
      </c>
      <c r="E2878" s="11">
        <v>14.124499999999998</v>
      </c>
      <c r="F2878" s="6">
        <v>20.03</v>
      </c>
    </row>
    <row r="2879" spans="1:6" x14ac:dyDescent="0.25">
      <c r="A2879" t="s">
        <v>156</v>
      </c>
      <c r="B2879" t="s">
        <v>2</v>
      </c>
      <c r="C2879" s="10">
        <v>22.880000000000003</v>
      </c>
      <c r="D2879" s="9">
        <v>33.200000000000003</v>
      </c>
      <c r="E2879" s="11">
        <v>15.85675</v>
      </c>
      <c r="F2879" s="6">
        <v>22.86</v>
      </c>
    </row>
    <row r="2880" spans="1:6" x14ac:dyDescent="0.25">
      <c r="A2880" t="s">
        <v>156</v>
      </c>
      <c r="B2880" t="s">
        <v>3</v>
      </c>
      <c r="C2880" s="10">
        <v>24.42</v>
      </c>
      <c r="D2880" s="9">
        <v>33.799999999999997</v>
      </c>
      <c r="E2880" s="11">
        <v>17.599250000000001</v>
      </c>
      <c r="F2880" s="6">
        <v>25.69</v>
      </c>
    </row>
    <row r="2881" spans="1:6" x14ac:dyDescent="0.25">
      <c r="A2881" t="s">
        <v>156</v>
      </c>
      <c r="B2881" t="s">
        <v>4</v>
      </c>
      <c r="C2881" s="10">
        <v>27.775000000000002</v>
      </c>
      <c r="D2881" s="9">
        <v>35.299999999999997</v>
      </c>
      <c r="E2881" s="11">
        <v>19.0855</v>
      </c>
      <c r="F2881" s="6">
        <v>26.71</v>
      </c>
    </row>
    <row r="2882" spans="1:6" x14ac:dyDescent="0.25">
      <c r="A2882" t="s">
        <v>156</v>
      </c>
      <c r="B2882" t="s">
        <v>5</v>
      </c>
      <c r="C2882" s="10">
        <v>29.700000000000003</v>
      </c>
      <c r="D2882" s="9">
        <v>35.9</v>
      </c>
      <c r="E2882" s="11">
        <v>20.571749999999998</v>
      </c>
      <c r="F2882" s="6">
        <v>27.75</v>
      </c>
    </row>
    <row r="2883" spans="1:6" x14ac:dyDescent="0.25">
      <c r="A2883" t="s">
        <v>156</v>
      </c>
      <c r="B2883" t="s">
        <v>6</v>
      </c>
      <c r="C2883" s="10">
        <v>32.208000000000006</v>
      </c>
      <c r="D2883" s="9">
        <v>37.4</v>
      </c>
      <c r="E2883" s="11">
        <v>22.057999999999996</v>
      </c>
      <c r="F2883" s="6">
        <v>29.96</v>
      </c>
    </row>
    <row r="2884" spans="1:6" x14ac:dyDescent="0.25">
      <c r="A2884" t="s">
        <v>156</v>
      </c>
      <c r="B2884" t="s">
        <v>7</v>
      </c>
      <c r="C2884" s="10">
        <v>33.319000000000003</v>
      </c>
      <c r="D2884" s="9">
        <v>38.5</v>
      </c>
      <c r="E2884" s="11">
        <v>23.544249999999998</v>
      </c>
      <c r="F2884" s="6">
        <v>31.03</v>
      </c>
    </row>
    <row r="2885" spans="1:6" x14ac:dyDescent="0.25">
      <c r="A2885" t="s">
        <v>156</v>
      </c>
      <c r="B2885" t="s">
        <v>125</v>
      </c>
      <c r="C2885" s="10">
        <v>34.606000000000002</v>
      </c>
      <c r="D2885" s="9">
        <v>38.799999999999997</v>
      </c>
      <c r="E2885" s="11">
        <v>26.024749999999997</v>
      </c>
      <c r="F2885" s="6">
        <v>32.1</v>
      </c>
    </row>
    <row r="2886" spans="1:6" x14ac:dyDescent="0.25">
      <c r="A2886" t="s">
        <v>156</v>
      </c>
      <c r="B2886" t="s">
        <v>126</v>
      </c>
      <c r="C2886" s="10">
        <v>36.102000000000004</v>
      </c>
      <c r="D2886" s="9">
        <v>40.200000000000003</v>
      </c>
      <c r="E2886" s="11">
        <v>26.024749999999997</v>
      </c>
      <c r="F2886" s="6">
        <v>33.15</v>
      </c>
    </row>
    <row r="2887" spans="1:6" x14ac:dyDescent="0.25">
      <c r="A2887" t="s">
        <v>156</v>
      </c>
      <c r="B2887" t="s">
        <v>112</v>
      </c>
      <c r="C2887" s="10">
        <v>33.637999999999998</v>
      </c>
      <c r="D2887" s="9">
        <v>26.8</v>
      </c>
      <c r="E2887" s="11">
        <v>24.784499999999998</v>
      </c>
      <c r="F2887" s="6">
        <v>27.39</v>
      </c>
    </row>
    <row r="2888" spans="1:6" x14ac:dyDescent="0.25">
      <c r="A2888" t="s">
        <v>156</v>
      </c>
      <c r="B2888" t="s">
        <v>113</v>
      </c>
      <c r="C2888" s="10">
        <v>33.637999999999998</v>
      </c>
      <c r="D2888" s="9">
        <v>26.8</v>
      </c>
      <c r="E2888" s="11">
        <v>24.784499999999998</v>
      </c>
      <c r="F2888" s="6">
        <v>27.39</v>
      </c>
    </row>
    <row r="2889" spans="1:6" x14ac:dyDescent="0.25">
      <c r="A2889" t="s">
        <v>156</v>
      </c>
      <c r="B2889" t="s">
        <v>114</v>
      </c>
      <c r="C2889" s="10">
        <v>33.637999999999998</v>
      </c>
      <c r="D2889" s="9">
        <v>15.5</v>
      </c>
      <c r="E2889" s="11">
        <v>22.806249999999999</v>
      </c>
      <c r="F2889" s="6">
        <v>25.38</v>
      </c>
    </row>
    <row r="2890" spans="1:6" x14ac:dyDescent="0.25">
      <c r="A2890" t="s">
        <v>156</v>
      </c>
      <c r="B2890" t="s">
        <v>115</v>
      </c>
      <c r="C2890" s="10">
        <v>29.700000000000003</v>
      </c>
      <c r="D2890" s="9">
        <v>15.5</v>
      </c>
      <c r="E2890" s="11">
        <v>22.806249999999999</v>
      </c>
      <c r="F2890" s="6">
        <v>25.38</v>
      </c>
    </row>
    <row r="2891" spans="1:6" x14ac:dyDescent="0.25">
      <c r="A2891" t="s">
        <v>156</v>
      </c>
      <c r="B2891" t="s">
        <v>116</v>
      </c>
      <c r="C2891" s="10">
        <v>29.700000000000003</v>
      </c>
      <c r="D2891" s="9">
        <v>14.2</v>
      </c>
      <c r="E2891" s="11">
        <v>21.063749999999999</v>
      </c>
      <c r="F2891" s="6">
        <v>21.04</v>
      </c>
    </row>
    <row r="2892" spans="1:6" x14ac:dyDescent="0.25">
      <c r="A2892" t="s">
        <v>156</v>
      </c>
      <c r="B2892" t="s">
        <v>117</v>
      </c>
      <c r="C2892" s="10">
        <v>29.700000000000003</v>
      </c>
      <c r="D2892" s="9">
        <v>14.2</v>
      </c>
      <c r="E2892" s="11">
        <v>21.063749999999999</v>
      </c>
      <c r="F2892" s="6">
        <v>21.04</v>
      </c>
    </row>
    <row r="2893" spans="1:6" x14ac:dyDescent="0.25">
      <c r="A2893" t="s">
        <v>156</v>
      </c>
      <c r="B2893" t="s">
        <v>118</v>
      </c>
      <c r="C2893" s="10">
        <v>29.700000000000003</v>
      </c>
      <c r="D2893" s="9">
        <v>12.8</v>
      </c>
      <c r="E2893" s="11">
        <v>19.823499999999999</v>
      </c>
      <c r="F2893" s="6">
        <v>18.46</v>
      </c>
    </row>
    <row r="2894" spans="1:6" x14ac:dyDescent="0.25">
      <c r="A2894" t="s">
        <v>156</v>
      </c>
      <c r="B2894" t="s">
        <v>119</v>
      </c>
      <c r="C2894" s="10">
        <v>29.700000000000003</v>
      </c>
      <c r="D2894" s="9">
        <v>12.8</v>
      </c>
      <c r="E2894" s="9">
        <v>19.823499999999999</v>
      </c>
      <c r="F2894" s="6">
        <v>18.46</v>
      </c>
    </row>
    <row r="2895" spans="1:6" x14ac:dyDescent="0.25">
      <c r="A2895" t="s">
        <v>156</v>
      </c>
      <c r="B2895" t="s">
        <v>120</v>
      </c>
      <c r="C2895" s="10">
        <v>29.700000000000003</v>
      </c>
      <c r="D2895" s="9">
        <v>12.8</v>
      </c>
      <c r="E2895" s="9">
        <v>19.823499999999999</v>
      </c>
      <c r="F2895" s="6">
        <v>18.46</v>
      </c>
    </row>
    <row r="2896" spans="1:6" x14ac:dyDescent="0.25">
      <c r="A2896" t="s">
        <v>156</v>
      </c>
      <c r="B2896" t="s">
        <v>121</v>
      </c>
      <c r="C2896" s="10">
        <v>25.245000000000001</v>
      </c>
      <c r="D2896" s="9">
        <v>11.5</v>
      </c>
      <c r="F2896" s="6">
        <v>17.02</v>
      </c>
    </row>
    <row r="2897" spans="1:6" x14ac:dyDescent="0.25">
      <c r="A2897" t="s">
        <v>156</v>
      </c>
      <c r="B2897" t="s">
        <v>122</v>
      </c>
      <c r="C2897" s="8">
        <v>25.245000000000001</v>
      </c>
      <c r="D2897" s="9">
        <v>11.5</v>
      </c>
      <c r="F2897" s="6">
        <v>17.02</v>
      </c>
    </row>
    <row r="2898" spans="1:6" x14ac:dyDescent="0.25">
      <c r="A2898" t="s">
        <v>156</v>
      </c>
      <c r="B2898" t="s">
        <v>123</v>
      </c>
      <c r="C2898" s="8">
        <v>25.245000000000001</v>
      </c>
      <c r="D2898" s="9">
        <v>11.5</v>
      </c>
      <c r="F2898" s="6">
        <v>17.02</v>
      </c>
    </row>
    <row r="2899" spans="1:6" x14ac:dyDescent="0.25">
      <c r="A2899" t="s">
        <v>156</v>
      </c>
      <c r="B2899" t="s">
        <v>124</v>
      </c>
      <c r="C2899" s="8">
        <v>25.245000000000001</v>
      </c>
      <c r="D2899" s="9">
        <v>11.5</v>
      </c>
      <c r="F2899" s="6">
        <v>17.02</v>
      </c>
    </row>
    <row r="2900" spans="1:6" x14ac:dyDescent="0.25">
      <c r="A2900" t="s">
        <v>157</v>
      </c>
      <c r="B2900" t="s">
        <v>104</v>
      </c>
      <c r="C2900" s="10">
        <v>11.02</v>
      </c>
      <c r="D2900" s="9">
        <v>26.9</v>
      </c>
      <c r="E2900" s="11">
        <v>7.57</v>
      </c>
      <c r="F2900" s="6">
        <v>12.24</v>
      </c>
    </row>
    <row r="2901" spans="1:6" x14ac:dyDescent="0.25">
      <c r="A2901" t="s">
        <v>157</v>
      </c>
      <c r="B2901" t="s">
        <v>1</v>
      </c>
      <c r="C2901" s="10">
        <v>11.53</v>
      </c>
      <c r="D2901" s="9">
        <v>27.2</v>
      </c>
      <c r="E2901" s="11">
        <v>8.6300000000000008</v>
      </c>
      <c r="F2901" s="6">
        <v>14.25</v>
      </c>
    </row>
    <row r="2902" spans="1:6" x14ac:dyDescent="0.25">
      <c r="A2902" t="s">
        <v>157</v>
      </c>
      <c r="B2902" t="s">
        <v>2</v>
      </c>
      <c r="C2902" s="10">
        <v>11.990000000000002</v>
      </c>
      <c r="D2902" s="9">
        <v>27.6</v>
      </c>
      <c r="E2902" s="11">
        <v>9.69</v>
      </c>
      <c r="F2902" s="6">
        <v>16.25</v>
      </c>
    </row>
    <row r="2903" spans="1:6" x14ac:dyDescent="0.25">
      <c r="A2903" t="s">
        <v>157</v>
      </c>
      <c r="B2903" t="s">
        <v>3</v>
      </c>
      <c r="C2903" s="10">
        <v>12.914000000000001</v>
      </c>
      <c r="D2903" s="9">
        <v>27.9</v>
      </c>
      <c r="E2903" s="11">
        <v>10.75</v>
      </c>
      <c r="F2903" s="6">
        <v>18.260000000000002</v>
      </c>
    </row>
    <row r="2904" spans="1:6" x14ac:dyDescent="0.25">
      <c r="A2904" t="s">
        <v>157</v>
      </c>
      <c r="B2904" t="s">
        <v>4</v>
      </c>
      <c r="C2904" s="10">
        <v>14.058</v>
      </c>
      <c r="D2904" s="9">
        <v>28.9</v>
      </c>
      <c r="E2904" s="11">
        <v>11.65</v>
      </c>
      <c r="F2904" s="6">
        <v>18.989999999999998</v>
      </c>
    </row>
    <row r="2905" spans="1:6" x14ac:dyDescent="0.25">
      <c r="A2905" t="s">
        <v>157</v>
      </c>
      <c r="B2905" t="s">
        <v>5</v>
      </c>
      <c r="C2905" s="10">
        <v>15.158000000000001</v>
      </c>
      <c r="D2905" s="9">
        <v>29.3</v>
      </c>
      <c r="E2905" s="11">
        <v>12.57</v>
      </c>
      <c r="F2905" s="6">
        <v>19.72</v>
      </c>
    </row>
    <row r="2906" spans="1:6" x14ac:dyDescent="0.25">
      <c r="A2906" t="s">
        <v>157</v>
      </c>
      <c r="B2906" t="s">
        <v>6</v>
      </c>
      <c r="C2906" s="10">
        <v>15.510000000000002</v>
      </c>
      <c r="D2906" s="9">
        <v>30.4</v>
      </c>
      <c r="E2906" s="11">
        <v>13.47</v>
      </c>
      <c r="F2906" s="6">
        <v>20.75</v>
      </c>
    </row>
    <row r="2907" spans="1:6" x14ac:dyDescent="0.25">
      <c r="A2907" t="s">
        <v>157</v>
      </c>
      <c r="B2907" t="s">
        <v>7</v>
      </c>
      <c r="C2907" s="10">
        <v>16.555000000000003</v>
      </c>
      <c r="D2907" s="9">
        <v>31.2</v>
      </c>
      <c r="E2907" s="11">
        <v>14.38</v>
      </c>
      <c r="F2907" s="6">
        <v>21.49</v>
      </c>
    </row>
    <row r="2908" spans="1:6" x14ac:dyDescent="0.25">
      <c r="A2908" t="s">
        <v>157</v>
      </c>
      <c r="B2908" t="s">
        <v>125</v>
      </c>
      <c r="C2908" s="10">
        <v>17.545000000000002</v>
      </c>
      <c r="D2908" s="9">
        <v>31.1</v>
      </c>
      <c r="E2908" s="11">
        <v>15.9</v>
      </c>
      <c r="F2908" s="6">
        <v>22.23</v>
      </c>
    </row>
    <row r="2909" spans="1:6" x14ac:dyDescent="0.25">
      <c r="A2909" t="s">
        <v>157</v>
      </c>
      <c r="B2909" t="s">
        <v>126</v>
      </c>
      <c r="C2909" s="10">
        <v>17.963000000000001</v>
      </c>
      <c r="D2909" s="9">
        <v>32.1</v>
      </c>
      <c r="E2909" s="11">
        <v>15.9</v>
      </c>
      <c r="F2909" s="6">
        <v>22.98</v>
      </c>
    </row>
    <row r="2910" spans="1:6" x14ac:dyDescent="0.25">
      <c r="A2910" t="s">
        <v>157</v>
      </c>
      <c r="B2910" t="s">
        <v>112</v>
      </c>
      <c r="C2910" s="10">
        <v>16.093000000000004</v>
      </c>
      <c r="D2910" s="9">
        <v>21</v>
      </c>
      <c r="E2910" s="11">
        <v>15.14</v>
      </c>
      <c r="F2910" s="6">
        <v>18.98</v>
      </c>
    </row>
    <row r="2911" spans="1:6" x14ac:dyDescent="0.25">
      <c r="A2911" t="s">
        <v>157</v>
      </c>
      <c r="B2911" t="s">
        <v>113</v>
      </c>
      <c r="C2911" s="10">
        <v>16.093000000000004</v>
      </c>
      <c r="D2911" s="9">
        <v>21</v>
      </c>
      <c r="E2911" s="11">
        <v>15.14</v>
      </c>
      <c r="F2911" s="6">
        <v>18.98</v>
      </c>
    </row>
    <row r="2912" spans="1:6" x14ac:dyDescent="0.25">
      <c r="A2912" t="s">
        <v>157</v>
      </c>
      <c r="B2912" t="s">
        <v>114</v>
      </c>
      <c r="C2912" s="10">
        <v>16.093000000000004</v>
      </c>
      <c r="D2912" s="9">
        <v>11</v>
      </c>
      <c r="E2912" s="11">
        <v>13.93</v>
      </c>
      <c r="F2912" s="6">
        <v>17.57</v>
      </c>
    </row>
    <row r="2913" spans="1:6" x14ac:dyDescent="0.25">
      <c r="A2913" t="s">
        <v>157</v>
      </c>
      <c r="B2913" t="s">
        <v>115</v>
      </c>
      <c r="C2913" s="10">
        <v>14.487000000000002</v>
      </c>
      <c r="D2913" s="9">
        <v>11</v>
      </c>
      <c r="E2913" s="11">
        <v>13.93</v>
      </c>
      <c r="F2913" s="6">
        <v>17.57</v>
      </c>
    </row>
    <row r="2914" spans="1:6" x14ac:dyDescent="0.25">
      <c r="A2914" t="s">
        <v>157</v>
      </c>
      <c r="B2914" t="s">
        <v>116</v>
      </c>
      <c r="C2914" s="10">
        <v>14.487000000000002</v>
      </c>
      <c r="D2914" s="9">
        <v>10</v>
      </c>
      <c r="E2914" s="11">
        <v>12.87</v>
      </c>
      <c r="F2914" s="6">
        <v>14.58</v>
      </c>
    </row>
    <row r="2915" spans="1:6" x14ac:dyDescent="0.25">
      <c r="A2915" t="s">
        <v>157</v>
      </c>
      <c r="B2915" t="s">
        <v>117</v>
      </c>
      <c r="C2915" s="10">
        <v>14.487000000000002</v>
      </c>
      <c r="D2915" s="9">
        <v>10</v>
      </c>
      <c r="E2915" s="11">
        <v>12.87</v>
      </c>
      <c r="F2915" s="6">
        <v>14.58</v>
      </c>
    </row>
    <row r="2916" spans="1:6" x14ac:dyDescent="0.25">
      <c r="A2916" t="s">
        <v>157</v>
      </c>
      <c r="B2916" t="s">
        <v>118</v>
      </c>
      <c r="C2916" s="10">
        <v>14.487000000000002</v>
      </c>
      <c r="D2916" s="9">
        <v>9</v>
      </c>
      <c r="E2916" s="11">
        <v>12.11</v>
      </c>
      <c r="F2916" s="6">
        <v>12.79</v>
      </c>
    </row>
    <row r="2917" spans="1:6" x14ac:dyDescent="0.25">
      <c r="A2917" t="s">
        <v>157</v>
      </c>
      <c r="B2917" t="s">
        <v>119</v>
      </c>
      <c r="C2917" s="10">
        <v>14.487000000000002</v>
      </c>
      <c r="D2917" s="9">
        <v>9</v>
      </c>
      <c r="E2917" s="9">
        <v>12.11</v>
      </c>
      <c r="F2917" s="6">
        <v>12.79</v>
      </c>
    </row>
    <row r="2918" spans="1:6" x14ac:dyDescent="0.25">
      <c r="A2918" t="s">
        <v>157</v>
      </c>
      <c r="B2918" t="s">
        <v>120</v>
      </c>
      <c r="C2918" s="10">
        <v>14.487000000000002</v>
      </c>
      <c r="D2918" s="9">
        <v>9</v>
      </c>
      <c r="E2918" s="9">
        <v>12.11</v>
      </c>
      <c r="F2918" s="6">
        <v>12.79</v>
      </c>
    </row>
    <row r="2919" spans="1:6" x14ac:dyDescent="0.25">
      <c r="A2919" t="s">
        <v>157</v>
      </c>
      <c r="B2919" t="s">
        <v>121</v>
      </c>
      <c r="C2919" s="10">
        <v>12.313950000000002</v>
      </c>
      <c r="D2919" s="9">
        <v>7.9</v>
      </c>
      <c r="F2919" s="6">
        <v>11.79</v>
      </c>
    </row>
    <row r="2920" spans="1:6" x14ac:dyDescent="0.25">
      <c r="A2920" t="s">
        <v>157</v>
      </c>
      <c r="B2920" t="s">
        <v>122</v>
      </c>
      <c r="C2920" s="8">
        <v>12.313950000000002</v>
      </c>
      <c r="D2920" s="9">
        <v>7.9</v>
      </c>
      <c r="F2920" s="6">
        <v>11.79</v>
      </c>
    </row>
    <row r="2921" spans="1:6" x14ac:dyDescent="0.25">
      <c r="A2921" t="s">
        <v>157</v>
      </c>
      <c r="B2921" t="s">
        <v>123</v>
      </c>
      <c r="C2921" s="8">
        <v>12.313950000000002</v>
      </c>
      <c r="D2921" s="9">
        <v>7.9</v>
      </c>
      <c r="F2921" s="6">
        <v>11.79</v>
      </c>
    </row>
    <row r="2922" spans="1:6" x14ac:dyDescent="0.25">
      <c r="A2922" t="s">
        <v>157</v>
      </c>
      <c r="B2922" t="s">
        <v>124</v>
      </c>
      <c r="C2922" s="8">
        <v>12.313950000000002</v>
      </c>
      <c r="D2922" s="9">
        <v>7.9</v>
      </c>
      <c r="F2922" s="6">
        <v>11.79</v>
      </c>
    </row>
    <row r="2923" spans="1:6" x14ac:dyDescent="0.25">
      <c r="A2923" t="s">
        <v>158</v>
      </c>
      <c r="B2923" t="s">
        <v>104</v>
      </c>
      <c r="C2923" s="10">
        <v>11.02</v>
      </c>
      <c r="D2923" s="9">
        <v>28.8</v>
      </c>
      <c r="E2923" s="11">
        <v>9.34</v>
      </c>
      <c r="F2923" s="6">
        <v>12.97</v>
      </c>
    </row>
    <row r="2924" spans="1:6" x14ac:dyDescent="0.25">
      <c r="A2924" t="s">
        <v>158</v>
      </c>
      <c r="B2924" t="s">
        <v>1</v>
      </c>
      <c r="C2924" s="10">
        <v>11.53</v>
      </c>
      <c r="D2924" s="9">
        <v>29.1</v>
      </c>
      <c r="E2924" s="11">
        <v>10.65</v>
      </c>
      <c r="F2924" s="6">
        <v>15.1</v>
      </c>
    </row>
    <row r="2925" spans="1:6" x14ac:dyDescent="0.25">
      <c r="A2925" t="s">
        <v>158</v>
      </c>
      <c r="B2925" t="s">
        <v>2</v>
      </c>
      <c r="C2925" s="10">
        <v>11.990000000000002</v>
      </c>
      <c r="D2925" s="9">
        <v>29.4</v>
      </c>
      <c r="E2925" s="11">
        <v>11.96</v>
      </c>
      <c r="F2925" s="6">
        <v>17.23</v>
      </c>
    </row>
    <row r="2926" spans="1:6" x14ac:dyDescent="0.25">
      <c r="A2926" t="s">
        <v>158</v>
      </c>
      <c r="B2926" t="s">
        <v>3</v>
      </c>
      <c r="C2926" s="10">
        <v>12.914000000000001</v>
      </c>
      <c r="D2926" s="9">
        <v>29.8</v>
      </c>
      <c r="E2926" s="11">
        <v>13.27</v>
      </c>
      <c r="F2926" s="6">
        <v>19.37</v>
      </c>
    </row>
    <row r="2927" spans="1:6" x14ac:dyDescent="0.25">
      <c r="A2927" t="s">
        <v>158</v>
      </c>
      <c r="B2927" t="s">
        <v>4</v>
      </c>
      <c r="C2927" s="10">
        <v>14.058</v>
      </c>
      <c r="D2927" s="9">
        <v>31.4</v>
      </c>
      <c r="E2927" s="11">
        <v>14.38</v>
      </c>
      <c r="F2927" s="6">
        <v>20.12</v>
      </c>
    </row>
    <row r="2928" spans="1:6" x14ac:dyDescent="0.25">
      <c r="A2928" t="s">
        <v>158</v>
      </c>
      <c r="B2928" t="s">
        <v>5</v>
      </c>
      <c r="C2928" s="10">
        <v>15.158000000000001</v>
      </c>
      <c r="D2928" s="9">
        <v>31.9</v>
      </c>
      <c r="E2928" s="11">
        <v>15.51</v>
      </c>
      <c r="F2928" s="6">
        <v>20.91</v>
      </c>
    </row>
    <row r="2929" spans="1:6" x14ac:dyDescent="0.25">
      <c r="A2929" t="s">
        <v>158</v>
      </c>
      <c r="B2929" t="s">
        <v>6</v>
      </c>
      <c r="C2929" s="10">
        <v>15.510000000000002</v>
      </c>
      <c r="D2929" s="9">
        <v>33.4</v>
      </c>
      <c r="E2929" s="11">
        <v>16.62</v>
      </c>
      <c r="F2929" s="6">
        <v>21.9</v>
      </c>
    </row>
    <row r="2930" spans="1:6" x14ac:dyDescent="0.25">
      <c r="A2930" t="s">
        <v>158</v>
      </c>
      <c r="B2930" t="s">
        <v>7</v>
      </c>
      <c r="C2930" s="10">
        <v>16.555000000000003</v>
      </c>
      <c r="D2930" s="9">
        <v>34.700000000000003</v>
      </c>
      <c r="E2930" s="11">
        <v>17.75</v>
      </c>
      <c r="F2930" s="6">
        <v>22.68</v>
      </c>
    </row>
    <row r="2931" spans="1:6" x14ac:dyDescent="0.25">
      <c r="A2931" t="s">
        <v>158</v>
      </c>
      <c r="B2931" t="s">
        <v>125</v>
      </c>
      <c r="C2931" s="10">
        <v>17.545000000000002</v>
      </c>
      <c r="D2931" s="9">
        <v>35.1</v>
      </c>
      <c r="E2931" s="11">
        <v>19.61</v>
      </c>
      <c r="F2931" s="6">
        <v>23.46</v>
      </c>
    </row>
    <row r="2932" spans="1:6" x14ac:dyDescent="0.25">
      <c r="A2932" t="s">
        <v>158</v>
      </c>
      <c r="B2932" t="s">
        <v>126</v>
      </c>
      <c r="C2932" s="10">
        <v>17.963000000000001</v>
      </c>
      <c r="D2932" s="9">
        <v>36.6</v>
      </c>
      <c r="E2932" s="11">
        <v>19.61</v>
      </c>
      <c r="F2932" s="6">
        <v>24.24</v>
      </c>
    </row>
    <row r="2933" spans="1:6" x14ac:dyDescent="0.25">
      <c r="A2933" t="s">
        <v>158</v>
      </c>
      <c r="B2933" t="s">
        <v>112</v>
      </c>
      <c r="C2933" s="10">
        <v>16.093000000000004</v>
      </c>
      <c r="D2933" s="9">
        <v>24.3</v>
      </c>
      <c r="E2933" s="11">
        <v>18.68</v>
      </c>
      <c r="F2933" s="6">
        <v>20.02</v>
      </c>
    </row>
    <row r="2934" spans="1:6" x14ac:dyDescent="0.25">
      <c r="A2934" t="s">
        <v>158</v>
      </c>
      <c r="B2934" t="s">
        <v>113</v>
      </c>
      <c r="C2934" s="10">
        <v>16.093000000000004</v>
      </c>
      <c r="D2934" s="9">
        <v>24.3</v>
      </c>
      <c r="E2934" s="11">
        <v>18.68</v>
      </c>
      <c r="F2934" s="6">
        <v>20.02</v>
      </c>
    </row>
    <row r="2935" spans="1:6" x14ac:dyDescent="0.25">
      <c r="A2935" t="s">
        <v>158</v>
      </c>
      <c r="B2935" t="s">
        <v>114</v>
      </c>
      <c r="C2935" s="10">
        <v>16.093000000000004</v>
      </c>
      <c r="D2935" s="9">
        <v>12.7</v>
      </c>
      <c r="E2935" s="11">
        <v>17.190000000000001</v>
      </c>
      <c r="F2935" s="6">
        <v>18.55</v>
      </c>
    </row>
    <row r="2936" spans="1:6" x14ac:dyDescent="0.25">
      <c r="A2936" t="s">
        <v>158</v>
      </c>
      <c r="B2936" t="s">
        <v>115</v>
      </c>
      <c r="C2936" s="10">
        <v>14.487000000000002</v>
      </c>
      <c r="D2936" s="9">
        <v>12.7</v>
      </c>
      <c r="E2936" s="11">
        <v>17.190000000000001</v>
      </c>
      <c r="F2936" s="6">
        <v>18.55</v>
      </c>
    </row>
    <row r="2937" spans="1:6" x14ac:dyDescent="0.25">
      <c r="A2937" t="s">
        <v>158</v>
      </c>
      <c r="B2937" t="s">
        <v>116</v>
      </c>
      <c r="C2937" s="10">
        <v>14.487000000000002</v>
      </c>
      <c r="D2937" s="9">
        <v>11.5</v>
      </c>
      <c r="E2937" s="11">
        <v>15.88</v>
      </c>
      <c r="F2937" s="6">
        <v>15.39</v>
      </c>
    </row>
    <row r="2938" spans="1:6" x14ac:dyDescent="0.25">
      <c r="A2938" t="s">
        <v>158</v>
      </c>
      <c r="B2938" t="s">
        <v>117</v>
      </c>
      <c r="C2938" s="10">
        <v>14.487000000000002</v>
      </c>
      <c r="D2938" s="9">
        <v>11.5</v>
      </c>
      <c r="E2938" s="11">
        <v>15.88</v>
      </c>
      <c r="F2938" s="6">
        <v>15.39</v>
      </c>
    </row>
    <row r="2939" spans="1:6" x14ac:dyDescent="0.25">
      <c r="A2939" t="s">
        <v>158</v>
      </c>
      <c r="B2939" t="s">
        <v>118</v>
      </c>
      <c r="C2939" s="10">
        <v>14.487000000000002</v>
      </c>
      <c r="D2939" s="9">
        <v>10.3</v>
      </c>
      <c r="E2939" s="11">
        <v>14.94</v>
      </c>
      <c r="F2939" s="6">
        <v>13.49</v>
      </c>
    </row>
    <row r="2940" spans="1:6" x14ac:dyDescent="0.25">
      <c r="A2940" t="s">
        <v>158</v>
      </c>
      <c r="B2940" t="s">
        <v>119</v>
      </c>
      <c r="C2940" s="10">
        <v>14.487000000000002</v>
      </c>
      <c r="D2940" s="9">
        <v>10.3</v>
      </c>
      <c r="E2940" s="9">
        <v>14.94</v>
      </c>
      <c r="F2940" s="6">
        <v>13.49</v>
      </c>
    </row>
    <row r="2941" spans="1:6" x14ac:dyDescent="0.25">
      <c r="A2941" t="s">
        <v>158</v>
      </c>
      <c r="B2941" t="s">
        <v>120</v>
      </c>
      <c r="C2941" s="10">
        <v>14.487000000000002</v>
      </c>
      <c r="D2941" s="9">
        <v>10.3</v>
      </c>
      <c r="E2941" s="9">
        <v>14.94</v>
      </c>
      <c r="F2941" s="6">
        <v>13.49</v>
      </c>
    </row>
    <row r="2942" spans="1:6" x14ac:dyDescent="0.25">
      <c r="A2942" t="s">
        <v>158</v>
      </c>
      <c r="B2942" t="s">
        <v>121</v>
      </c>
      <c r="C2942" s="10">
        <v>12.313950000000002</v>
      </c>
      <c r="D2942" s="9">
        <v>9.1999999999999993</v>
      </c>
      <c r="F2942" s="6">
        <v>12.44</v>
      </c>
    </row>
    <row r="2943" spans="1:6" x14ac:dyDescent="0.25">
      <c r="A2943" t="s">
        <v>158</v>
      </c>
      <c r="B2943" t="s">
        <v>122</v>
      </c>
      <c r="C2943" s="8">
        <v>12.313950000000002</v>
      </c>
      <c r="D2943" s="9">
        <v>9.1999999999999993</v>
      </c>
      <c r="F2943" s="6">
        <v>12.44</v>
      </c>
    </row>
    <row r="2944" spans="1:6" x14ac:dyDescent="0.25">
      <c r="A2944" t="s">
        <v>158</v>
      </c>
      <c r="B2944" t="s">
        <v>123</v>
      </c>
      <c r="C2944" s="8">
        <v>12.313950000000002</v>
      </c>
      <c r="D2944" s="9">
        <v>9.1999999999999993</v>
      </c>
      <c r="F2944" s="6">
        <v>12.44</v>
      </c>
    </row>
    <row r="2945" spans="1:6" x14ac:dyDescent="0.25">
      <c r="A2945" t="s">
        <v>158</v>
      </c>
      <c r="B2945" t="s">
        <v>124</v>
      </c>
      <c r="C2945" s="8">
        <v>12.313950000000002</v>
      </c>
      <c r="D2945" s="9">
        <v>9.1999999999999993</v>
      </c>
      <c r="F2945" s="6">
        <v>12.44</v>
      </c>
    </row>
    <row r="2946" spans="1:6" x14ac:dyDescent="0.25">
      <c r="A2946" t="s">
        <v>222</v>
      </c>
      <c r="B2946" t="s">
        <v>104</v>
      </c>
      <c r="C2946" s="10">
        <v>11.02</v>
      </c>
      <c r="D2946" s="9">
        <v>27.3</v>
      </c>
      <c r="E2946" s="11">
        <v>7.2</v>
      </c>
      <c r="F2946" s="6">
        <v>12.49</v>
      </c>
    </row>
    <row r="2947" spans="1:6" x14ac:dyDescent="0.25">
      <c r="A2947" t="s">
        <v>222</v>
      </c>
      <c r="B2947" t="s">
        <v>1</v>
      </c>
      <c r="C2947" s="10">
        <v>11.53</v>
      </c>
      <c r="D2947" s="9">
        <v>27.6</v>
      </c>
      <c r="E2947" s="11">
        <v>8.2100000000000009</v>
      </c>
      <c r="F2947" s="6">
        <v>14.55</v>
      </c>
    </row>
    <row r="2948" spans="1:6" x14ac:dyDescent="0.25">
      <c r="A2948" t="s">
        <v>222</v>
      </c>
      <c r="B2948" t="s">
        <v>2</v>
      </c>
      <c r="C2948" s="10">
        <v>11.990000000000002</v>
      </c>
      <c r="D2948" s="9">
        <v>28</v>
      </c>
      <c r="E2948" s="11">
        <v>9.2200000000000006</v>
      </c>
      <c r="F2948" s="6">
        <v>16.59</v>
      </c>
    </row>
    <row r="2949" spans="1:6" x14ac:dyDescent="0.25">
      <c r="A2949" t="s">
        <v>222</v>
      </c>
      <c r="B2949" t="s">
        <v>3</v>
      </c>
      <c r="C2949" s="10">
        <v>12.914000000000001</v>
      </c>
      <c r="D2949" s="9">
        <v>28.4</v>
      </c>
      <c r="E2949" s="11">
        <v>10.23</v>
      </c>
      <c r="F2949" s="6">
        <v>18.649999999999999</v>
      </c>
    </row>
    <row r="2950" spans="1:6" x14ac:dyDescent="0.25">
      <c r="A2950" t="s">
        <v>222</v>
      </c>
      <c r="B2950" t="s">
        <v>4</v>
      </c>
      <c r="C2950" s="10">
        <v>14.058</v>
      </c>
      <c r="D2950" s="9">
        <v>29.6</v>
      </c>
      <c r="E2950" s="11">
        <v>11.1</v>
      </c>
      <c r="F2950" s="6">
        <v>19.39</v>
      </c>
    </row>
    <row r="2951" spans="1:6" x14ac:dyDescent="0.25">
      <c r="A2951" t="s">
        <v>222</v>
      </c>
      <c r="B2951" t="s">
        <v>5</v>
      </c>
      <c r="C2951" s="10">
        <v>15.158000000000001</v>
      </c>
      <c r="D2951" s="9">
        <v>30</v>
      </c>
      <c r="E2951" s="11">
        <v>11.96</v>
      </c>
      <c r="F2951" s="6">
        <v>20.12</v>
      </c>
    </row>
    <row r="2952" spans="1:6" x14ac:dyDescent="0.25">
      <c r="A2952" t="s">
        <v>222</v>
      </c>
      <c r="B2952" t="s">
        <v>6</v>
      </c>
      <c r="C2952" s="10">
        <v>15.510000000000002</v>
      </c>
      <c r="D2952" s="9">
        <v>31.2</v>
      </c>
      <c r="E2952" s="11">
        <v>12.82</v>
      </c>
      <c r="F2952" s="6">
        <v>21.24</v>
      </c>
    </row>
    <row r="2953" spans="1:6" x14ac:dyDescent="0.25">
      <c r="A2953" t="s">
        <v>222</v>
      </c>
      <c r="B2953" t="s">
        <v>7</v>
      </c>
      <c r="C2953" s="10">
        <v>16.555000000000003</v>
      </c>
      <c r="D2953" s="9">
        <v>32.1</v>
      </c>
      <c r="E2953" s="11">
        <v>13.69</v>
      </c>
      <c r="F2953" s="6">
        <v>21.99</v>
      </c>
    </row>
    <row r="2954" spans="1:6" x14ac:dyDescent="0.25">
      <c r="A2954" t="s">
        <v>222</v>
      </c>
      <c r="B2954" t="s">
        <v>125</v>
      </c>
      <c r="C2954" s="10">
        <v>17.545000000000002</v>
      </c>
      <c r="D2954" s="9">
        <v>32.200000000000003</v>
      </c>
      <c r="E2954" s="11">
        <v>15.13</v>
      </c>
      <c r="F2954" s="6">
        <v>22.75</v>
      </c>
    </row>
    <row r="2955" spans="1:6" x14ac:dyDescent="0.25">
      <c r="A2955" t="s">
        <v>222</v>
      </c>
      <c r="B2955" t="s">
        <v>126</v>
      </c>
      <c r="C2955" s="10">
        <v>17.963000000000001</v>
      </c>
      <c r="D2955" s="9">
        <v>33.299999999999997</v>
      </c>
      <c r="E2955" s="11">
        <v>15.13</v>
      </c>
      <c r="F2955" s="6">
        <v>23.52</v>
      </c>
    </row>
    <row r="2956" spans="1:6" x14ac:dyDescent="0.25">
      <c r="A2956" t="s">
        <v>222</v>
      </c>
      <c r="B2956" t="s">
        <v>112</v>
      </c>
      <c r="C2956" s="10">
        <v>16.093000000000004</v>
      </c>
      <c r="D2956" s="9">
        <v>22</v>
      </c>
      <c r="E2956" s="11">
        <v>14.41</v>
      </c>
      <c r="F2956" s="6">
        <v>19.420000000000002</v>
      </c>
    </row>
    <row r="2957" spans="1:6" x14ac:dyDescent="0.25">
      <c r="A2957" t="s">
        <v>222</v>
      </c>
      <c r="B2957" t="s">
        <v>113</v>
      </c>
      <c r="C2957" s="10">
        <v>16.093000000000004</v>
      </c>
      <c r="D2957" s="9">
        <v>22</v>
      </c>
      <c r="E2957" s="11">
        <v>14.41</v>
      </c>
      <c r="F2957" s="6">
        <v>19.420000000000002</v>
      </c>
    </row>
    <row r="2958" spans="1:6" x14ac:dyDescent="0.25">
      <c r="A2958" t="s">
        <v>222</v>
      </c>
      <c r="B2958" t="s">
        <v>114</v>
      </c>
      <c r="C2958" s="10">
        <v>16.093000000000004</v>
      </c>
      <c r="D2958" s="9">
        <v>11.6</v>
      </c>
      <c r="E2958" s="11">
        <v>13.26</v>
      </c>
      <c r="F2958" s="6">
        <v>17.989999999999998</v>
      </c>
    </row>
    <row r="2959" spans="1:6" x14ac:dyDescent="0.25">
      <c r="A2959" t="s">
        <v>222</v>
      </c>
      <c r="B2959" t="s">
        <v>115</v>
      </c>
      <c r="C2959" s="10">
        <v>14.487000000000002</v>
      </c>
      <c r="D2959" s="9">
        <v>11.6</v>
      </c>
      <c r="E2959" s="11">
        <v>13.26</v>
      </c>
      <c r="F2959" s="6">
        <v>17.989999999999998</v>
      </c>
    </row>
    <row r="2960" spans="1:6" x14ac:dyDescent="0.25">
      <c r="A2960" t="s">
        <v>222</v>
      </c>
      <c r="B2960" t="s">
        <v>116</v>
      </c>
      <c r="C2960" s="10">
        <v>14.487000000000002</v>
      </c>
      <c r="D2960" s="9">
        <v>10.6</v>
      </c>
      <c r="E2960" s="11">
        <v>12.25</v>
      </c>
      <c r="F2960" s="6">
        <v>14.93</v>
      </c>
    </row>
    <row r="2961" spans="1:6" x14ac:dyDescent="0.25">
      <c r="A2961" t="s">
        <v>222</v>
      </c>
      <c r="B2961" t="s">
        <v>117</v>
      </c>
      <c r="C2961" s="10">
        <v>14.487000000000002</v>
      </c>
      <c r="D2961" s="9">
        <v>10.6</v>
      </c>
      <c r="E2961" s="11">
        <v>12.25</v>
      </c>
      <c r="F2961" s="6">
        <v>14.93</v>
      </c>
    </row>
    <row r="2962" spans="1:6" x14ac:dyDescent="0.25">
      <c r="A2962" t="s">
        <v>222</v>
      </c>
      <c r="B2962" t="s">
        <v>118</v>
      </c>
      <c r="C2962" s="10">
        <v>14.487000000000002</v>
      </c>
      <c r="D2962" s="9">
        <v>9.6</v>
      </c>
      <c r="E2962" s="11">
        <v>11.53</v>
      </c>
      <c r="F2962" s="6">
        <v>13.09</v>
      </c>
    </row>
    <row r="2963" spans="1:6" x14ac:dyDescent="0.25">
      <c r="A2963" t="s">
        <v>222</v>
      </c>
      <c r="B2963" t="s">
        <v>119</v>
      </c>
      <c r="C2963" s="10">
        <v>14.487000000000002</v>
      </c>
      <c r="D2963" s="9">
        <v>9.6</v>
      </c>
      <c r="E2963" s="9">
        <v>11.53</v>
      </c>
      <c r="F2963" s="6">
        <v>13.09</v>
      </c>
    </row>
    <row r="2964" spans="1:6" x14ac:dyDescent="0.25">
      <c r="A2964" t="s">
        <v>222</v>
      </c>
      <c r="B2964" t="s">
        <v>120</v>
      </c>
      <c r="C2964" s="10">
        <v>14.487000000000002</v>
      </c>
      <c r="D2964" s="9">
        <v>9.6</v>
      </c>
      <c r="E2964" s="9">
        <v>11.53</v>
      </c>
      <c r="F2964" s="6">
        <v>13.09</v>
      </c>
    </row>
    <row r="2965" spans="1:6" x14ac:dyDescent="0.25">
      <c r="A2965" t="s">
        <v>222</v>
      </c>
      <c r="B2965" t="s">
        <v>121</v>
      </c>
      <c r="C2965" s="10">
        <v>12.313950000000002</v>
      </c>
      <c r="D2965" s="9">
        <v>8.5</v>
      </c>
      <c r="F2965" s="6">
        <v>12.06</v>
      </c>
    </row>
    <row r="2966" spans="1:6" x14ac:dyDescent="0.25">
      <c r="A2966" t="s">
        <v>222</v>
      </c>
      <c r="B2966" t="s">
        <v>122</v>
      </c>
      <c r="C2966" s="8">
        <v>12.313950000000002</v>
      </c>
      <c r="D2966" s="9">
        <v>8.5</v>
      </c>
      <c r="F2966" s="6">
        <v>12.06</v>
      </c>
    </row>
    <row r="2967" spans="1:6" x14ac:dyDescent="0.25">
      <c r="A2967" t="s">
        <v>222</v>
      </c>
      <c r="B2967" t="s">
        <v>123</v>
      </c>
      <c r="C2967" s="8">
        <v>12.313950000000002</v>
      </c>
      <c r="D2967" s="9">
        <v>8.5</v>
      </c>
      <c r="F2967" s="6">
        <v>12.06</v>
      </c>
    </row>
    <row r="2968" spans="1:6" x14ac:dyDescent="0.25">
      <c r="A2968" t="s">
        <v>222</v>
      </c>
      <c r="B2968" t="s">
        <v>124</v>
      </c>
      <c r="C2968" s="8">
        <v>12.313950000000002</v>
      </c>
      <c r="D2968" s="9">
        <v>8.5</v>
      </c>
      <c r="F2968" s="6">
        <v>12.06</v>
      </c>
    </row>
    <row r="2969" spans="1:6" x14ac:dyDescent="0.25">
      <c r="A2969" t="s">
        <v>160</v>
      </c>
      <c r="B2969" t="s">
        <v>104</v>
      </c>
      <c r="C2969" s="10">
        <v>18.029000000000003</v>
      </c>
      <c r="D2969" s="9">
        <v>27.7</v>
      </c>
      <c r="E2969" s="11">
        <v>11.151999999999999</v>
      </c>
      <c r="F2969" s="6">
        <v>16.39</v>
      </c>
    </row>
    <row r="2970" spans="1:6" x14ac:dyDescent="0.25">
      <c r="A2970" t="s">
        <v>160</v>
      </c>
      <c r="B2970" t="s">
        <v>1</v>
      </c>
      <c r="C2970" s="10">
        <v>20.097000000000001</v>
      </c>
      <c r="D2970" s="9">
        <v>28.2</v>
      </c>
      <c r="E2970" s="11">
        <v>12.709999999999999</v>
      </c>
      <c r="F2970" s="6">
        <v>19.07</v>
      </c>
    </row>
    <row r="2971" spans="1:6" x14ac:dyDescent="0.25">
      <c r="A2971" t="s">
        <v>160</v>
      </c>
      <c r="B2971" t="s">
        <v>2</v>
      </c>
      <c r="C2971" s="10">
        <v>22.55</v>
      </c>
      <c r="D2971" s="9">
        <v>28.7</v>
      </c>
      <c r="E2971" s="11">
        <v>14.267999999999999</v>
      </c>
      <c r="F2971" s="6">
        <v>21.77</v>
      </c>
    </row>
    <row r="2972" spans="1:6" x14ac:dyDescent="0.25">
      <c r="A2972" t="s">
        <v>160</v>
      </c>
      <c r="B2972" t="s">
        <v>3</v>
      </c>
      <c r="C2972" s="10">
        <v>24.046000000000003</v>
      </c>
      <c r="D2972" s="9">
        <v>29.3</v>
      </c>
      <c r="E2972" s="11">
        <v>15.825999999999999</v>
      </c>
      <c r="F2972" s="6">
        <v>24.45</v>
      </c>
    </row>
    <row r="2973" spans="1:6" x14ac:dyDescent="0.25">
      <c r="A2973" t="s">
        <v>160</v>
      </c>
      <c r="B2973" t="s">
        <v>4</v>
      </c>
      <c r="C2973" s="10">
        <v>26.279000000000003</v>
      </c>
      <c r="D2973" s="9">
        <v>30.6</v>
      </c>
      <c r="E2973" s="11">
        <v>17.168749999999999</v>
      </c>
      <c r="F2973" s="6">
        <v>25.43</v>
      </c>
    </row>
    <row r="2974" spans="1:6" x14ac:dyDescent="0.25">
      <c r="A2974" t="s">
        <v>160</v>
      </c>
      <c r="B2974" t="s">
        <v>5</v>
      </c>
      <c r="C2974" s="10">
        <v>27.676000000000002</v>
      </c>
      <c r="D2974" s="9">
        <v>31.2</v>
      </c>
      <c r="E2974" s="11">
        <v>18.511499999999998</v>
      </c>
      <c r="F2974" s="6">
        <v>26.39</v>
      </c>
    </row>
    <row r="2975" spans="1:6" x14ac:dyDescent="0.25">
      <c r="A2975" t="s">
        <v>160</v>
      </c>
      <c r="B2975" t="s">
        <v>6</v>
      </c>
      <c r="C2975" s="10">
        <v>30.877000000000002</v>
      </c>
      <c r="D2975" s="9">
        <v>32.5</v>
      </c>
      <c r="E2975" s="11">
        <v>19.843999999999998</v>
      </c>
      <c r="F2975" s="6">
        <v>28.38</v>
      </c>
    </row>
    <row r="2976" spans="1:6" x14ac:dyDescent="0.25">
      <c r="A2976" t="s">
        <v>160</v>
      </c>
      <c r="B2976" t="s">
        <v>7</v>
      </c>
      <c r="C2976" s="10">
        <v>32.208000000000006</v>
      </c>
      <c r="D2976" s="9">
        <v>33.6</v>
      </c>
      <c r="E2976" s="11">
        <v>21.18675</v>
      </c>
      <c r="F2976" s="6">
        <v>29.38</v>
      </c>
    </row>
    <row r="2977" spans="1:6" x14ac:dyDescent="0.25">
      <c r="A2977" t="s">
        <v>160</v>
      </c>
      <c r="B2977" t="s">
        <v>125</v>
      </c>
      <c r="C2977" s="10">
        <v>34.067</v>
      </c>
      <c r="D2977" s="9">
        <v>33.799999999999997</v>
      </c>
      <c r="E2977" s="11">
        <v>23.410999999999998</v>
      </c>
      <c r="F2977" s="6">
        <v>30.41</v>
      </c>
    </row>
    <row r="2978" spans="1:6" x14ac:dyDescent="0.25">
      <c r="A2978" t="s">
        <v>160</v>
      </c>
      <c r="B2978" t="s">
        <v>126</v>
      </c>
      <c r="C2978" s="10">
        <v>35.914999999999999</v>
      </c>
      <c r="D2978" s="9">
        <v>35.1</v>
      </c>
      <c r="E2978" s="11">
        <v>23.410999999999998</v>
      </c>
      <c r="F2978" s="6">
        <v>31.41</v>
      </c>
    </row>
    <row r="2979" spans="1:6" x14ac:dyDescent="0.25">
      <c r="A2979" t="s">
        <v>160</v>
      </c>
      <c r="B2979" t="s">
        <v>112</v>
      </c>
      <c r="C2979" s="10">
        <v>33.417999999999999</v>
      </c>
      <c r="D2979" s="9">
        <v>23.7</v>
      </c>
      <c r="E2979" s="11">
        <v>22.293749999999999</v>
      </c>
      <c r="F2979" s="6">
        <v>25.96</v>
      </c>
    </row>
    <row r="2980" spans="1:6" x14ac:dyDescent="0.25">
      <c r="A2980" t="s">
        <v>160</v>
      </c>
      <c r="B2980" t="s">
        <v>113</v>
      </c>
      <c r="C2980" s="10">
        <v>33.417999999999999</v>
      </c>
      <c r="D2980" s="9">
        <v>23.7</v>
      </c>
      <c r="E2980" s="11">
        <v>22.293749999999999</v>
      </c>
      <c r="F2980" s="6">
        <v>25.96</v>
      </c>
    </row>
    <row r="2981" spans="1:6" x14ac:dyDescent="0.25">
      <c r="A2981" t="s">
        <v>160</v>
      </c>
      <c r="B2981" t="s">
        <v>114</v>
      </c>
      <c r="C2981" s="10">
        <v>33.417999999999999</v>
      </c>
      <c r="D2981" s="9">
        <v>13.3</v>
      </c>
      <c r="E2981" s="11">
        <v>20.510249999999999</v>
      </c>
      <c r="F2981" s="6">
        <v>24.05</v>
      </c>
    </row>
    <row r="2982" spans="1:6" x14ac:dyDescent="0.25">
      <c r="A2982" t="s">
        <v>160</v>
      </c>
      <c r="B2982" t="s">
        <v>115</v>
      </c>
      <c r="C2982" s="10">
        <v>29.029000000000003</v>
      </c>
      <c r="D2982" s="9">
        <v>13.3</v>
      </c>
      <c r="E2982" s="11">
        <v>20.510249999999999</v>
      </c>
      <c r="F2982" s="6">
        <v>24.05</v>
      </c>
    </row>
    <row r="2983" spans="1:6" x14ac:dyDescent="0.25">
      <c r="A2983" t="s">
        <v>160</v>
      </c>
      <c r="B2983" t="s">
        <v>116</v>
      </c>
      <c r="C2983" s="10">
        <v>29.029000000000003</v>
      </c>
      <c r="D2983" s="9">
        <v>12.3</v>
      </c>
      <c r="E2983" s="11">
        <v>18.952249999999996</v>
      </c>
      <c r="F2983" s="6">
        <v>19.940000000000001</v>
      </c>
    </row>
    <row r="2984" spans="1:6" x14ac:dyDescent="0.25">
      <c r="A2984" t="s">
        <v>160</v>
      </c>
      <c r="B2984" t="s">
        <v>117</v>
      </c>
      <c r="C2984" s="10">
        <v>29.029000000000003</v>
      </c>
      <c r="D2984" s="9">
        <v>12.3</v>
      </c>
      <c r="E2984" s="11">
        <v>18.952249999999996</v>
      </c>
      <c r="F2984" s="6">
        <v>19.940000000000001</v>
      </c>
    </row>
    <row r="2985" spans="1:6" x14ac:dyDescent="0.25">
      <c r="A2985" t="s">
        <v>160</v>
      </c>
      <c r="B2985" t="s">
        <v>118</v>
      </c>
      <c r="C2985" s="10">
        <v>29.029000000000003</v>
      </c>
      <c r="D2985" s="9">
        <v>11.2</v>
      </c>
      <c r="E2985" s="11">
        <v>17.834999999999997</v>
      </c>
      <c r="F2985" s="6">
        <v>17.48</v>
      </c>
    </row>
    <row r="2986" spans="1:6" x14ac:dyDescent="0.25">
      <c r="A2986" t="s">
        <v>160</v>
      </c>
      <c r="B2986" t="s">
        <v>119</v>
      </c>
      <c r="C2986" s="10">
        <v>29.029000000000003</v>
      </c>
      <c r="D2986" s="9">
        <v>11.2</v>
      </c>
      <c r="E2986" s="9">
        <v>17.834999999999997</v>
      </c>
      <c r="F2986" s="6">
        <v>17.48</v>
      </c>
    </row>
    <row r="2987" spans="1:6" x14ac:dyDescent="0.25">
      <c r="A2987" t="s">
        <v>160</v>
      </c>
      <c r="B2987" t="s">
        <v>120</v>
      </c>
      <c r="C2987" s="10">
        <v>29.029000000000003</v>
      </c>
      <c r="D2987" s="9">
        <v>11.2</v>
      </c>
      <c r="E2987" s="9">
        <v>17.834999999999997</v>
      </c>
      <c r="F2987" s="6">
        <v>17.48</v>
      </c>
    </row>
    <row r="2988" spans="1:6" x14ac:dyDescent="0.25">
      <c r="A2988" t="s">
        <v>160</v>
      </c>
      <c r="B2988" t="s">
        <v>121</v>
      </c>
      <c r="C2988" s="10">
        <v>24.674650000000003</v>
      </c>
      <c r="D2988" s="9">
        <v>10.1</v>
      </c>
      <c r="F2988" s="6">
        <v>16.11</v>
      </c>
    </row>
    <row r="2989" spans="1:6" x14ac:dyDescent="0.25">
      <c r="A2989" t="s">
        <v>160</v>
      </c>
      <c r="B2989" t="s">
        <v>122</v>
      </c>
      <c r="C2989" s="8">
        <v>24.674650000000003</v>
      </c>
      <c r="D2989" s="9">
        <v>10.1</v>
      </c>
      <c r="F2989" s="6">
        <v>16.11</v>
      </c>
    </row>
    <row r="2990" spans="1:6" x14ac:dyDescent="0.25">
      <c r="A2990" t="s">
        <v>160</v>
      </c>
      <c r="B2990" t="s">
        <v>123</v>
      </c>
      <c r="C2990" s="8">
        <v>24.674650000000003</v>
      </c>
      <c r="D2990" s="9">
        <v>10.1</v>
      </c>
      <c r="F2990" s="6">
        <v>16.11</v>
      </c>
    </row>
    <row r="2991" spans="1:6" x14ac:dyDescent="0.25">
      <c r="A2991" t="s">
        <v>161</v>
      </c>
      <c r="B2991" t="s">
        <v>124</v>
      </c>
      <c r="C2991" s="8">
        <v>24.674650000000003</v>
      </c>
      <c r="D2991" s="9">
        <v>10.1</v>
      </c>
      <c r="E2991" s="11">
        <v>12.08</v>
      </c>
      <c r="F2991" s="6">
        <v>16.11</v>
      </c>
    </row>
    <row r="2992" spans="1:6" x14ac:dyDescent="0.25">
      <c r="A2992" t="s">
        <v>161</v>
      </c>
      <c r="B2992" t="s">
        <v>104</v>
      </c>
      <c r="C2992" s="10">
        <v>15.222900000000001</v>
      </c>
      <c r="D2992" s="9">
        <v>31.9</v>
      </c>
      <c r="E2992" s="11">
        <v>13.76</v>
      </c>
      <c r="F2992" s="6">
        <v>18.04</v>
      </c>
    </row>
    <row r="2993" spans="1:6" x14ac:dyDescent="0.25">
      <c r="A2993" t="s">
        <v>161</v>
      </c>
      <c r="B2993" t="s">
        <v>1</v>
      </c>
      <c r="C2993" s="10">
        <v>16.920750000000002</v>
      </c>
      <c r="D2993" s="9">
        <v>32.700000000000003</v>
      </c>
      <c r="E2993" s="11">
        <v>15.46</v>
      </c>
      <c r="F2993" s="6">
        <v>21</v>
      </c>
    </row>
    <row r="2994" spans="1:6" x14ac:dyDescent="0.25">
      <c r="A2994" t="s">
        <v>161</v>
      </c>
      <c r="B2994" t="s">
        <v>2</v>
      </c>
      <c r="C2994" s="10">
        <v>19.045950000000001</v>
      </c>
      <c r="D2994" s="9">
        <v>33.6</v>
      </c>
      <c r="E2994" s="11">
        <v>17.149999999999999</v>
      </c>
      <c r="F2994" s="6">
        <v>23.97</v>
      </c>
    </row>
    <row r="2995" spans="1:6" x14ac:dyDescent="0.25">
      <c r="A2995" t="s">
        <v>161</v>
      </c>
      <c r="B2995" t="s">
        <v>3</v>
      </c>
      <c r="C2995" s="10">
        <v>20.224050000000005</v>
      </c>
      <c r="D2995" s="9">
        <v>34.6</v>
      </c>
      <c r="E2995" s="11">
        <v>18.600000000000001</v>
      </c>
      <c r="F2995" s="6">
        <v>26.92</v>
      </c>
    </row>
    <row r="2996" spans="1:6" x14ac:dyDescent="0.25">
      <c r="A2996" t="s">
        <v>161</v>
      </c>
      <c r="B2996" t="s">
        <v>4</v>
      </c>
      <c r="C2996" s="10">
        <v>22.106700000000004</v>
      </c>
      <c r="D2996" s="9">
        <v>36.299999999999997</v>
      </c>
      <c r="E2996" s="11">
        <v>20.04</v>
      </c>
      <c r="F2996" s="6">
        <v>28.01</v>
      </c>
    </row>
    <row r="2997" spans="1:6" x14ac:dyDescent="0.25">
      <c r="A2997" t="s">
        <v>161</v>
      </c>
      <c r="B2997" t="s">
        <v>5</v>
      </c>
      <c r="C2997" s="10">
        <v>24.255000000000003</v>
      </c>
      <c r="D2997" s="9">
        <v>37.299999999999997</v>
      </c>
      <c r="E2997" s="11">
        <v>21.5</v>
      </c>
      <c r="F2997" s="6">
        <v>29.08</v>
      </c>
    </row>
    <row r="2998" spans="1:6" x14ac:dyDescent="0.25">
      <c r="A2998" t="s">
        <v>161</v>
      </c>
      <c r="B2998" t="s">
        <v>6</v>
      </c>
      <c r="C2998" s="10">
        <v>26.114550000000005</v>
      </c>
      <c r="D2998" s="9">
        <v>39</v>
      </c>
      <c r="E2998" s="11">
        <v>22.94</v>
      </c>
      <c r="F2998" s="6">
        <v>31.76</v>
      </c>
    </row>
    <row r="2999" spans="1:6" x14ac:dyDescent="0.25">
      <c r="A2999" t="s">
        <v>161</v>
      </c>
      <c r="B2999" t="s">
        <v>7</v>
      </c>
      <c r="C2999" s="10">
        <v>27.165600000000001</v>
      </c>
      <c r="D2999" s="9">
        <v>40.4</v>
      </c>
      <c r="E2999" s="11">
        <v>25.36</v>
      </c>
      <c r="F2999" s="6">
        <v>32.9</v>
      </c>
    </row>
    <row r="3000" spans="1:6" x14ac:dyDescent="0.25">
      <c r="A3000" t="s">
        <v>161</v>
      </c>
      <c r="B3000" t="s">
        <v>125</v>
      </c>
      <c r="C3000" s="10">
        <v>28.690200000000004</v>
      </c>
      <c r="D3000" s="9">
        <v>41</v>
      </c>
      <c r="E3000" s="11">
        <v>25.36</v>
      </c>
      <c r="F3000" s="6">
        <v>34.04</v>
      </c>
    </row>
    <row r="3001" spans="1:6" x14ac:dyDescent="0.25">
      <c r="A3001" t="s">
        <v>161</v>
      </c>
      <c r="B3001" t="s">
        <v>126</v>
      </c>
      <c r="C3001" s="10">
        <v>30.214800000000004</v>
      </c>
      <c r="D3001" s="9">
        <v>42.7</v>
      </c>
      <c r="E3001" s="11">
        <v>24.15</v>
      </c>
      <c r="F3001" s="6">
        <v>35.18</v>
      </c>
    </row>
    <row r="3002" spans="1:6" x14ac:dyDescent="0.25">
      <c r="A3002" t="s">
        <v>161</v>
      </c>
      <c r="B3002" t="s">
        <v>112</v>
      </c>
      <c r="C3002" s="10">
        <v>28.124250000000004</v>
      </c>
      <c r="D3002" s="9">
        <v>29.5</v>
      </c>
      <c r="E3002" s="11">
        <v>24.15</v>
      </c>
      <c r="F3002" s="6">
        <v>29.06</v>
      </c>
    </row>
    <row r="3003" spans="1:6" x14ac:dyDescent="0.25">
      <c r="A3003" t="s">
        <v>161</v>
      </c>
      <c r="B3003" t="s">
        <v>113</v>
      </c>
      <c r="C3003" s="10">
        <v>28.124250000000004</v>
      </c>
      <c r="D3003" s="9">
        <v>29.5</v>
      </c>
      <c r="E3003" s="11">
        <v>22.22</v>
      </c>
      <c r="F3003" s="6">
        <v>29.06</v>
      </c>
    </row>
    <row r="3004" spans="1:6" x14ac:dyDescent="0.25">
      <c r="A3004" t="s">
        <v>161</v>
      </c>
      <c r="B3004" t="s">
        <v>114</v>
      </c>
      <c r="C3004" s="10">
        <v>28.124250000000004</v>
      </c>
      <c r="D3004" s="9">
        <v>18.600000000000001</v>
      </c>
      <c r="E3004" s="11">
        <v>22.22</v>
      </c>
      <c r="F3004" s="6">
        <v>26.92</v>
      </c>
    </row>
    <row r="3005" spans="1:6" x14ac:dyDescent="0.25">
      <c r="A3005" t="s">
        <v>161</v>
      </c>
      <c r="B3005" t="s">
        <v>115</v>
      </c>
      <c r="C3005" s="10">
        <v>24.578400000000006</v>
      </c>
      <c r="D3005" s="9">
        <v>18.600000000000001</v>
      </c>
      <c r="E3005" s="11">
        <v>20.53</v>
      </c>
      <c r="F3005" s="6">
        <v>26.92</v>
      </c>
    </row>
    <row r="3006" spans="1:6" x14ac:dyDescent="0.25">
      <c r="A3006" t="s">
        <v>161</v>
      </c>
      <c r="B3006" t="s">
        <v>116</v>
      </c>
      <c r="C3006" s="10">
        <v>24.578400000000006</v>
      </c>
      <c r="D3006" s="9">
        <v>17.3</v>
      </c>
      <c r="E3006" s="11">
        <v>20.53</v>
      </c>
      <c r="F3006" s="6">
        <v>22.33</v>
      </c>
    </row>
    <row r="3007" spans="1:6" x14ac:dyDescent="0.25">
      <c r="A3007" t="s">
        <v>161</v>
      </c>
      <c r="B3007" t="s">
        <v>117</v>
      </c>
      <c r="C3007" s="10">
        <v>24.578400000000006</v>
      </c>
      <c r="D3007" s="9">
        <v>17.3</v>
      </c>
      <c r="E3007" s="11">
        <v>19.32</v>
      </c>
      <c r="F3007" s="6">
        <v>22.33</v>
      </c>
    </row>
    <row r="3008" spans="1:6" x14ac:dyDescent="0.25">
      <c r="A3008" t="s">
        <v>161</v>
      </c>
      <c r="B3008" t="s">
        <v>118</v>
      </c>
      <c r="C3008" s="10">
        <v>24.578400000000006</v>
      </c>
      <c r="D3008" s="9">
        <v>15.8</v>
      </c>
      <c r="E3008" s="9">
        <v>19.32</v>
      </c>
      <c r="F3008" s="6">
        <v>19.57</v>
      </c>
    </row>
    <row r="3009" spans="1:6" x14ac:dyDescent="0.25">
      <c r="A3009" t="s">
        <v>161</v>
      </c>
      <c r="B3009" t="s">
        <v>119</v>
      </c>
      <c r="C3009" s="10">
        <v>24.578400000000006</v>
      </c>
      <c r="D3009" s="9">
        <v>15.8</v>
      </c>
      <c r="E3009" s="9">
        <v>19.32</v>
      </c>
      <c r="F3009" s="6">
        <v>19.57</v>
      </c>
    </row>
    <row r="3010" spans="1:6" x14ac:dyDescent="0.25">
      <c r="A3010" t="s">
        <v>161</v>
      </c>
      <c r="B3010" t="s">
        <v>120</v>
      </c>
      <c r="C3010" s="10">
        <v>24.578400000000006</v>
      </c>
      <c r="D3010" s="9">
        <v>15.8</v>
      </c>
      <c r="F3010" s="6">
        <v>19.57</v>
      </c>
    </row>
    <row r="3011" spans="1:6" x14ac:dyDescent="0.25">
      <c r="A3011" t="s">
        <v>161</v>
      </c>
      <c r="B3011" t="s">
        <v>121</v>
      </c>
      <c r="C3011" s="10">
        <v>20.891640000000002</v>
      </c>
      <c r="D3011" s="9">
        <v>14.5</v>
      </c>
      <c r="F3011" s="6">
        <v>18.059999999999999</v>
      </c>
    </row>
    <row r="3012" spans="1:6" x14ac:dyDescent="0.25">
      <c r="A3012" t="s">
        <v>161</v>
      </c>
      <c r="B3012" t="s">
        <v>122</v>
      </c>
      <c r="C3012" s="8">
        <v>20.891640000000002</v>
      </c>
      <c r="D3012" s="9">
        <v>14.5</v>
      </c>
      <c r="F3012" s="6">
        <v>18.059999999999999</v>
      </c>
    </row>
    <row r="3013" spans="1:6" x14ac:dyDescent="0.25">
      <c r="A3013" t="s">
        <v>161</v>
      </c>
      <c r="B3013" t="s">
        <v>123</v>
      </c>
      <c r="C3013" s="8">
        <v>20.891640000000002</v>
      </c>
      <c r="D3013" s="9">
        <v>14.5</v>
      </c>
      <c r="F3013" s="6">
        <v>18.059999999999999</v>
      </c>
    </row>
    <row r="3014" spans="1:6" x14ac:dyDescent="0.25">
      <c r="A3014" t="s">
        <v>161</v>
      </c>
      <c r="B3014" t="s">
        <v>124</v>
      </c>
      <c r="C3014" s="8">
        <v>20.891640000000002</v>
      </c>
      <c r="D3014" s="9">
        <v>14.5</v>
      </c>
      <c r="F3014" s="6">
        <v>18.059999999999999</v>
      </c>
    </row>
    <row r="3015" spans="1:6" x14ac:dyDescent="0.25">
      <c r="A3015" t="s">
        <v>162</v>
      </c>
      <c r="B3015" t="s">
        <v>104</v>
      </c>
      <c r="C3015" s="10">
        <v>15.598000000000001</v>
      </c>
      <c r="D3015" s="9">
        <v>30.9</v>
      </c>
      <c r="E3015" s="11">
        <v>15.56</v>
      </c>
      <c r="F3015" s="6">
        <v>19.329999999999998</v>
      </c>
    </row>
    <row r="3016" spans="1:6" x14ac:dyDescent="0.25">
      <c r="A3016" t="s">
        <v>162</v>
      </c>
      <c r="B3016" t="s">
        <v>1</v>
      </c>
      <c r="C3016" s="10">
        <v>17.170999999999999</v>
      </c>
      <c r="D3016" s="9">
        <v>31.7</v>
      </c>
      <c r="E3016" s="11">
        <v>17.739999999999998</v>
      </c>
      <c r="F3016" s="6">
        <v>22.51</v>
      </c>
    </row>
    <row r="3017" spans="1:6" x14ac:dyDescent="0.25">
      <c r="A3017" t="s">
        <v>162</v>
      </c>
      <c r="B3017" t="s">
        <v>2</v>
      </c>
      <c r="C3017" s="10">
        <v>19.283000000000001</v>
      </c>
      <c r="D3017" s="9">
        <v>32.5</v>
      </c>
      <c r="E3017" s="11">
        <v>19.920000000000002</v>
      </c>
      <c r="F3017" s="6">
        <v>25.68</v>
      </c>
    </row>
    <row r="3018" spans="1:6" x14ac:dyDescent="0.25">
      <c r="A3018" t="s">
        <v>162</v>
      </c>
      <c r="B3018" t="s">
        <v>3</v>
      </c>
      <c r="C3018" s="10">
        <v>20.537000000000003</v>
      </c>
      <c r="D3018" s="9">
        <v>33.700000000000003</v>
      </c>
      <c r="E3018" s="11">
        <v>22.1</v>
      </c>
      <c r="F3018" s="6">
        <v>28.85</v>
      </c>
    </row>
    <row r="3019" spans="1:6" x14ac:dyDescent="0.25">
      <c r="A3019" t="s">
        <v>162</v>
      </c>
      <c r="B3019" t="s">
        <v>4</v>
      </c>
      <c r="C3019" s="10">
        <v>22.110000000000003</v>
      </c>
      <c r="D3019" s="9">
        <v>35.200000000000003</v>
      </c>
      <c r="E3019" s="11">
        <v>23.97</v>
      </c>
      <c r="F3019" s="6">
        <v>30</v>
      </c>
    </row>
    <row r="3020" spans="1:6" x14ac:dyDescent="0.25">
      <c r="A3020" t="s">
        <v>162</v>
      </c>
      <c r="B3020" t="s">
        <v>5</v>
      </c>
      <c r="C3020" s="10">
        <v>23.727000000000004</v>
      </c>
      <c r="D3020" s="9">
        <v>36</v>
      </c>
      <c r="E3020" s="11">
        <v>25.83</v>
      </c>
      <c r="F3020" s="6">
        <v>31.15</v>
      </c>
    </row>
    <row r="3021" spans="1:6" x14ac:dyDescent="0.25">
      <c r="A3021" t="s">
        <v>162</v>
      </c>
      <c r="B3021" t="s">
        <v>6</v>
      </c>
      <c r="C3021" s="10">
        <v>25.278000000000002</v>
      </c>
      <c r="D3021" s="9">
        <v>37.700000000000003</v>
      </c>
      <c r="E3021" s="11">
        <v>27.7</v>
      </c>
      <c r="F3021" s="6">
        <v>33.72</v>
      </c>
    </row>
    <row r="3022" spans="1:6" x14ac:dyDescent="0.25">
      <c r="A3022" t="s">
        <v>162</v>
      </c>
      <c r="B3022" t="s">
        <v>7</v>
      </c>
      <c r="C3022" s="10">
        <v>27.236000000000004</v>
      </c>
      <c r="D3022" s="9">
        <v>38.799999999999997</v>
      </c>
      <c r="E3022" s="11">
        <v>29.57</v>
      </c>
      <c r="F3022" s="6">
        <v>34.93</v>
      </c>
    </row>
    <row r="3023" spans="1:6" x14ac:dyDescent="0.25">
      <c r="A3023" t="s">
        <v>162</v>
      </c>
      <c r="B3023" t="s">
        <v>125</v>
      </c>
      <c r="C3023" s="10">
        <v>28.611000000000004</v>
      </c>
      <c r="D3023" s="9">
        <v>39.200000000000003</v>
      </c>
      <c r="E3023" s="11">
        <v>32.68</v>
      </c>
      <c r="F3023" s="6">
        <v>36.130000000000003</v>
      </c>
    </row>
    <row r="3024" spans="1:6" x14ac:dyDescent="0.25">
      <c r="A3024" t="s">
        <v>162</v>
      </c>
      <c r="B3024" t="s">
        <v>126</v>
      </c>
      <c r="C3024" s="10">
        <v>30.470000000000002</v>
      </c>
      <c r="D3024" s="9">
        <v>40.700000000000003</v>
      </c>
      <c r="E3024" s="11">
        <v>32.68</v>
      </c>
      <c r="F3024" s="6">
        <v>37.35</v>
      </c>
    </row>
    <row r="3025" spans="1:6" x14ac:dyDescent="0.25">
      <c r="A3025" t="s">
        <v>162</v>
      </c>
      <c r="B3025" t="s">
        <v>112</v>
      </c>
      <c r="C3025" s="10">
        <v>28.259000000000004</v>
      </c>
      <c r="D3025" s="9">
        <v>28.4</v>
      </c>
      <c r="E3025" s="11">
        <v>31.13</v>
      </c>
      <c r="F3025" s="6">
        <v>30.85</v>
      </c>
    </row>
    <row r="3026" spans="1:6" x14ac:dyDescent="0.25">
      <c r="A3026" t="s">
        <v>162</v>
      </c>
      <c r="B3026" t="s">
        <v>113</v>
      </c>
      <c r="C3026" s="10">
        <v>28.259000000000004</v>
      </c>
      <c r="D3026" s="9">
        <v>28.4</v>
      </c>
      <c r="E3026" s="11">
        <v>31.13</v>
      </c>
      <c r="F3026" s="6">
        <v>30.85</v>
      </c>
    </row>
    <row r="3027" spans="1:6" x14ac:dyDescent="0.25">
      <c r="A3027" t="s">
        <v>162</v>
      </c>
      <c r="B3027" t="s">
        <v>114</v>
      </c>
      <c r="C3027" s="10">
        <v>28.259000000000004</v>
      </c>
      <c r="D3027" s="9">
        <v>19.5</v>
      </c>
      <c r="E3027" s="11">
        <v>28.64</v>
      </c>
      <c r="F3027" s="6">
        <v>28.58</v>
      </c>
    </row>
    <row r="3028" spans="1:6" x14ac:dyDescent="0.25">
      <c r="A3028" t="s">
        <v>162</v>
      </c>
      <c r="B3028" t="s">
        <v>115</v>
      </c>
      <c r="C3028" s="10">
        <v>24.42</v>
      </c>
      <c r="D3028" s="9">
        <v>19.5</v>
      </c>
      <c r="E3028" s="11">
        <v>28.64</v>
      </c>
      <c r="F3028" s="6">
        <v>28.58</v>
      </c>
    </row>
    <row r="3029" spans="1:6" x14ac:dyDescent="0.25">
      <c r="A3029" t="s">
        <v>162</v>
      </c>
      <c r="B3029" t="s">
        <v>116</v>
      </c>
      <c r="C3029" s="10">
        <v>24.42</v>
      </c>
      <c r="D3029" s="9">
        <v>18.100000000000001</v>
      </c>
      <c r="E3029" s="11">
        <v>26.46</v>
      </c>
      <c r="F3029" s="6">
        <v>23.7</v>
      </c>
    </row>
    <row r="3030" spans="1:6" x14ac:dyDescent="0.25">
      <c r="A3030" t="s">
        <v>162</v>
      </c>
      <c r="B3030" t="s">
        <v>117</v>
      </c>
      <c r="C3030" s="10">
        <v>24.42</v>
      </c>
      <c r="D3030" s="9">
        <v>18.100000000000001</v>
      </c>
      <c r="E3030" s="11">
        <v>26.46</v>
      </c>
      <c r="F3030" s="6">
        <v>23.7</v>
      </c>
    </row>
    <row r="3031" spans="1:6" x14ac:dyDescent="0.25">
      <c r="A3031" t="s">
        <v>162</v>
      </c>
      <c r="B3031" t="s">
        <v>118</v>
      </c>
      <c r="C3031" s="10">
        <v>24.42</v>
      </c>
      <c r="D3031" s="9">
        <v>16.5</v>
      </c>
      <c r="E3031" s="11">
        <v>24.9</v>
      </c>
      <c r="F3031" s="6">
        <v>20.78</v>
      </c>
    </row>
    <row r="3032" spans="1:6" x14ac:dyDescent="0.25">
      <c r="A3032" t="s">
        <v>162</v>
      </c>
      <c r="B3032" t="s">
        <v>119</v>
      </c>
      <c r="C3032" s="10">
        <v>24.42</v>
      </c>
      <c r="D3032" s="9">
        <v>16.5</v>
      </c>
      <c r="E3032" s="9">
        <v>24.9</v>
      </c>
      <c r="F3032" s="6">
        <v>20.78</v>
      </c>
    </row>
    <row r="3033" spans="1:6" x14ac:dyDescent="0.25">
      <c r="A3033" t="s">
        <v>162</v>
      </c>
      <c r="B3033" t="s">
        <v>120</v>
      </c>
      <c r="C3033" s="10">
        <v>24.42</v>
      </c>
      <c r="D3033" s="9">
        <v>16.5</v>
      </c>
      <c r="E3033" s="9">
        <v>24.9</v>
      </c>
      <c r="F3033" s="6">
        <v>20.78</v>
      </c>
    </row>
    <row r="3034" spans="1:6" x14ac:dyDescent="0.25">
      <c r="A3034" t="s">
        <v>162</v>
      </c>
      <c r="B3034" t="s">
        <v>121</v>
      </c>
      <c r="C3034" s="10">
        <v>20.757000000000001</v>
      </c>
      <c r="D3034" s="9">
        <v>14.9</v>
      </c>
      <c r="F3034" s="6">
        <v>19.16</v>
      </c>
    </row>
    <row r="3035" spans="1:6" x14ac:dyDescent="0.25">
      <c r="A3035" t="s">
        <v>162</v>
      </c>
      <c r="B3035" t="s">
        <v>122</v>
      </c>
      <c r="C3035" s="8">
        <v>20.757000000000001</v>
      </c>
      <c r="D3035" s="9">
        <v>14.9</v>
      </c>
      <c r="F3035" s="6">
        <v>19.16</v>
      </c>
    </row>
    <row r="3036" spans="1:6" x14ac:dyDescent="0.25">
      <c r="A3036" t="s">
        <v>162</v>
      </c>
      <c r="B3036" t="s">
        <v>123</v>
      </c>
      <c r="C3036" s="8">
        <v>20.757000000000001</v>
      </c>
      <c r="D3036" s="9">
        <v>14.9</v>
      </c>
      <c r="F3036" s="6">
        <v>19.16</v>
      </c>
    </row>
    <row r="3037" spans="1:6" x14ac:dyDescent="0.25">
      <c r="A3037" t="s">
        <v>162</v>
      </c>
      <c r="B3037" t="s">
        <v>124</v>
      </c>
      <c r="C3037" s="8">
        <v>20.757000000000001</v>
      </c>
      <c r="D3037" s="9">
        <v>14.9</v>
      </c>
      <c r="F3037" s="6">
        <v>19.16</v>
      </c>
    </row>
    <row r="3038" spans="1:6" x14ac:dyDescent="0.25">
      <c r="A3038" t="s">
        <v>163</v>
      </c>
      <c r="B3038" t="s">
        <v>104</v>
      </c>
      <c r="C3038" s="10">
        <v>14.894</v>
      </c>
      <c r="D3038" s="9">
        <v>32.4</v>
      </c>
      <c r="E3038" s="11">
        <v>10.5</v>
      </c>
      <c r="F3038" s="6">
        <v>20.07</v>
      </c>
    </row>
    <row r="3039" spans="1:6" x14ac:dyDescent="0.25">
      <c r="A3039" t="s">
        <v>163</v>
      </c>
      <c r="B3039" t="s">
        <v>1</v>
      </c>
      <c r="C3039" s="10">
        <v>16.533000000000001</v>
      </c>
      <c r="D3039" s="9">
        <v>33.200000000000003</v>
      </c>
      <c r="E3039" s="11">
        <v>11.97</v>
      </c>
      <c r="F3039" s="6">
        <v>23.36</v>
      </c>
    </row>
    <row r="3040" spans="1:6" x14ac:dyDescent="0.25">
      <c r="A3040" t="s">
        <v>163</v>
      </c>
      <c r="B3040" t="s">
        <v>2</v>
      </c>
      <c r="C3040" s="10">
        <v>17.501000000000001</v>
      </c>
      <c r="D3040" s="9">
        <v>34.1</v>
      </c>
      <c r="E3040" s="11">
        <v>13.44</v>
      </c>
      <c r="F3040" s="6">
        <v>26.65</v>
      </c>
    </row>
    <row r="3041" spans="1:6" x14ac:dyDescent="0.25">
      <c r="A3041" t="s">
        <v>163</v>
      </c>
      <c r="B3041" t="s">
        <v>3</v>
      </c>
      <c r="C3041" s="10">
        <v>19.283000000000001</v>
      </c>
      <c r="D3041" s="9">
        <v>35</v>
      </c>
      <c r="E3041" s="11">
        <v>14.91</v>
      </c>
      <c r="F3041" s="6">
        <v>29.95</v>
      </c>
    </row>
    <row r="3042" spans="1:6" x14ac:dyDescent="0.25">
      <c r="A3042" t="s">
        <v>163</v>
      </c>
      <c r="B3042" t="s">
        <v>4</v>
      </c>
      <c r="C3042" s="10">
        <v>21.395</v>
      </c>
      <c r="D3042" s="9">
        <v>36.799999999999997</v>
      </c>
      <c r="E3042" s="11">
        <v>16.18</v>
      </c>
      <c r="F3042" s="6">
        <v>31.13</v>
      </c>
    </row>
    <row r="3043" spans="1:6" x14ac:dyDescent="0.25">
      <c r="A3043" t="s">
        <v>163</v>
      </c>
      <c r="B3043" t="s">
        <v>5</v>
      </c>
      <c r="C3043" s="10">
        <v>22.924000000000003</v>
      </c>
      <c r="D3043" s="9">
        <v>37.700000000000003</v>
      </c>
      <c r="E3043" s="11">
        <v>17.43</v>
      </c>
      <c r="F3043" s="6">
        <v>32.340000000000003</v>
      </c>
    </row>
    <row r="3044" spans="1:6" x14ac:dyDescent="0.25">
      <c r="A3044" t="s">
        <v>163</v>
      </c>
      <c r="B3044" t="s">
        <v>6</v>
      </c>
      <c r="C3044" s="10">
        <v>24.695</v>
      </c>
      <c r="D3044" s="9">
        <v>39.5</v>
      </c>
      <c r="E3044" s="11">
        <v>18.7</v>
      </c>
      <c r="F3044" s="6">
        <v>35.11</v>
      </c>
    </row>
    <row r="3045" spans="1:6" x14ac:dyDescent="0.25">
      <c r="A3045" t="s">
        <v>163</v>
      </c>
      <c r="B3045" t="s">
        <v>7</v>
      </c>
      <c r="C3045" s="10">
        <v>26.378000000000004</v>
      </c>
      <c r="D3045" s="9">
        <v>40.799999999999997</v>
      </c>
      <c r="E3045" s="11">
        <v>19.96</v>
      </c>
      <c r="F3045" s="6">
        <v>36.36</v>
      </c>
    </row>
    <row r="3046" spans="1:6" x14ac:dyDescent="0.25">
      <c r="A3046" t="s">
        <v>163</v>
      </c>
      <c r="B3046" t="s">
        <v>125</v>
      </c>
      <c r="C3046" s="10">
        <v>27.588000000000001</v>
      </c>
      <c r="D3046" s="9">
        <v>41.4</v>
      </c>
      <c r="E3046" s="11">
        <v>22.05</v>
      </c>
      <c r="F3046" s="6">
        <v>37.630000000000003</v>
      </c>
    </row>
    <row r="3047" spans="1:6" x14ac:dyDescent="0.25">
      <c r="A3047" t="s">
        <v>163</v>
      </c>
      <c r="B3047" t="s">
        <v>126</v>
      </c>
      <c r="C3047" s="10">
        <v>28.501000000000001</v>
      </c>
      <c r="D3047" s="9">
        <v>43.1</v>
      </c>
      <c r="E3047" s="11">
        <v>22.05</v>
      </c>
      <c r="F3047" s="6">
        <v>38.869999999999997</v>
      </c>
    </row>
    <row r="3048" spans="1:6" x14ac:dyDescent="0.25">
      <c r="A3048" t="s">
        <v>163</v>
      </c>
      <c r="B3048" t="s">
        <v>112</v>
      </c>
      <c r="C3048" s="10">
        <v>26.301000000000002</v>
      </c>
      <c r="D3048" s="9">
        <v>29.6</v>
      </c>
      <c r="E3048" s="11">
        <v>21</v>
      </c>
      <c r="F3048" s="6">
        <v>32.11</v>
      </c>
    </row>
    <row r="3049" spans="1:6" x14ac:dyDescent="0.25">
      <c r="A3049" t="s">
        <v>163</v>
      </c>
      <c r="B3049" t="s">
        <v>113</v>
      </c>
      <c r="C3049" s="10">
        <v>26.301000000000002</v>
      </c>
      <c r="D3049" s="9">
        <v>29.6</v>
      </c>
      <c r="E3049" s="11">
        <v>21</v>
      </c>
      <c r="F3049" s="6">
        <v>32.11</v>
      </c>
    </row>
    <row r="3050" spans="1:6" x14ac:dyDescent="0.25">
      <c r="A3050" t="s">
        <v>163</v>
      </c>
      <c r="B3050" t="s">
        <v>114</v>
      </c>
      <c r="C3050" s="10">
        <v>26.301000000000002</v>
      </c>
      <c r="D3050" s="9">
        <v>18.600000000000001</v>
      </c>
      <c r="E3050" s="11">
        <v>19.32</v>
      </c>
      <c r="F3050" s="6">
        <v>29.75</v>
      </c>
    </row>
    <row r="3051" spans="1:6" x14ac:dyDescent="0.25">
      <c r="A3051" t="s">
        <v>163</v>
      </c>
      <c r="B3051" t="s">
        <v>115</v>
      </c>
      <c r="C3051" s="10">
        <v>23.507000000000001</v>
      </c>
      <c r="D3051" s="9">
        <v>18.600000000000001</v>
      </c>
      <c r="E3051" s="11">
        <v>19.32</v>
      </c>
      <c r="F3051" s="6">
        <v>29.75</v>
      </c>
    </row>
    <row r="3052" spans="1:6" x14ac:dyDescent="0.25">
      <c r="A3052" t="s">
        <v>163</v>
      </c>
      <c r="B3052" t="s">
        <v>116</v>
      </c>
      <c r="C3052" s="10">
        <v>23.507000000000001</v>
      </c>
      <c r="D3052" s="9">
        <v>17.3</v>
      </c>
      <c r="E3052" s="11">
        <v>17.86</v>
      </c>
      <c r="F3052" s="6">
        <v>24.68</v>
      </c>
    </row>
    <row r="3053" spans="1:6" x14ac:dyDescent="0.25">
      <c r="A3053" t="s">
        <v>163</v>
      </c>
      <c r="B3053" t="s">
        <v>117</v>
      </c>
      <c r="C3053" s="10">
        <v>23.507000000000001</v>
      </c>
      <c r="D3053" s="9">
        <v>17.3</v>
      </c>
      <c r="E3053" s="11">
        <v>17.86</v>
      </c>
      <c r="F3053" s="6">
        <v>24.68</v>
      </c>
    </row>
    <row r="3054" spans="1:6" x14ac:dyDescent="0.25">
      <c r="A3054" t="s">
        <v>163</v>
      </c>
      <c r="B3054" t="s">
        <v>118</v>
      </c>
      <c r="C3054" s="10">
        <v>23.507000000000001</v>
      </c>
      <c r="D3054" s="9">
        <v>15.8</v>
      </c>
      <c r="E3054" s="11">
        <v>16.809999999999999</v>
      </c>
      <c r="F3054" s="6">
        <v>21.63</v>
      </c>
    </row>
    <row r="3055" spans="1:6" x14ac:dyDescent="0.25">
      <c r="A3055" t="s">
        <v>163</v>
      </c>
      <c r="B3055" t="s">
        <v>119</v>
      </c>
      <c r="C3055" s="10">
        <v>23.507000000000001</v>
      </c>
      <c r="D3055" s="9">
        <v>15.8</v>
      </c>
      <c r="E3055" s="9">
        <v>16.809999999999999</v>
      </c>
      <c r="F3055" s="6">
        <v>21.63</v>
      </c>
    </row>
    <row r="3056" spans="1:6" x14ac:dyDescent="0.25">
      <c r="A3056" t="s">
        <v>163</v>
      </c>
      <c r="B3056" t="s">
        <v>120</v>
      </c>
      <c r="C3056" s="10">
        <v>23.507000000000001</v>
      </c>
      <c r="D3056" s="9">
        <v>15.8</v>
      </c>
      <c r="E3056" s="9">
        <v>16.809999999999999</v>
      </c>
      <c r="F3056" s="6">
        <v>21.63</v>
      </c>
    </row>
    <row r="3057" spans="1:6" x14ac:dyDescent="0.25">
      <c r="A3057" t="s">
        <v>163</v>
      </c>
      <c r="B3057" t="s">
        <v>121</v>
      </c>
      <c r="C3057" s="10">
        <v>19.98095</v>
      </c>
      <c r="D3057" s="9">
        <v>14.4</v>
      </c>
      <c r="F3057" s="6">
        <v>19.940000000000001</v>
      </c>
    </row>
    <row r="3058" spans="1:6" x14ac:dyDescent="0.25">
      <c r="A3058" t="s">
        <v>163</v>
      </c>
      <c r="B3058" t="s">
        <v>122</v>
      </c>
      <c r="C3058" s="8">
        <v>19.98095</v>
      </c>
      <c r="D3058" s="9">
        <v>14.4</v>
      </c>
      <c r="F3058" s="6">
        <v>19.940000000000001</v>
      </c>
    </row>
    <row r="3059" spans="1:6" x14ac:dyDescent="0.25">
      <c r="A3059" t="s">
        <v>163</v>
      </c>
      <c r="B3059" t="s">
        <v>123</v>
      </c>
      <c r="C3059" s="8">
        <v>19.98095</v>
      </c>
      <c r="D3059" s="9">
        <v>14.4</v>
      </c>
      <c r="F3059" s="6">
        <v>19.940000000000001</v>
      </c>
    </row>
    <row r="3060" spans="1:6" x14ac:dyDescent="0.25">
      <c r="A3060" t="s">
        <v>163</v>
      </c>
      <c r="B3060" t="s">
        <v>124</v>
      </c>
      <c r="C3060" s="8">
        <v>19.98095</v>
      </c>
      <c r="D3060" s="9">
        <v>14.4</v>
      </c>
      <c r="F3060" s="6">
        <v>19.940000000000001</v>
      </c>
    </row>
    <row r="3061" spans="1:6" x14ac:dyDescent="0.25">
      <c r="A3061" t="s">
        <v>164</v>
      </c>
      <c r="B3061" t="s">
        <v>104</v>
      </c>
      <c r="C3061" s="10">
        <v>15.686000000000002</v>
      </c>
      <c r="D3061" s="9">
        <v>32.700000000000003</v>
      </c>
      <c r="E3061" s="11">
        <v>13.44</v>
      </c>
      <c r="F3061" s="6">
        <v>18.07</v>
      </c>
    </row>
    <row r="3062" spans="1:6" x14ac:dyDescent="0.25">
      <c r="A3062" t="s">
        <v>164</v>
      </c>
      <c r="B3062" t="s">
        <v>1</v>
      </c>
      <c r="C3062" s="10">
        <v>18.106000000000002</v>
      </c>
      <c r="D3062" s="9">
        <v>33.5</v>
      </c>
      <c r="E3062" s="11">
        <v>15.33</v>
      </c>
      <c r="F3062" s="6">
        <v>21.02</v>
      </c>
    </row>
    <row r="3063" spans="1:6" x14ac:dyDescent="0.25">
      <c r="A3063" t="s">
        <v>164</v>
      </c>
      <c r="B3063" t="s">
        <v>2</v>
      </c>
      <c r="C3063" s="10">
        <v>20.064</v>
      </c>
      <c r="D3063" s="9">
        <v>34.5</v>
      </c>
      <c r="E3063" s="11">
        <v>17.21</v>
      </c>
      <c r="F3063" s="6">
        <v>23.99</v>
      </c>
    </row>
    <row r="3064" spans="1:6" x14ac:dyDescent="0.25">
      <c r="A3064" t="s">
        <v>164</v>
      </c>
      <c r="B3064" t="s">
        <v>3</v>
      </c>
      <c r="C3064" s="10">
        <v>21.945</v>
      </c>
      <c r="D3064" s="9">
        <v>35.4</v>
      </c>
      <c r="E3064" s="11">
        <v>19.09</v>
      </c>
      <c r="F3064" s="6">
        <v>26.97</v>
      </c>
    </row>
    <row r="3065" spans="1:6" x14ac:dyDescent="0.25">
      <c r="A3065" t="s">
        <v>164</v>
      </c>
      <c r="B3065" t="s">
        <v>4</v>
      </c>
      <c r="C3065" s="10">
        <v>23.727000000000004</v>
      </c>
      <c r="D3065" s="9">
        <v>37.1</v>
      </c>
      <c r="E3065" s="11">
        <v>20.71</v>
      </c>
      <c r="F3065" s="6">
        <v>28.04</v>
      </c>
    </row>
    <row r="3066" spans="1:6" x14ac:dyDescent="0.25">
      <c r="A3066" t="s">
        <v>164</v>
      </c>
      <c r="B3066" t="s">
        <v>5</v>
      </c>
      <c r="C3066" s="10">
        <v>25.894000000000002</v>
      </c>
      <c r="D3066" s="9">
        <v>38.1</v>
      </c>
      <c r="E3066" s="11">
        <v>22.32</v>
      </c>
      <c r="F3066" s="6">
        <v>29.12</v>
      </c>
    </row>
    <row r="3067" spans="1:6" x14ac:dyDescent="0.25">
      <c r="A3067" t="s">
        <v>164</v>
      </c>
      <c r="B3067" t="s">
        <v>6</v>
      </c>
      <c r="C3067" s="10">
        <v>27.819000000000003</v>
      </c>
      <c r="D3067" s="9">
        <v>39.9</v>
      </c>
      <c r="E3067" s="11">
        <v>23.93</v>
      </c>
      <c r="F3067" s="6">
        <v>31.82</v>
      </c>
    </row>
    <row r="3068" spans="1:6" x14ac:dyDescent="0.25">
      <c r="A3068" t="s">
        <v>164</v>
      </c>
      <c r="B3068" t="s">
        <v>7</v>
      </c>
      <c r="C3068" s="10">
        <v>29.161000000000005</v>
      </c>
      <c r="D3068" s="9">
        <v>41.3</v>
      </c>
      <c r="E3068" s="11">
        <v>25.54</v>
      </c>
      <c r="F3068" s="6">
        <v>32.96</v>
      </c>
    </row>
    <row r="3069" spans="1:6" x14ac:dyDescent="0.25">
      <c r="A3069" t="s">
        <v>164</v>
      </c>
      <c r="B3069" t="s">
        <v>125</v>
      </c>
      <c r="C3069" s="10">
        <v>30.976000000000003</v>
      </c>
      <c r="D3069" s="9">
        <v>41.8</v>
      </c>
      <c r="E3069" s="11">
        <v>28.24</v>
      </c>
      <c r="F3069" s="6">
        <v>34.1</v>
      </c>
    </row>
    <row r="3070" spans="1:6" x14ac:dyDescent="0.25">
      <c r="A3070" t="s">
        <v>164</v>
      </c>
      <c r="B3070" t="s">
        <v>126</v>
      </c>
      <c r="C3070" s="10">
        <v>32.483000000000004</v>
      </c>
      <c r="D3070" s="9">
        <v>43.6</v>
      </c>
      <c r="E3070" s="11">
        <v>28.24</v>
      </c>
      <c r="F3070" s="6">
        <v>35.24</v>
      </c>
    </row>
    <row r="3071" spans="1:6" x14ac:dyDescent="0.25">
      <c r="A3071" t="s">
        <v>164</v>
      </c>
      <c r="B3071" t="s">
        <v>112</v>
      </c>
      <c r="C3071" s="10">
        <v>29.348000000000003</v>
      </c>
      <c r="D3071" s="9">
        <v>30</v>
      </c>
      <c r="E3071" s="11">
        <v>26.89</v>
      </c>
      <c r="F3071" s="6">
        <v>29.11</v>
      </c>
    </row>
    <row r="3072" spans="1:6" x14ac:dyDescent="0.25">
      <c r="A3072" t="s">
        <v>164</v>
      </c>
      <c r="B3072" t="s">
        <v>113</v>
      </c>
      <c r="C3072" s="10">
        <v>29.348000000000003</v>
      </c>
      <c r="D3072" s="9">
        <v>30</v>
      </c>
      <c r="E3072" s="11">
        <v>26.89</v>
      </c>
      <c r="F3072" s="6">
        <v>29.11</v>
      </c>
    </row>
    <row r="3073" spans="1:6" x14ac:dyDescent="0.25">
      <c r="A3073" t="s">
        <v>164</v>
      </c>
      <c r="B3073" t="s">
        <v>114</v>
      </c>
      <c r="C3073" s="10">
        <v>29.348000000000003</v>
      </c>
      <c r="D3073" s="9">
        <v>18.8</v>
      </c>
      <c r="E3073" s="11">
        <v>24.74</v>
      </c>
      <c r="F3073" s="6">
        <v>26.96</v>
      </c>
    </row>
    <row r="3074" spans="1:6" x14ac:dyDescent="0.25">
      <c r="A3074" t="s">
        <v>164</v>
      </c>
      <c r="B3074" t="s">
        <v>115</v>
      </c>
      <c r="C3074" s="10">
        <v>25.718</v>
      </c>
      <c r="D3074" s="9">
        <v>18.8</v>
      </c>
      <c r="E3074" s="11">
        <v>24.74</v>
      </c>
      <c r="F3074" s="6">
        <v>26.96</v>
      </c>
    </row>
    <row r="3075" spans="1:6" x14ac:dyDescent="0.25">
      <c r="A3075" t="s">
        <v>164</v>
      </c>
      <c r="B3075" t="s">
        <v>116</v>
      </c>
      <c r="C3075" s="10">
        <v>25.718</v>
      </c>
      <c r="D3075" s="9">
        <v>17.5</v>
      </c>
      <c r="E3075" s="11">
        <v>22.86</v>
      </c>
      <c r="F3075" s="6">
        <v>22.37</v>
      </c>
    </row>
    <row r="3076" spans="1:6" x14ac:dyDescent="0.25">
      <c r="A3076" t="s">
        <v>164</v>
      </c>
      <c r="B3076" t="s">
        <v>117</v>
      </c>
      <c r="C3076" s="10">
        <v>25.718</v>
      </c>
      <c r="D3076" s="9">
        <v>17.5</v>
      </c>
      <c r="E3076" s="11">
        <v>22.86</v>
      </c>
      <c r="F3076" s="6">
        <v>22.37</v>
      </c>
    </row>
    <row r="3077" spans="1:6" x14ac:dyDescent="0.25">
      <c r="A3077" t="s">
        <v>164</v>
      </c>
      <c r="B3077" t="s">
        <v>118</v>
      </c>
      <c r="C3077" s="10">
        <v>25.718</v>
      </c>
      <c r="D3077" s="9">
        <v>16</v>
      </c>
      <c r="E3077" s="11">
        <v>21.51</v>
      </c>
      <c r="F3077" s="6">
        <v>19.61</v>
      </c>
    </row>
    <row r="3078" spans="1:6" x14ac:dyDescent="0.25">
      <c r="A3078" t="s">
        <v>164</v>
      </c>
      <c r="B3078" t="s">
        <v>119</v>
      </c>
      <c r="C3078" s="10">
        <v>25.718</v>
      </c>
      <c r="D3078" s="9">
        <v>16</v>
      </c>
      <c r="E3078" s="9">
        <v>21.51</v>
      </c>
      <c r="F3078" s="6">
        <v>19.61</v>
      </c>
    </row>
    <row r="3079" spans="1:6" x14ac:dyDescent="0.25">
      <c r="A3079" t="s">
        <v>164</v>
      </c>
      <c r="B3079" t="s">
        <v>120</v>
      </c>
      <c r="C3079" s="10">
        <v>25.718</v>
      </c>
      <c r="D3079" s="9">
        <v>16</v>
      </c>
      <c r="E3079" s="9">
        <v>21.51</v>
      </c>
      <c r="F3079" s="6">
        <v>19.61</v>
      </c>
    </row>
    <row r="3080" spans="1:6" x14ac:dyDescent="0.25">
      <c r="A3080" t="s">
        <v>164</v>
      </c>
      <c r="B3080" t="s">
        <v>121</v>
      </c>
      <c r="C3080" s="10">
        <v>21.860299999999999</v>
      </c>
      <c r="D3080" s="9">
        <v>14.6</v>
      </c>
      <c r="F3080" s="6">
        <v>18.079999999999998</v>
      </c>
    </row>
    <row r="3081" spans="1:6" x14ac:dyDescent="0.25">
      <c r="A3081" t="s">
        <v>164</v>
      </c>
      <c r="B3081" t="s">
        <v>122</v>
      </c>
      <c r="C3081" s="8">
        <v>21.860299999999999</v>
      </c>
      <c r="D3081" s="9">
        <v>14.6</v>
      </c>
      <c r="F3081" s="6">
        <v>18.079999999999998</v>
      </c>
    </row>
    <row r="3082" spans="1:6" x14ac:dyDescent="0.25">
      <c r="A3082" t="s">
        <v>164</v>
      </c>
      <c r="B3082" t="s">
        <v>123</v>
      </c>
      <c r="C3082" s="8">
        <v>21.860299999999999</v>
      </c>
      <c r="D3082" s="9">
        <v>14.6</v>
      </c>
      <c r="F3082" s="6">
        <v>18.079999999999998</v>
      </c>
    </row>
    <row r="3083" spans="1:6" x14ac:dyDescent="0.25">
      <c r="A3083" t="s">
        <v>164</v>
      </c>
      <c r="B3083" t="s">
        <v>124</v>
      </c>
      <c r="C3083" s="8">
        <v>21.860299999999999</v>
      </c>
      <c r="D3083" s="9">
        <v>14.6</v>
      </c>
      <c r="F3083" s="6">
        <v>18.079999999999998</v>
      </c>
    </row>
    <row r="3084" spans="1:6" x14ac:dyDescent="0.25">
      <c r="A3084" t="s">
        <v>165</v>
      </c>
      <c r="B3084" t="s">
        <v>104</v>
      </c>
      <c r="C3084" s="10">
        <v>24.035000000000004</v>
      </c>
      <c r="D3084" s="9">
        <v>35.4</v>
      </c>
      <c r="E3084" s="11">
        <v>16.307749999999999</v>
      </c>
      <c r="F3084" s="6">
        <v>21.15</v>
      </c>
    </row>
    <row r="3085" spans="1:6" x14ac:dyDescent="0.25">
      <c r="A3085" t="s">
        <v>165</v>
      </c>
      <c r="B3085" t="s">
        <v>1</v>
      </c>
      <c r="C3085" s="10">
        <v>26.983000000000004</v>
      </c>
      <c r="D3085" s="9">
        <v>36.1</v>
      </c>
      <c r="E3085" s="11">
        <v>18.583249999999996</v>
      </c>
      <c r="F3085" s="6">
        <v>24.61</v>
      </c>
    </row>
    <row r="3086" spans="1:6" x14ac:dyDescent="0.25">
      <c r="A3086" t="s">
        <v>165</v>
      </c>
      <c r="B3086" t="s">
        <v>2</v>
      </c>
      <c r="C3086" s="10">
        <v>30.558000000000003</v>
      </c>
      <c r="D3086" s="9">
        <v>36.9</v>
      </c>
      <c r="E3086" s="11">
        <v>20.879249999999999</v>
      </c>
      <c r="F3086" s="6">
        <v>28.09</v>
      </c>
    </row>
    <row r="3087" spans="1:6" x14ac:dyDescent="0.25">
      <c r="A3087" t="s">
        <v>165</v>
      </c>
      <c r="B3087" t="s">
        <v>3</v>
      </c>
      <c r="C3087" s="10">
        <v>34.606000000000002</v>
      </c>
      <c r="D3087" s="9">
        <v>37.4</v>
      </c>
      <c r="E3087" s="11">
        <v>23.154749999999996</v>
      </c>
      <c r="F3087" s="6">
        <v>31.56</v>
      </c>
    </row>
    <row r="3088" spans="1:6" x14ac:dyDescent="0.25">
      <c r="A3088" t="s">
        <v>165</v>
      </c>
      <c r="B3088" t="s">
        <v>4</v>
      </c>
      <c r="C3088" s="10">
        <v>37.543000000000006</v>
      </c>
      <c r="D3088" s="9">
        <v>39.700000000000003</v>
      </c>
      <c r="E3088" s="11">
        <v>25.112499999999997</v>
      </c>
      <c r="F3088" s="6">
        <v>32.82</v>
      </c>
    </row>
    <row r="3089" spans="1:6" x14ac:dyDescent="0.25">
      <c r="A3089" t="s">
        <v>165</v>
      </c>
      <c r="B3089" t="s">
        <v>5</v>
      </c>
      <c r="C3089" s="10">
        <v>40.249000000000009</v>
      </c>
      <c r="D3089" s="9">
        <v>41</v>
      </c>
      <c r="E3089" s="11">
        <v>27.070249999999998</v>
      </c>
      <c r="F3089" s="6">
        <v>34.090000000000003</v>
      </c>
    </row>
    <row r="3090" spans="1:6" x14ac:dyDescent="0.25">
      <c r="A3090" t="s">
        <v>165</v>
      </c>
      <c r="B3090" t="s">
        <v>6</v>
      </c>
      <c r="C3090" s="10">
        <v>41.745000000000005</v>
      </c>
      <c r="D3090" s="9">
        <v>43.4</v>
      </c>
      <c r="E3090" s="11">
        <v>29.027999999999999</v>
      </c>
      <c r="F3090" s="6">
        <v>37.42</v>
      </c>
    </row>
    <row r="3091" spans="1:6" x14ac:dyDescent="0.25">
      <c r="A3091" t="s">
        <v>165</v>
      </c>
      <c r="B3091" t="s">
        <v>7</v>
      </c>
      <c r="C3091" s="10">
        <v>45.496000000000002</v>
      </c>
      <c r="D3091" s="9">
        <v>45.3</v>
      </c>
      <c r="E3091" s="11">
        <v>30.985749999999999</v>
      </c>
      <c r="F3091" s="6">
        <v>38.770000000000003</v>
      </c>
    </row>
    <row r="3092" spans="1:6" x14ac:dyDescent="0.25">
      <c r="A3092" t="s">
        <v>165</v>
      </c>
      <c r="B3092" t="s">
        <v>125</v>
      </c>
      <c r="C3092" s="10">
        <v>46.079000000000008</v>
      </c>
      <c r="D3092" s="9">
        <v>46.4</v>
      </c>
      <c r="E3092" s="11">
        <v>34.245249999999992</v>
      </c>
      <c r="F3092" s="6">
        <v>40.1</v>
      </c>
    </row>
    <row r="3093" spans="1:6" x14ac:dyDescent="0.25">
      <c r="A3093" t="s">
        <v>165</v>
      </c>
      <c r="B3093" t="s">
        <v>126</v>
      </c>
      <c r="C3093" s="10">
        <v>47.806000000000004</v>
      </c>
      <c r="D3093" s="9">
        <v>48.8</v>
      </c>
      <c r="E3093" s="11">
        <v>34.245249999999992</v>
      </c>
      <c r="F3093" s="6">
        <v>41.43</v>
      </c>
    </row>
    <row r="3094" spans="1:6" x14ac:dyDescent="0.25">
      <c r="A3094" t="s">
        <v>165</v>
      </c>
      <c r="B3094" t="s">
        <v>112</v>
      </c>
      <c r="C3094" s="10">
        <v>45.353000000000002</v>
      </c>
      <c r="D3094" s="9">
        <v>33.700000000000003</v>
      </c>
      <c r="E3094" s="11">
        <v>32.615499999999997</v>
      </c>
      <c r="F3094" s="6">
        <v>34.24</v>
      </c>
    </row>
    <row r="3095" spans="1:6" x14ac:dyDescent="0.25">
      <c r="A3095" t="s">
        <v>165</v>
      </c>
      <c r="B3095" t="s">
        <v>113</v>
      </c>
      <c r="C3095" s="10">
        <v>45.353000000000002</v>
      </c>
      <c r="D3095" s="9">
        <v>33.700000000000003</v>
      </c>
      <c r="E3095" s="11">
        <v>32.615499999999997</v>
      </c>
      <c r="F3095" s="6">
        <v>34.24</v>
      </c>
    </row>
    <row r="3096" spans="1:6" x14ac:dyDescent="0.25">
      <c r="A3096" t="s">
        <v>165</v>
      </c>
      <c r="B3096" t="s">
        <v>114</v>
      </c>
      <c r="C3096" s="10">
        <v>45.353000000000002</v>
      </c>
      <c r="D3096" s="9">
        <v>20.6</v>
      </c>
      <c r="E3096" s="11">
        <v>30.001749999999998</v>
      </c>
      <c r="F3096" s="6">
        <v>31.71</v>
      </c>
    </row>
    <row r="3097" spans="1:6" x14ac:dyDescent="0.25">
      <c r="A3097" t="s">
        <v>165</v>
      </c>
      <c r="B3097" t="s">
        <v>115</v>
      </c>
      <c r="C3097" s="10">
        <v>40.964000000000006</v>
      </c>
      <c r="D3097" s="9">
        <v>20.6</v>
      </c>
      <c r="E3097" s="11">
        <v>30.001749999999998</v>
      </c>
      <c r="F3097" s="6">
        <v>31.71</v>
      </c>
    </row>
    <row r="3098" spans="1:6" x14ac:dyDescent="0.25">
      <c r="A3098" t="s">
        <v>165</v>
      </c>
      <c r="B3098" t="s">
        <v>116</v>
      </c>
      <c r="C3098" s="10">
        <v>40.964000000000006</v>
      </c>
      <c r="D3098" s="9">
        <v>18.600000000000001</v>
      </c>
      <c r="E3098" s="11">
        <v>27.726249999999997</v>
      </c>
      <c r="F3098" s="6">
        <v>26.3</v>
      </c>
    </row>
    <row r="3099" spans="1:6" x14ac:dyDescent="0.25">
      <c r="A3099" t="s">
        <v>165</v>
      </c>
      <c r="B3099" t="s">
        <v>117</v>
      </c>
      <c r="C3099" s="10">
        <v>40.964000000000006</v>
      </c>
      <c r="D3099" s="9">
        <v>18.600000000000001</v>
      </c>
      <c r="E3099" s="11">
        <v>27.726249999999997</v>
      </c>
      <c r="F3099" s="6">
        <v>26.3</v>
      </c>
    </row>
    <row r="3100" spans="1:6" x14ac:dyDescent="0.25">
      <c r="A3100" t="s">
        <v>165</v>
      </c>
      <c r="B3100" t="s">
        <v>118</v>
      </c>
      <c r="C3100" s="10">
        <v>40.964000000000006</v>
      </c>
      <c r="D3100" s="9">
        <v>16.7</v>
      </c>
      <c r="E3100" s="11">
        <v>26.086249999999996</v>
      </c>
      <c r="F3100" s="6">
        <v>23.06</v>
      </c>
    </row>
    <row r="3101" spans="1:6" x14ac:dyDescent="0.25">
      <c r="A3101" t="s">
        <v>165</v>
      </c>
      <c r="B3101" t="s">
        <v>119</v>
      </c>
      <c r="C3101" s="10">
        <v>40.964000000000006</v>
      </c>
      <c r="D3101" s="9">
        <v>16.7</v>
      </c>
      <c r="E3101" s="9">
        <v>26.086249999999996</v>
      </c>
      <c r="F3101" s="6">
        <v>23.06</v>
      </c>
    </row>
    <row r="3102" spans="1:6" x14ac:dyDescent="0.25">
      <c r="A3102" t="s">
        <v>165</v>
      </c>
      <c r="B3102" t="s">
        <v>120</v>
      </c>
      <c r="C3102" s="10">
        <v>40.964000000000006</v>
      </c>
      <c r="D3102" s="9">
        <v>16.7</v>
      </c>
      <c r="E3102" s="9">
        <v>26.086249999999996</v>
      </c>
      <c r="F3102" s="6">
        <v>23.06</v>
      </c>
    </row>
    <row r="3103" spans="1:6" x14ac:dyDescent="0.25">
      <c r="A3103" t="s">
        <v>165</v>
      </c>
      <c r="B3103" t="s">
        <v>121</v>
      </c>
      <c r="C3103" s="10">
        <v>34.819400000000002</v>
      </c>
      <c r="D3103" s="9">
        <v>15.4</v>
      </c>
      <c r="F3103" s="6">
        <v>21.26</v>
      </c>
    </row>
    <row r="3104" spans="1:6" x14ac:dyDescent="0.25">
      <c r="A3104" t="s">
        <v>165</v>
      </c>
      <c r="B3104" t="s">
        <v>122</v>
      </c>
      <c r="C3104" s="8">
        <v>34.819400000000002</v>
      </c>
      <c r="D3104" s="9">
        <v>15.4</v>
      </c>
      <c r="F3104" s="6">
        <v>21.26</v>
      </c>
    </row>
    <row r="3105" spans="1:6" x14ac:dyDescent="0.25">
      <c r="A3105" t="s">
        <v>165</v>
      </c>
      <c r="B3105" t="s">
        <v>123</v>
      </c>
      <c r="C3105" s="8">
        <v>34.819400000000002</v>
      </c>
      <c r="D3105" s="9">
        <v>15.4</v>
      </c>
      <c r="F3105" s="6">
        <v>21.26</v>
      </c>
    </row>
    <row r="3106" spans="1:6" x14ac:dyDescent="0.25">
      <c r="A3106" t="s">
        <v>165</v>
      </c>
      <c r="B3106" t="s">
        <v>124</v>
      </c>
      <c r="C3106" s="8">
        <v>34.819400000000002</v>
      </c>
      <c r="D3106" s="9">
        <v>15.4</v>
      </c>
      <c r="F3106" s="6">
        <v>21.26</v>
      </c>
    </row>
    <row r="3107" spans="1:6" x14ac:dyDescent="0.25">
      <c r="A3107" t="s">
        <v>166</v>
      </c>
      <c r="B3107" t="s">
        <v>104</v>
      </c>
      <c r="C3107" s="10">
        <v>11.02</v>
      </c>
      <c r="D3107" s="9">
        <v>30.8</v>
      </c>
      <c r="E3107" s="11">
        <v>10.78</v>
      </c>
      <c r="F3107" s="6">
        <v>14.36</v>
      </c>
    </row>
    <row r="3108" spans="1:6" x14ac:dyDescent="0.25">
      <c r="A3108" t="s">
        <v>166</v>
      </c>
      <c r="B3108" t="s">
        <v>1</v>
      </c>
      <c r="C3108" s="10">
        <v>11.53</v>
      </c>
      <c r="D3108" s="9">
        <v>31.8</v>
      </c>
      <c r="E3108" s="11">
        <v>12.29</v>
      </c>
      <c r="F3108" s="6">
        <v>16.72</v>
      </c>
    </row>
    <row r="3109" spans="1:6" x14ac:dyDescent="0.25">
      <c r="A3109" t="s">
        <v>166</v>
      </c>
      <c r="B3109" t="s">
        <v>2</v>
      </c>
      <c r="C3109" s="10">
        <v>11.990000000000002</v>
      </c>
      <c r="D3109" s="9">
        <v>32.799999999999997</v>
      </c>
      <c r="E3109" s="11">
        <v>13.8</v>
      </c>
      <c r="F3109" s="6">
        <v>19.07</v>
      </c>
    </row>
    <row r="3110" spans="1:6" x14ac:dyDescent="0.25">
      <c r="A3110" t="s">
        <v>166</v>
      </c>
      <c r="B3110" t="s">
        <v>3</v>
      </c>
      <c r="C3110" s="10">
        <v>12.914000000000001</v>
      </c>
      <c r="D3110" s="9">
        <v>34.200000000000003</v>
      </c>
      <c r="E3110" s="11">
        <v>15.31</v>
      </c>
      <c r="F3110" s="6">
        <v>21.42</v>
      </c>
    </row>
    <row r="3111" spans="1:6" x14ac:dyDescent="0.25">
      <c r="A3111" t="s">
        <v>166</v>
      </c>
      <c r="B3111" t="s">
        <v>4</v>
      </c>
      <c r="C3111" s="10">
        <v>14.058</v>
      </c>
      <c r="D3111" s="9">
        <v>36</v>
      </c>
      <c r="E3111" s="11">
        <v>16.600000000000001</v>
      </c>
      <c r="F3111" s="6">
        <v>22.29</v>
      </c>
    </row>
    <row r="3112" spans="1:6" x14ac:dyDescent="0.25">
      <c r="A3112" t="s">
        <v>166</v>
      </c>
      <c r="B3112" t="s">
        <v>5</v>
      </c>
      <c r="C3112" s="10">
        <v>15.158000000000001</v>
      </c>
      <c r="D3112" s="9">
        <v>37.1</v>
      </c>
      <c r="E3112" s="11">
        <v>17.899999999999999</v>
      </c>
      <c r="F3112" s="6">
        <v>23.14</v>
      </c>
    </row>
    <row r="3113" spans="1:6" x14ac:dyDescent="0.25">
      <c r="A3113" t="s">
        <v>166</v>
      </c>
      <c r="B3113" t="s">
        <v>6</v>
      </c>
      <c r="C3113" s="10">
        <v>15.510000000000002</v>
      </c>
      <c r="D3113" s="9">
        <v>38.9</v>
      </c>
      <c r="E3113" s="11">
        <v>19.190000000000001</v>
      </c>
      <c r="F3113" s="6">
        <v>24.53</v>
      </c>
    </row>
    <row r="3114" spans="1:6" x14ac:dyDescent="0.25">
      <c r="A3114" t="s">
        <v>166</v>
      </c>
      <c r="B3114" t="s">
        <v>7</v>
      </c>
      <c r="C3114" s="10">
        <v>16.555000000000003</v>
      </c>
      <c r="D3114" s="9">
        <v>40.4</v>
      </c>
      <c r="E3114" s="11">
        <v>20.48</v>
      </c>
      <c r="F3114" s="6">
        <v>25.4</v>
      </c>
    </row>
    <row r="3115" spans="1:6" x14ac:dyDescent="0.25">
      <c r="A3115" t="s">
        <v>166</v>
      </c>
      <c r="B3115" t="s">
        <v>125</v>
      </c>
      <c r="C3115" s="10">
        <v>17.545000000000002</v>
      </c>
      <c r="D3115" s="9">
        <v>41</v>
      </c>
      <c r="E3115" s="11">
        <v>22.64</v>
      </c>
      <c r="F3115" s="6">
        <v>26.28</v>
      </c>
    </row>
    <row r="3116" spans="1:6" x14ac:dyDescent="0.25">
      <c r="A3116" t="s">
        <v>166</v>
      </c>
      <c r="B3116" t="s">
        <v>126</v>
      </c>
      <c r="C3116" s="10">
        <v>17.963000000000001</v>
      </c>
      <c r="D3116" s="9">
        <v>42.8</v>
      </c>
      <c r="E3116" s="11">
        <v>22.64</v>
      </c>
      <c r="F3116" s="6">
        <v>27.15</v>
      </c>
    </row>
    <row r="3117" spans="1:6" x14ac:dyDescent="0.25">
      <c r="A3117" t="s">
        <v>166</v>
      </c>
      <c r="B3117" t="s">
        <v>112</v>
      </c>
      <c r="C3117" s="10">
        <v>16.093000000000004</v>
      </c>
      <c r="D3117" s="9">
        <v>30.9</v>
      </c>
      <c r="E3117" s="11">
        <v>21.56</v>
      </c>
      <c r="F3117" s="6">
        <v>22.42</v>
      </c>
    </row>
    <row r="3118" spans="1:6" x14ac:dyDescent="0.25">
      <c r="A3118" t="s">
        <v>166</v>
      </c>
      <c r="B3118" t="s">
        <v>113</v>
      </c>
      <c r="C3118" s="10">
        <v>16.093000000000004</v>
      </c>
      <c r="D3118" s="9">
        <v>30.9</v>
      </c>
      <c r="E3118" s="11">
        <v>21.56</v>
      </c>
      <c r="F3118" s="6">
        <v>22.42</v>
      </c>
    </row>
    <row r="3119" spans="1:6" x14ac:dyDescent="0.25">
      <c r="A3119" t="s">
        <v>166</v>
      </c>
      <c r="B3119" t="s">
        <v>114</v>
      </c>
      <c r="C3119" s="10">
        <v>16.093000000000004</v>
      </c>
      <c r="D3119" s="9">
        <v>22.1</v>
      </c>
      <c r="E3119" s="11">
        <v>19.829999999999998</v>
      </c>
      <c r="F3119" s="6">
        <v>20.78</v>
      </c>
    </row>
    <row r="3120" spans="1:6" x14ac:dyDescent="0.25">
      <c r="A3120" t="s">
        <v>166</v>
      </c>
      <c r="B3120" t="s">
        <v>115</v>
      </c>
      <c r="C3120" s="10">
        <v>14.487000000000002</v>
      </c>
      <c r="D3120" s="9">
        <v>22.1</v>
      </c>
      <c r="E3120" s="11">
        <v>19.829999999999998</v>
      </c>
      <c r="F3120" s="6">
        <v>20.78</v>
      </c>
    </row>
    <row r="3121" spans="1:6" x14ac:dyDescent="0.25">
      <c r="A3121" t="s">
        <v>166</v>
      </c>
      <c r="B3121" t="s">
        <v>116</v>
      </c>
      <c r="C3121" s="10">
        <v>14.487000000000002</v>
      </c>
      <c r="D3121" s="9">
        <v>20.5</v>
      </c>
      <c r="E3121" s="11">
        <v>18.32</v>
      </c>
      <c r="F3121" s="6">
        <v>17.239999999999998</v>
      </c>
    </row>
    <row r="3122" spans="1:6" x14ac:dyDescent="0.25">
      <c r="A3122" t="s">
        <v>166</v>
      </c>
      <c r="B3122" t="s">
        <v>117</v>
      </c>
      <c r="C3122" s="10">
        <v>14.487000000000002</v>
      </c>
      <c r="D3122" s="9">
        <v>20.5</v>
      </c>
      <c r="E3122" s="11">
        <v>18.32</v>
      </c>
      <c r="F3122" s="6">
        <v>17.239999999999998</v>
      </c>
    </row>
    <row r="3123" spans="1:6" x14ac:dyDescent="0.25">
      <c r="A3123" t="s">
        <v>166</v>
      </c>
      <c r="B3123" t="s">
        <v>118</v>
      </c>
      <c r="C3123" s="10">
        <v>14.487000000000002</v>
      </c>
      <c r="D3123" s="9">
        <v>18.8</v>
      </c>
      <c r="E3123" s="11">
        <v>17.25</v>
      </c>
      <c r="F3123" s="6">
        <v>15.11</v>
      </c>
    </row>
    <row r="3124" spans="1:6" x14ac:dyDescent="0.25">
      <c r="A3124" t="s">
        <v>166</v>
      </c>
      <c r="B3124" t="s">
        <v>119</v>
      </c>
      <c r="C3124" s="10">
        <v>14.487000000000002</v>
      </c>
      <c r="D3124" s="9">
        <v>18.8</v>
      </c>
      <c r="E3124" s="9">
        <v>17.25</v>
      </c>
      <c r="F3124" s="6">
        <v>15.11</v>
      </c>
    </row>
    <row r="3125" spans="1:6" x14ac:dyDescent="0.25">
      <c r="A3125" t="s">
        <v>166</v>
      </c>
      <c r="B3125" t="s">
        <v>120</v>
      </c>
      <c r="C3125" s="10">
        <v>14.487000000000002</v>
      </c>
      <c r="D3125" s="9">
        <v>18.8</v>
      </c>
      <c r="E3125" s="9">
        <v>17.25</v>
      </c>
      <c r="F3125" s="6">
        <v>15.11</v>
      </c>
    </row>
    <row r="3126" spans="1:6" x14ac:dyDescent="0.25">
      <c r="A3126" t="s">
        <v>166</v>
      </c>
      <c r="B3126" t="s">
        <v>121</v>
      </c>
      <c r="C3126" s="10">
        <v>12.313950000000002</v>
      </c>
      <c r="D3126" s="9">
        <v>17.3</v>
      </c>
      <c r="F3126" s="6">
        <v>13.94</v>
      </c>
    </row>
    <row r="3127" spans="1:6" x14ac:dyDescent="0.25">
      <c r="A3127" t="s">
        <v>166</v>
      </c>
      <c r="B3127" t="s">
        <v>122</v>
      </c>
      <c r="C3127" s="8">
        <v>12.313950000000002</v>
      </c>
      <c r="D3127" s="9">
        <v>17.3</v>
      </c>
      <c r="F3127" s="6">
        <v>13.94</v>
      </c>
    </row>
    <row r="3128" spans="1:6" x14ac:dyDescent="0.25">
      <c r="A3128" t="s">
        <v>166</v>
      </c>
      <c r="B3128" t="s">
        <v>123</v>
      </c>
      <c r="C3128" s="8">
        <v>12.313950000000002</v>
      </c>
      <c r="D3128" s="9">
        <v>17.3</v>
      </c>
      <c r="F3128" s="6">
        <v>13.94</v>
      </c>
    </row>
    <row r="3129" spans="1:6" x14ac:dyDescent="0.25">
      <c r="A3129" t="s">
        <v>166</v>
      </c>
      <c r="B3129" t="s">
        <v>124</v>
      </c>
      <c r="C3129" s="8">
        <v>12.313950000000002</v>
      </c>
      <c r="D3129" s="9">
        <v>17.3</v>
      </c>
      <c r="F3129" s="6">
        <v>13.94</v>
      </c>
    </row>
    <row r="3130" spans="1:6" x14ac:dyDescent="0.25">
      <c r="A3130" t="s">
        <v>167</v>
      </c>
      <c r="B3130" t="s">
        <v>104</v>
      </c>
      <c r="C3130" s="10">
        <v>15.389000000000001</v>
      </c>
      <c r="D3130" s="9">
        <v>32.799999999999997</v>
      </c>
      <c r="E3130" s="11">
        <v>12.79</v>
      </c>
      <c r="F3130" s="6">
        <v>18.5</v>
      </c>
    </row>
    <row r="3131" spans="1:6" x14ac:dyDescent="0.25">
      <c r="A3131" t="s">
        <v>167</v>
      </c>
      <c r="B3131" t="s">
        <v>1</v>
      </c>
      <c r="C3131" s="10">
        <v>17.006000000000004</v>
      </c>
      <c r="D3131" s="9">
        <v>33.6</v>
      </c>
      <c r="E3131" s="11">
        <v>14.59</v>
      </c>
      <c r="F3131" s="6">
        <v>21.54</v>
      </c>
    </row>
    <row r="3132" spans="1:6" x14ac:dyDescent="0.25">
      <c r="A3132" t="s">
        <v>167</v>
      </c>
      <c r="B3132" t="s">
        <v>2</v>
      </c>
      <c r="C3132" s="10">
        <v>18.821000000000002</v>
      </c>
      <c r="D3132" s="9">
        <v>34.5</v>
      </c>
      <c r="E3132" s="11">
        <v>16.38</v>
      </c>
      <c r="F3132" s="6">
        <v>24.58</v>
      </c>
    </row>
    <row r="3133" spans="1:6" x14ac:dyDescent="0.25">
      <c r="A3133" t="s">
        <v>167</v>
      </c>
      <c r="B3133" t="s">
        <v>3</v>
      </c>
      <c r="C3133" s="10">
        <v>20.405000000000001</v>
      </c>
      <c r="D3133" s="9">
        <v>35.6</v>
      </c>
      <c r="E3133" s="11">
        <v>18.170000000000002</v>
      </c>
      <c r="F3133" s="6">
        <v>27.61</v>
      </c>
    </row>
    <row r="3134" spans="1:6" x14ac:dyDescent="0.25">
      <c r="A3134" t="s">
        <v>167</v>
      </c>
      <c r="B3134" t="s">
        <v>4</v>
      </c>
      <c r="C3134" s="10">
        <v>21.978000000000002</v>
      </c>
      <c r="D3134" s="9">
        <v>37.4</v>
      </c>
      <c r="E3134" s="11">
        <v>19.7</v>
      </c>
      <c r="F3134" s="6">
        <v>28.72</v>
      </c>
    </row>
    <row r="3135" spans="1:6" x14ac:dyDescent="0.25">
      <c r="A3135" t="s">
        <v>167</v>
      </c>
      <c r="B3135" t="s">
        <v>5</v>
      </c>
      <c r="C3135" s="10">
        <v>23.650000000000002</v>
      </c>
      <c r="D3135" s="9">
        <v>38.4</v>
      </c>
      <c r="E3135" s="11">
        <v>21.24</v>
      </c>
      <c r="F3135" s="6">
        <v>29.82</v>
      </c>
    </row>
    <row r="3136" spans="1:6" x14ac:dyDescent="0.25">
      <c r="A3136" t="s">
        <v>167</v>
      </c>
      <c r="B3136" t="s">
        <v>6</v>
      </c>
      <c r="C3136" s="10">
        <v>25.179000000000002</v>
      </c>
      <c r="D3136" s="9">
        <v>40.299999999999997</v>
      </c>
      <c r="E3136" s="11">
        <v>22.77</v>
      </c>
      <c r="F3136" s="6">
        <v>32.409999999999997</v>
      </c>
    </row>
    <row r="3137" spans="1:6" x14ac:dyDescent="0.25">
      <c r="A3137" t="s">
        <v>167</v>
      </c>
      <c r="B3137" t="s">
        <v>7</v>
      </c>
      <c r="C3137" s="10">
        <v>26.994</v>
      </c>
      <c r="D3137" s="9">
        <v>41.7</v>
      </c>
      <c r="E3137" s="11">
        <v>24.31</v>
      </c>
      <c r="F3137" s="6">
        <v>33.56</v>
      </c>
    </row>
    <row r="3138" spans="1:6" x14ac:dyDescent="0.25">
      <c r="A3138" t="s">
        <v>167</v>
      </c>
      <c r="B3138" t="s">
        <v>125</v>
      </c>
      <c r="C3138" s="10">
        <v>28.534000000000002</v>
      </c>
      <c r="D3138" s="9">
        <v>42.4</v>
      </c>
      <c r="E3138" s="11">
        <v>26.87</v>
      </c>
      <c r="F3138" s="6">
        <v>34.72</v>
      </c>
    </row>
    <row r="3139" spans="1:6" x14ac:dyDescent="0.25">
      <c r="A3139" t="s">
        <v>167</v>
      </c>
      <c r="B3139" t="s">
        <v>126</v>
      </c>
      <c r="C3139" s="10">
        <v>30.239000000000001</v>
      </c>
      <c r="D3139" s="9">
        <v>44.3</v>
      </c>
      <c r="E3139" s="11">
        <v>26.87</v>
      </c>
      <c r="F3139" s="6">
        <v>35.869999999999997</v>
      </c>
    </row>
    <row r="3140" spans="1:6" x14ac:dyDescent="0.25">
      <c r="A3140" t="s">
        <v>167</v>
      </c>
      <c r="B3140" t="s">
        <v>112</v>
      </c>
      <c r="C3140" s="10">
        <v>28.006000000000004</v>
      </c>
      <c r="D3140" s="9">
        <v>30.6</v>
      </c>
      <c r="E3140" s="11">
        <v>25.59</v>
      </c>
      <c r="F3140" s="6">
        <v>29.64</v>
      </c>
    </row>
    <row r="3141" spans="1:6" x14ac:dyDescent="0.25">
      <c r="A3141" t="s">
        <v>167</v>
      </c>
      <c r="B3141" t="s">
        <v>113</v>
      </c>
      <c r="C3141" s="10">
        <v>28.006000000000004</v>
      </c>
      <c r="D3141" s="9">
        <v>30.6</v>
      </c>
      <c r="E3141" s="11">
        <v>25.59</v>
      </c>
      <c r="F3141" s="6">
        <v>29.64</v>
      </c>
    </row>
    <row r="3142" spans="1:6" x14ac:dyDescent="0.25">
      <c r="A3142" t="s">
        <v>167</v>
      </c>
      <c r="B3142" t="s">
        <v>114</v>
      </c>
      <c r="C3142" s="10">
        <v>28.006000000000004</v>
      </c>
      <c r="D3142" s="9">
        <v>19.100000000000001</v>
      </c>
      <c r="E3142" s="11">
        <v>23.54</v>
      </c>
      <c r="F3142" s="6">
        <v>27.44</v>
      </c>
    </row>
    <row r="3143" spans="1:6" x14ac:dyDescent="0.25">
      <c r="A3143" t="s">
        <v>167</v>
      </c>
      <c r="B3143" t="s">
        <v>115</v>
      </c>
      <c r="C3143" s="10">
        <v>23.991</v>
      </c>
      <c r="D3143" s="9">
        <v>19.100000000000001</v>
      </c>
      <c r="E3143" s="11">
        <v>23.54</v>
      </c>
      <c r="F3143" s="6">
        <v>27.44</v>
      </c>
    </row>
    <row r="3144" spans="1:6" x14ac:dyDescent="0.25">
      <c r="A3144" t="s">
        <v>167</v>
      </c>
      <c r="B3144" t="s">
        <v>116</v>
      </c>
      <c r="C3144" s="10">
        <v>23.991</v>
      </c>
      <c r="D3144" s="9">
        <v>17.8</v>
      </c>
      <c r="E3144" s="11">
        <v>21.75</v>
      </c>
      <c r="F3144" s="6">
        <v>22.77</v>
      </c>
    </row>
    <row r="3145" spans="1:6" x14ac:dyDescent="0.25">
      <c r="A3145" t="s">
        <v>167</v>
      </c>
      <c r="B3145" t="s">
        <v>117</v>
      </c>
      <c r="C3145" s="10">
        <v>23.991</v>
      </c>
      <c r="D3145" s="9">
        <v>17.8</v>
      </c>
      <c r="E3145" s="11">
        <v>21.75</v>
      </c>
      <c r="F3145" s="6">
        <v>22.77</v>
      </c>
    </row>
    <row r="3146" spans="1:6" x14ac:dyDescent="0.25">
      <c r="A3146" t="s">
        <v>167</v>
      </c>
      <c r="B3146" t="s">
        <v>118</v>
      </c>
      <c r="C3146" s="10">
        <v>23.991</v>
      </c>
      <c r="D3146" s="9">
        <v>16.100000000000001</v>
      </c>
      <c r="E3146" s="11">
        <v>20.47</v>
      </c>
      <c r="F3146" s="6">
        <v>19.96</v>
      </c>
    </row>
    <row r="3147" spans="1:6" x14ac:dyDescent="0.25">
      <c r="A3147" t="s">
        <v>167</v>
      </c>
      <c r="B3147" t="s">
        <v>119</v>
      </c>
      <c r="C3147" s="10">
        <v>23.991</v>
      </c>
      <c r="D3147" s="9">
        <v>16.100000000000001</v>
      </c>
      <c r="E3147" s="9">
        <v>20.47</v>
      </c>
      <c r="F3147" s="6">
        <v>19.96</v>
      </c>
    </row>
    <row r="3148" spans="1:6" x14ac:dyDescent="0.25">
      <c r="A3148" t="s">
        <v>167</v>
      </c>
      <c r="B3148" t="s">
        <v>120</v>
      </c>
      <c r="C3148" s="10">
        <v>23.991</v>
      </c>
      <c r="D3148" s="9">
        <v>16.100000000000001</v>
      </c>
      <c r="E3148" s="9">
        <v>20.47</v>
      </c>
      <c r="F3148" s="6">
        <v>19.96</v>
      </c>
    </row>
    <row r="3149" spans="1:6" x14ac:dyDescent="0.25">
      <c r="A3149" t="s">
        <v>167</v>
      </c>
      <c r="B3149" t="s">
        <v>121</v>
      </c>
      <c r="C3149" s="10">
        <v>20.39235</v>
      </c>
      <c r="D3149" s="9">
        <v>14.8</v>
      </c>
      <c r="F3149" s="6">
        <v>18.399999999999999</v>
      </c>
    </row>
    <row r="3150" spans="1:6" x14ac:dyDescent="0.25">
      <c r="A3150" t="s">
        <v>167</v>
      </c>
      <c r="B3150" t="s">
        <v>122</v>
      </c>
      <c r="C3150" s="8">
        <v>20.39235</v>
      </c>
      <c r="D3150" s="9">
        <v>14.8</v>
      </c>
      <c r="F3150" s="6">
        <v>18.399999999999999</v>
      </c>
    </row>
    <row r="3151" spans="1:6" x14ac:dyDescent="0.25">
      <c r="A3151" t="s">
        <v>167</v>
      </c>
      <c r="B3151" t="s">
        <v>123</v>
      </c>
      <c r="C3151" s="8">
        <v>20.39235</v>
      </c>
      <c r="D3151" s="9">
        <v>14.8</v>
      </c>
      <c r="F3151" s="6">
        <v>18.399999999999999</v>
      </c>
    </row>
    <row r="3152" spans="1:6" x14ac:dyDescent="0.25">
      <c r="A3152" t="s">
        <v>167</v>
      </c>
      <c r="B3152" t="s">
        <v>124</v>
      </c>
      <c r="C3152" s="8">
        <v>20.39235</v>
      </c>
      <c r="D3152" s="9">
        <v>14.8</v>
      </c>
      <c r="F3152" s="6">
        <v>18.399999999999999</v>
      </c>
    </row>
    <row r="3153" spans="1:6" x14ac:dyDescent="0.25">
      <c r="A3153" t="s">
        <v>168</v>
      </c>
      <c r="B3153" t="s">
        <v>104</v>
      </c>
      <c r="C3153" s="10">
        <v>14.610750000000001</v>
      </c>
      <c r="D3153" s="9">
        <v>32.6</v>
      </c>
      <c r="E3153" s="11">
        <v>12.01</v>
      </c>
      <c r="F3153" s="6">
        <v>19.91</v>
      </c>
    </row>
    <row r="3154" spans="1:6" x14ac:dyDescent="0.25">
      <c r="A3154" t="s">
        <v>168</v>
      </c>
      <c r="B3154" t="s">
        <v>1</v>
      </c>
      <c r="C3154" s="10">
        <v>16.054500000000001</v>
      </c>
      <c r="D3154" s="9">
        <v>33.299999999999997</v>
      </c>
      <c r="E3154" s="11">
        <v>13.69</v>
      </c>
      <c r="F3154" s="6">
        <v>23.17</v>
      </c>
    </row>
    <row r="3155" spans="1:6" x14ac:dyDescent="0.25">
      <c r="A3155" t="s">
        <v>168</v>
      </c>
      <c r="B3155" t="s">
        <v>2</v>
      </c>
      <c r="C3155" s="10">
        <v>18.098850000000002</v>
      </c>
      <c r="D3155" s="9">
        <v>34</v>
      </c>
      <c r="E3155" s="11">
        <v>15.37</v>
      </c>
      <c r="F3155" s="6">
        <v>26.44</v>
      </c>
    </row>
    <row r="3156" spans="1:6" x14ac:dyDescent="0.25">
      <c r="A3156" t="s">
        <v>168</v>
      </c>
      <c r="B3156" t="s">
        <v>3</v>
      </c>
      <c r="C3156" s="10">
        <v>19.507950000000001</v>
      </c>
      <c r="D3156" s="9">
        <v>34.700000000000003</v>
      </c>
      <c r="E3156" s="11">
        <v>17.05</v>
      </c>
      <c r="F3156" s="6">
        <v>29.7</v>
      </c>
    </row>
    <row r="3157" spans="1:6" x14ac:dyDescent="0.25">
      <c r="A3157" t="s">
        <v>168</v>
      </c>
      <c r="B3157" t="s">
        <v>4</v>
      </c>
      <c r="C3157" s="10">
        <v>22.060500000000001</v>
      </c>
      <c r="D3157" s="9">
        <v>36.200000000000003</v>
      </c>
      <c r="E3157" s="11">
        <v>18.5</v>
      </c>
      <c r="F3157" s="6">
        <v>30.89</v>
      </c>
    </row>
    <row r="3158" spans="1:6" x14ac:dyDescent="0.25">
      <c r="A3158" t="s">
        <v>168</v>
      </c>
      <c r="B3158" t="s">
        <v>5</v>
      </c>
      <c r="C3158" s="10">
        <v>23.608200000000004</v>
      </c>
      <c r="D3158" s="9">
        <v>37</v>
      </c>
      <c r="E3158" s="11">
        <v>19.940000000000001</v>
      </c>
      <c r="F3158" s="6">
        <v>32.08</v>
      </c>
    </row>
    <row r="3159" spans="1:6" x14ac:dyDescent="0.25">
      <c r="A3159" t="s">
        <v>168</v>
      </c>
      <c r="B3159" t="s">
        <v>6</v>
      </c>
      <c r="C3159" s="10">
        <v>25.467750000000002</v>
      </c>
      <c r="D3159" s="9">
        <v>38.6</v>
      </c>
      <c r="E3159" s="11">
        <v>21.38</v>
      </c>
      <c r="F3159" s="6">
        <v>34.81</v>
      </c>
    </row>
    <row r="3160" spans="1:6" x14ac:dyDescent="0.25">
      <c r="A3160" t="s">
        <v>168</v>
      </c>
      <c r="B3160" t="s">
        <v>7</v>
      </c>
      <c r="C3160" s="10">
        <v>26.437950000000004</v>
      </c>
      <c r="D3160" s="9">
        <v>39.799999999999997</v>
      </c>
      <c r="E3160" s="11">
        <v>22.82</v>
      </c>
      <c r="F3160" s="6">
        <v>36.049999999999997</v>
      </c>
    </row>
    <row r="3161" spans="1:6" x14ac:dyDescent="0.25">
      <c r="A3161" t="s">
        <v>168</v>
      </c>
      <c r="B3161" t="s">
        <v>125</v>
      </c>
      <c r="C3161" s="10">
        <v>27.558300000000003</v>
      </c>
      <c r="D3161" s="9">
        <v>40.200000000000003</v>
      </c>
      <c r="E3161" s="11">
        <v>25.23</v>
      </c>
      <c r="F3161" s="6">
        <v>37.29</v>
      </c>
    </row>
    <row r="3162" spans="1:6" x14ac:dyDescent="0.25">
      <c r="A3162" t="s">
        <v>168</v>
      </c>
      <c r="B3162" t="s">
        <v>126</v>
      </c>
      <c r="C3162" s="10">
        <v>28.736400000000003</v>
      </c>
      <c r="D3162" s="9">
        <v>41.7</v>
      </c>
      <c r="E3162" s="11">
        <v>25.23</v>
      </c>
      <c r="F3162" s="6">
        <v>38.54</v>
      </c>
    </row>
    <row r="3163" spans="1:6" x14ac:dyDescent="0.25">
      <c r="A3163" t="s">
        <v>168</v>
      </c>
      <c r="B3163" t="s">
        <v>112</v>
      </c>
      <c r="C3163" s="10">
        <v>26.772900000000003</v>
      </c>
      <c r="D3163" s="9">
        <v>28</v>
      </c>
      <c r="E3163" s="11">
        <v>24.02</v>
      </c>
      <c r="F3163" s="6">
        <v>31.83</v>
      </c>
    </row>
    <row r="3164" spans="1:6" x14ac:dyDescent="0.25">
      <c r="A3164" t="s">
        <v>168</v>
      </c>
      <c r="B3164" t="s">
        <v>113</v>
      </c>
      <c r="C3164" s="10">
        <v>26.772900000000003</v>
      </c>
      <c r="D3164" s="9">
        <v>28</v>
      </c>
      <c r="E3164" s="11">
        <v>24.02</v>
      </c>
      <c r="F3164" s="6">
        <v>31.83</v>
      </c>
    </row>
    <row r="3165" spans="1:6" x14ac:dyDescent="0.25">
      <c r="A3165" t="s">
        <v>168</v>
      </c>
      <c r="B3165" t="s">
        <v>114</v>
      </c>
      <c r="C3165" s="10">
        <v>26.772900000000003</v>
      </c>
      <c r="D3165" s="9">
        <v>16.7</v>
      </c>
      <c r="E3165" s="11">
        <v>22.1</v>
      </c>
      <c r="F3165" s="6">
        <v>29.49</v>
      </c>
    </row>
    <row r="3166" spans="1:6" x14ac:dyDescent="0.25">
      <c r="A3166" t="s">
        <v>168</v>
      </c>
      <c r="B3166" t="s">
        <v>115</v>
      </c>
      <c r="C3166" s="10">
        <v>23.515800000000002</v>
      </c>
      <c r="D3166" s="9">
        <v>16.7</v>
      </c>
      <c r="E3166" s="11">
        <v>22.1</v>
      </c>
      <c r="F3166" s="6">
        <v>29.49</v>
      </c>
    </row>
    <row r="3167" spans="1:6" x14ac:dyDescent="0.25">
      <c r="A3167" t="s">
        <v>168</v>
      </c>
      <c r="B3167" t="s">
        <v>116</v>
      </c>
      <c r="C3167" s="10">
        <v>23.515800000000002</v>
      </c>
      <c r="D3167" s="9">
        <v>15.4</v>
      </c>
      <c r="E3167" s="11">
        <v>20.420000000000002</v>
      </c>
      <c r="F3167" s="6">
        <v>24.47</v>
      </c>
    </row>
    <row r="3168" spans="1:6" x14ac:dyDescent="0.25">
      <c r="A3168" t="s">
        <v>168</v>
      </c>
      <c r="B3168" t="s">
        <v>117</v>
      </c>
      <c r="C3168" s="10">
        <v>23.515800000000002</v>
      </c>
      <c r="D3168" s="9">
        <v>15.4</v>
      </c>
      <c r="E3168" s="11">
        <v>20.420000000000002</v>
      </c>
      <c r="F3168" s="6">
        <v>24.47</v>
      </c>
    </row>
    <row r="3169" spans="1:6" x14ac:dyDescent="0.25">
      <c r="A3169" t="s">
        <v>168</v>
      </c>
      <c r="B3169" t="s">
        <v>118</v>
      </c>
      <c r="C3169" s="10">
        <v>23.515800000000002</v>
      </c>
      <c r="D3169" s="9">
        <v>13.9</v>
      </c>
      <c r="E3169" s="11">
        <v>19.22</v>
      </c>
      <c r="F3169" s="6">
        <v>21.45</v>
      </c>
    </row>
    <row r="3170" spans="1:6" x14ac:dyDescent="0.25">
      <c r="A3170" t="s">
        <v>168</v>
      </c>
      <c r="B3170" t="s">
        <v>119</v>
      </c>
      <c r="C3170" s="10">
        <v>23.515800000000002</v>
      </c>
      <c r="D3170" s="9">
        <v>13.9</v>
      </c>
      <c r="E3170" s="9">
        <v>19.22</v>
      </c>
      <c r="F3170" s="6">
        <v>21.45</v>
      </c>
    </row>
    <row r="3171" spans="1:6" x14ac:dyDescent="0.25">
      <c r="A3171" t="s">
        <v>168</v>
      </c>
      <c r="B3171" t="s">
        <v>120</v>
      </c>
      <c r="C3171" s="10">
        <v>23.515800000000002</v>
      </c>
      <c r="D3171" s="9">
        <v>13.9</v>
      </c>
      <c r="E3171" s="9">
        <v>19.22</v>
      </c>
      <c r="F3171" s="6">
        <v>21.45</v>
      </c>
    </row>
    <row r="3172" spans="1:6" x14ac:dyDescent="0.25">
      <c r="A3172" t="s">
        <v>168</v>
      </c>
      <c r="B3172" t="s">
        <v>121</v>
      </c>
      <c r="C3172" s="10">
        <v>19.988430000000001</v>
      </c>
      <c r="D3172" s="9">
        <v>12.6</v>
      </c>
      <c r="F3172" s="6">
        <v>19.78</v>
      </c>
    </row>
    <row r="3173" spans="1:6" x14ac:dyDescent="0.25">
      <c r="A3173" t="s">
        <v>168</v>
      </c>
      <c r="B3173" t="s">
        <v>122</v>
      </c>
      <c r="C3173" s="8">
        <v>19.988430000000001</v>
      </c>
      <c r="D3173" s="9">
        <v>12.6</v>
      </c>
      <c r="F3173" s="6">
        <v>19.78</v>
      </c>
    </row>
    <row r="3174" spans="1:6" x14ac:dyDescent="0.25">
      <c r="A3174" t="s">
        <v>168</v>
      </c>
      <c r="B3174" t="s">
        <v>123</v>
      </c>
      <c r="C3174" s="8">
        <v>19.988430000000001</v>
      </c>
      <c r="D3174" s="9">
        <v>12.6</v>
      </c>
      <c r="F3174" s="6">
        <v>19.78</v>
      </c>
    </row>
    <row r="3175" spans="1:6" x14ac:dyDescent="0.25">
      <c r="A3175" t="s">
        <v>168</v>
      </c>
      <c r="B3175" t="s">
        <v>124</v>
      </c>
      <c r="C3175" s="8">
        <v>19.988430000000001</v>
      </c>
      <c r="D3175" s="9">
        <v>12.6</v>
      </c>
      <c r="F3175" s="6">
        <v>19.78</v>
      </c>
    </row>
    <row r="3176" spans="1:6" x14ac:dyDescent="0.25">
      <c r="A3176" t="s">
        <v>169</v>
      </c>
      <c r="B3176" t="s">
        <v>104</v>
      </c>
      <c r="C3176" s="10">
        <v>16.61</v>
      </c>
      <c r="D3176" s="9">
        <v>34</v>
      </c>
      <c r="E3176" s="11">
        <v>13.54</v>
      </c>
      <c r="F3176" s="6">
        <v>19.649999999999999</v>
      </c>
    </row>
    <row r="3177" spans="1:6" x14ac:dyDescent="0.25">
      <c r="A3177" t="s">
        <v>169</v>
      </c>
      <c r="B3177" t="s">
        <v>1</v>
      </c>
      <c r="C3177" s="10">
        <v>19.327000000000002</v>
      </c>
      <c r="D3177" s="9">
        <v>34.6</v>
      </c>
      <c r="E3177" s="11">
        <v>15.43</v>
      </c>
      <c r="F3177" s="6">
        <v>22.88</v>
      </c>
    </row>
    <row r="3178" spans="1:6" x14ac:dyDescent="0.25">
      <c r="A3178" t="s">
        <v>169</v>
      </c>
      <c r="B3178" t="s">
        <v>2</v>
      </c>
      <c r="C3178" s="10">
        <v>21.406000000000002</v>
      </c>
      <c r="D3178" s="9">
        <v>35.200000000000003</v>
      </c>
      <c r="E3178" s="11">
        <v>17.329999999999998</v>
      </c>
      <c r="F3178" s="6">
        <v>26.1</v>
      </c>
    </row>
    <row r="3179" spans="1:6" x14ac:dyDescent="0.25">
      <c r="A3179" t="s">
        <v>169</v>
      </c>
      <c r="B3179" t="s">
        <v>3</v>
      </c>
      <c r="C3179" s="10">
        <v>23.507000000000001</v>
      </c>
      <c r="D3179" s="9">
        <v>35.9</v>
      </c>
      <c r="E3179" s="11">
        <v>19.22</v>
      </c>
      <c r="F3179" s="6">
        <v>29.34</v>
      </c>
    </row>
    <row r="3180" spans="1:6" x14ac:dyDescent="0.25">
      <c r="A3180" t="s">
        <v>169</v>
      </c>
      <c r="B3180" t="s">
        <v>4</v>
      </c>
      <c r="C3180" s="10">
        <v>26.026000000000003</v>
      </c>
      <c r="D3180" s="9">
        <v>37.799999999999997</v>
      </c>
      <c r="E3180" s="11">
        <v>20.85</v>
      </c>
      <c r="F3180" s="6">
        <v>30.51</v>
      </c>
    </row>
    <row r="3181" spans="1:6" x14ac:dyDescent="0.25">
      <c r="A3181" t="s">
        <v>169</v>
      </c>
      <c r="B3181" t="s">
        <v>5</v>
      </c>
      <c r="C3181" s="10">
        <v>28.237000000000005</v>
      </c>
      <c r="D3181" s="9">
        <v>38.6</v>
      </c>
      <c r="E3181" s="11">
        <v>22.47</v>
      </c>
      <c r="F3181" s="6">
        <v>31.68</v>
      </c>
    </row>
    <row r="3182" spans="1:6" x14ac:dyDescent="0.25">
      <c r="A3182" t="s">
        <v>169</v>
      </c>
      <c r="B3182" t="s">
        <v>6</v>
      </c>
      <c r="C3182" s="10">
        <v>29.128000000000004</v>
      </c>
      <c r="D3182" s="9">
        <v>40.5</v>
      </c>
      <c r="E3182" s="11">
        <v>24.1</v>
      </c>
      <c r="F3182" s="6">
        <v>34.35</v>
      </c>
    </row>
    <row r="3183" spans="1:6" x14ac:dyDescent="0.25">
      <c r="A3183" t="s">
        <v>169</v>
      </c>
      <c r="B3183" t="s">
        <v>7</v>
      </c>
      <c r="C3183" s="10">
        <v>31.229000000000003</v>
      </c>
      <c r="D3183" s="9">
        <v>42</v>
      </c>
      <c r="E3183" s="11">
        <v>25.72</v>
      </c>
      <c r="F3183" s="6">
        <v>35.58</v>
      </c>
    </row>
    <row r="3184" spans="1:6" x14ac:dyDescent="0.25">
      <c r="A3184" t="s">
        <v>169</v>
      </c>
      <c r="B3184" t="s">
        <v>125</v>
      </c>
      <c r="C3184" s="10">
        <v>32.483000000000004</v>
      </c>
      <c r="D3184" s="9">
        <v>42.7</v>
      </c>
      <c r="E3184" s="11">
        <v>28.43</v>
      </c>
      <c r="F3184" s="6">
        <v>36.79</v>
      </c>
    </row>
    <row r="3185" spans="1:6" x14ac:dyDescent="0.25">
      <c r="A3185" t="s">
        <v>169</v>
      </c>
      <c r="B3185" t="s">
        <v>126</v>
      </c>
      <c r="C3185" s="10">
        <v>34.969000000000001</v>
      </c>
      <c r="D3185" s="9">
        <v>44.5</v>
      </c>
      <c r="E3185" s="11">
        <v>28.43</v>
      </c>
      <c r="F3185" s="6">
        <v>38.020000000000003</v>
      </c>
    </row>
    <row r="3186" spans="1:6" x14ac:dyDescent="0.25">
      <c r="A3186" t="s">
        <v>169</v>
      </c>
      <c r="B3186" t="s">
        <v>112</v>
      </c>
      <c r="C3186" s="10">
        <v>32.989000000000004</v>
      </c>
      <c r="D3186" s="9">
        <v>29.8</v>
      </c>
      <c r="E3186" s="11">
        <v>27.07</v>
      </c>
      <c r="F3186" s="6">
        <v>31.41</v>
      </c>
    </row>
    <row r="3187" spans="1:6" x14ac:dyDescent="0.25">
      <c r="A3187" t="s">
        <v>169</v>
      </c>
      <c r="B3187" t="s">
        <v>113</v>
      </c>
      <c r="C3187" s="10">
        <v>32.989000000000004</v>
      </c>
      <c r="D3187" s="9">
        <v>29.8</v>
      </c>
      <c r="E3187" s="11">
        <v>27.07</v>
      </c>
      <c r="F3187" s="6">
        <v>31.41</v>
      </c>
    </row>
    <row r="3188" spans="1:6" x14ac:dyDescent="0.25">
      <c r="A3188" t="s">
        <v>169</v>
      </c>
      <c r="B3188" t="s">
        <v>114</v>
      </c>
      <c r="C3188" s="10">
        <v>32.989000000000004</v>
      </c>
      <c r="D3188" s="9">
        <v>17.3</v>
      </c>
      <c r="E3188" s="11">
        <v>24.91</v>
      </c>
      <c r="F3188" s="6">
        <v>29.1</v>
      </c>
    </row>
    <row r="3189" spans="1:6" x14ac:dyDescent="0.25">
      <c r="A3189" t="s">
        <v>169</v>
      </c>
      <c r="B3189" t="s">
        <v>115</v>
      </c>
      <c r="C3189" s="10">
        <v>29.986000000000004</v>
      </c>
      <c r="D3189" s="9">
        <v>17.3</v>
      </c>
      <c r="E3189" s="11">
        <v>24.91</v>
      </c>
      <c r="F3189" s="6">
        <v>29.1</v>
      </c>
    </row>
    <row r="3190" spans="1:6" x14ac:dyDescent="0.25">
      <c r="A3190" t="s">
        <v>169</v>
      </c>
      <c r="B3190" t="s">
        <v>116</v>
      </c>
      <c r="C3190" s="10">
        <v>29.986000000000004</v>
      </c>
      <c r="D3190" s="9">
        <v>15.9</v>
      </c>
      <c r="E3190" s="11">
        <v>23.02</v>
      </c>
      <c r="F3190" s="6">
        <v>24.14</v>
      </c>
    </row>
    <row r="3191" spans="1:6" x14ac:dyDescent="0.25">
      <c r="A3191" t="s">
        <v>169</v>
      </c>
      <c r="B3191" t="s">
        <v>117</v>
      </c>
      <c r="C3191" s="10">
        <v>29.986000000000004</v>
      </c>
      <c r="D3191" s="9">
        <v>15.9</v>
      </c>
      <c r="E3191" s="11">
        <v>23.02</v>
      </c>
      <c r="F3191" s="6">
        <v>24.14</v>
      </c>
    </row>
    <row r="3192" spans="1:6" x14ac:dyDescent="0.25">
      <c r="A3192" t="s">
        <v>169</v>
      </c>
      <c r="B3192" t="s">
        <v>118</v>
      </c>
      <c r="C3192" s="10">
        <v>29.986000000000004</v>
      </c>
      <c r="D3192" s="9">
        <v>14.2</v>
      </c>
      <c r="E3192" s="11">
        <v>21.66</v>
      </c>
      <c r="F3192" s="6">
        <v>21.16</v>
      </c>
    </row>
    <row r="3193" spans="1:6" x14ac:dyDescent="0.25">
      <c r="A3193" t="s">
        <v>169</v>
      </c>
      <c r="B3193" t="s">
        <v>119</v>
      </c>
      <c r="C3193" s="10">
        <v>29.986000000000004</v>
      </c>
      <c r="D3193" s="9">
        <v>14.2</v>
      </c>
      <c r="E3193" s="9">
        <v>21.66</v>
      </c>
      <c r="F3193" s="6">
        <v>21.16</v>
      </c>
    </row>
    <row r="3194" spans="1:6" x14ac:dyDescent="0.25">
      <c r="A3194" t="s">
        <v>169</v>
      </c>
      <c r="B3194" t="s">
        <v>120</v>
      </c>
      <c r="C3194" s="10">
        <v>29.986000000000004</v>
      </c>
      <c r="D3194" s="9">
        <v>14.2</v>
      </c>
      <c r="E3194" s="9">
        <v>21.66</v>
      </c>
      <c r="F3194" s="6">
        <v>21.16</v>
      </c>
    </row>
    <row r="3195" spans="1:6" x14ac:dyDescent="0.25">
      <c r="A3195" t="s">
        <v>169</v>
      </c>
      <c r="B3195" t="s">
        <v>121</v>
      </c>
      <c r="C3195" s="10">
        <v>25.488100000000003</v>
      </c>
      <c r="D3195" s="9">
        <v>12.9</v>
      </c>
      <c r="F3195" s="6">
        <v>19.5</v>
      </c>
    </row>
    <row r="3196" spans="1:6" x14ac:dyDescent="0.25">
      <c r="A3196" t="s">
        <v>169</v>
      </c>
      <c r="B3196" t="s">
        <v>122</v>
      </c>
      <c r="C3196" s="8">
        <v>25.488100000000003</v>
      </c>
      <c r="D3196" s="9">
        <v>12.9</v>
      </c>
      <c r="F3196" s="6">
        <v>19.5</v>
      </c>
    </row>
    <row r="3197" spans="1:6" x14ac:dyDescent="0.25">
      <c r="A3197" t="s">
        <v>169</v>
      </c>
      <c r="B3197" t="s">
        <v>123</v>
      </c>
      <c r="C3197" s="8">
        <v>25.488100000000003</v>
      </c>
      <c r="D3197" s="9">
        <v>12.9</v>
      </c>
      <c r="F3197" s="6">
        <v>19.5</v>
      </c>
    </row>
    <row r="3198" spans="1:6" x14ac:dyDescent="0.25">
      <c r="A3198" t="s">
        <v>169</v>
      </c>
      <c r="B3198" t="s">
        <v>124</v>
      </c>
      <c r="C3198" s="8">
        <v>25.488100000000003</v>
      </c>
      <c r="D3198" s="9">
        <v>12.9</v>
      </c>
      <c r="F3198" s="6">
        <v>19.5</v>
      </c>
    </row>
    <row r="3199" spans="1:6" x14ac:dyDescent="0.25">
      <c r="A3199" t="s">
        <v>170</v>
      </c>
      <c r="B3199" t="s">
        <v>104</v>
      </c>
      <c r="C3199" s="10">
        <v>14.003880000000001</v>
      </c>
      <c r="D3199" s="9">
        <v>31.8</v>
      </c>
      <c r="E3199" s="11">
        <v>10.83</v>
      </c>
      <c r="F3199" s="6">
        <v>18.16</v>
      </c>
    </row>
    <row r="3200" spans="1:6" x14ac:dyDescent="0.25">
      <c r="A3200" t="s">
        <v>170</v>
      </c>
      <c r="B3200" t="s">
        <v>1</v>
      </c>
      <c r="C3200" s="10">
        <v>15.533430000000001</v>
      </c>
      <c r="D3200" s="9">
        <v>32.6</v>
      </c>
      <c r="E3200" s="11">
        <v>12.36</v>
      </c>
      <c r="F3200" s="6">
        <v>21.15</v>
      </c>
    </row>
    <row r="3201" spans="1:6" x14ac:dyDescent="0.25">
      <c r="A3201" t="s">
        <v>170</v>
      </c>
      <c r="B3201" t="s">
        <v>2</v>
      </c>
      <c r="C3201" s="10">
        <v>17.062980000000003</v>
      </c>
      <c r="D3201" s="9">
        <v>33.4</v>
      </c>
      <c r="E3201" s="11">
        <v>13.87</v>
      </c>
      <c r="F3201" s="6">
        <v>24.13</v>
      </c>
    </row>
    <row r="3202" spans="1:6" x14ac:dyDescent="0.25">
      <c r="A3202" t="s">
        <v>170</v>
      </c>
      <c r="B3202" t="s">
        <v>3</v>
      </c>
      <c r="C3202" s="10">
        <v>18.615190000000002</v>
      </c>
      <c r="D3202" s="9">
        <v>34.200000000000003</v>
      </c>
      <c r="E3202" s="11">
        <v>15.39</v>
      </c>
      <c r="F3202" s="6">
        <v>27.12</v>
      </c>
    </row>
    <row r="3203" spans="1:6" x14ac:dyDescent="0.25">
      <c r="A3203" t="s">
        <v>170</v>
      </c>
      <c r="B3203" t="s">
        <v>4</v>
      </c>
      <c r="C3203" s="10">
        <v>20.008780000000002</v>
      </c>
      <c r="D3203" s="9">
        <v>35.799999999999997</v>
      </c>
      <c r="E3203" s="11">
        <v>16.690000000000001</v>
      </c>
      <c r="F3203" s="6">
        <v>28.2</v>
      </c>
    </row>
    <row r="3204" spans="1:6" x14ac:dyDescent="0.25">
      <c r="A3204" t="s">
        <v>170</v>
      </c>
      <c r="B3204" t="s">
        <v>5</v>
      </c>
      <c r="C3204" s="10">
        <v>21.368380000000002</v>
      </c>
      <c r="D3204" s="9">
        <v>36.700000000000003</v>
      </c>
      <c r="E3204" s="11">
        <v>17.989999999999998</v>
      </c>
      <c r="F3204" s="6">
        <v>29.28</v>
      </c>
    </row>
    <row r="3205" spans="1:6" x14ac:dyDescent="0.25">
      <c r="A3205" t="s">
        <v>170</v>
      </c>
      <c r="B3205" t="s">
        <v>6</v>
      </c>
      <c r="C3205" s="10">
        <v>22.965910000000001</v>
      </c>
      <c r="D3205" s="9">
        <v>38.299999999999997</v>
      </c>
      <c r="E3205" s="11">
        <v>19.29</v>
      </c>
      <c r="F3205" s="6">
        <v>31.76</v>
      </c>
    </row>
    <row r="3206" spans="1:6" x14ac:dyDescent="0.25">
      <c r="A3206" t="s">
        <v>170</v>
      </c>
      <c r="B3206" t="s">
        <v>7</v>
      </c>
      <c r="C3206" s="10">
        <v>24.586100000000002</v>
      </c>
      <c r="D3206" s="9">
        <v>39.6</v>
      </c>
      <c r="E3206" s="11">
        <v>20.59</v>
      </c>
      <c r="F3206" s="6">
        <v>32.9</v>
      </c>
    </row>
    <row r="3207" spans="1:6" x14ac:dyDescent="0.25">
      <c r="A3207" t="s">
        <v>170</v>
      </c>
      <c r="B3207" t="s">
        <v>125</v>
      </c>
      <c r="C3207" s="10">
        <v>25.877720000000004</v>
      </c>
      <c r="D3207" s="9">
        <v>40.1</v>
      </c>
      <c r="E3207" s="11">
        <v>22.76</v>
      </c>
      <c r="F3207" s="6">
        <v>34.03</v>
      </c>
    </row>
    <row r="3208" spans="1:6" x14ac:dyDescent="0.25">
      <c r="A3208" t="s">
        <v>170</v>
      </c>
      <c r="B3208" t="s">
        <v>126</v>
      </c>
      <c r="C3208" s="10">
        <v>27.373280000000005</v>
      </c>
      <c r="D3208" s="9">
        <v>41.7</v>
      </c>
      <c r="E3208" s="11">
        <v>22.76</v>
      </c>
      <c r="F3208" s="6">
        <v>35.17</v>
      </c>
    </row>
    <row r="3209" spans="1:6" x14ac:dyDescent="0.25">
      <c r="A3209" t="s">
        <v>170</v>
      </c>
      <c r="B3209" t="s">
        <v>112</v>
      </c>
      <c r="C3209" s="10">
        <v>25.141270000000002</v>
      </c>
      <c r="D3209" s="9">
        <v>28.4</v>
      </c>
      <c r="E3209" s="11">
        <v>21.68</v>
      </c>
      <c r="F3209" s="6">
        <v>29.05</v>
      </c>
    </row>
    <row r="3210" spans="1:6" x14ac:dyDescent="0.25">
      <c r="A3210" t="s">
        <v>170</v>
      </c>
      <c r="B3210" t="s">
        <v>113</v>
      </c>
      <c r="C3210" s="10">
        <v>25.141270000000002</v>
      </c>
      <c r="D3210" s="9">
        <v>28.4</v>
      </c>
      <c r="E3210" s="11">
        <v>21.68</v>
      </c>
      <c r="F3210" s="6">
        <v>29.05</v>
      </c>
    </row>
    <row r="3211" spans="1:6" x14ac:dyDescent="0.25">
      <c r="A3211" t="s">
        <v>170</v>
      </c>
      <c r="B3211" t="s">
        <v>114</v>
      </c>
      <c r="C3211" s="10">
        <v>25.141270000000002</v>
      </c>
      <c r="D3211" s="9">
        <v>17.399999999999999</v>
      </c>
      <c r="E3211" s="11">
        <v>19.940000000000001</v>
      </c>
      <c r="F3211" s="6">
        <v>26.91</v>
      </c>
    </row>
    <row r="3212" spans="1:6" x14ac:dyDescent="0.25">
      <c r="A3212" t="s">
        <v>170</v>
      </c>
      <c r="B3212" t="s">
        <v>115</v>
      </c>
      <c r="C3212" s="10">
        <v>21.821580000000004</v>
      </c>
      <c r="D3212" s="9">
        <v>17.399999999999999</v>
      </c>
      <c r="E3212" s="11">
        <v>19.940000000000001</v>
      </c>
      <c r="F3212" s="6">
        <v>26.91</v>
      </c>
    </row>
    <row r="3213" spans="1:6" x14ac:dyDescent="0.25">
      <c r="A3213" t="s">
        <v>170</v>
      </c>
      <c r="B3213" t="s">
        <v>116</v>
      </c>
      <c r="C3213" s="10">
        <v>21.821580000000004</v>
      </c>
      <c r="D3213" s="9">
        <v>16.100000000000001</v>
      </c>
      <c r="E3213" s="11">
        <v>18.420000000000002</v>
      </c>
      <c r="F3213" s="6">
        <v>22.32</v>
      </c>
    </row>
    <row r="3214" spans="1:6" x14ac:dyDescent="0.25">
      <c r="A3214" t="s">
        <v>170</v>
      </c>
      <c r="B3214" t="s">
        <v>117</v>
      </c>
      <c r="C3214" s="10">
        <v>21.821580000000004</v>
      </c>
      <c r="D3214" s="9">
        <v>16.100000000000001</v>
      </c>
      <c r="E3214" s="11">
        <v>18.420000000000002</v>
      </c>
      <c r="F3214" s="6">
        <v>22.32</v>
      </c>
    </row>
    <row r="3215" spans="1:6" x14ac:dyDescent="0.25">
      <c r="A3215" t="s">
        <v>170</v>
      </c>
      <c r="B3215" t="s">
        <v>118</v>
      </c>
      <c r="C3215" s="10">
        <v>21.821580000000004</v>
      </c>
      <c r="D3215" s="9">
        <v>14.7</v>
      </c>
      <c r="E3215" s="11">
        <v>17.34</v>
      </c>
      <c r="F3215" s="6">
        <v>19.57</v>
      </c>
    </row>
    <row r="3216" spans="1:6" x14ac:dyDescent="0.25">
      <c r="A3216" t="s">
        <v>170</v>
      </c>
      <c r="B3216" t="s">
        <v>119</v>
      </c>
      <c r="C3216" s="10">
        <v>21.821580000000004</v>
      </c>
      <c r="D3216" s="9">
        <v>14.7</v>
      </c>
      <c r="E3216" s="9">
        <v>17.34</v>
      </c>
      <c r="F3216" s="6">
        <v>19.57</v>
      </c>
    </row>
    <row r="3217" spans="1:6" x14ac:dyDescent="0.25">
      <c r="A3217" t="s">
        <v>170</v>
      </c>
      <c r="B3217" t="s">
        <v>120</v>
      </c>
      <c r="C3217" s="10">
        <v>21.821580000000004</v>
      </c>
      <c r="D3217" s="9">
        <v>14.7</v>
      </c>
      <c r="E3217" s="9">
        <v>17.34</v>
      </c>
      <c r="F3217" s="6">
        <v>19.57</v>
      </c>
    </row>
    <row r="3218" spans="1:6" x14ac:dyDescent="0.25">
      <c r="A3218" t="s">
        <v>170</v>
      </c>
      <c r="B3218" t="s">
        <v>121</v>
      </c>
      <c r="C3218" s="10">
        <v>18.548343000000003</v>
      </c>
      <c r="D3218" s="9">
        <v>13.3</v>
      </c>
      <c r="F3218" s="6">
        <v>18.04</v>
      </c>
    </row>
    <row r="3219" spans="1:6" x14ac:dyDescent="0.25">
      <c r="A3219" t="s">
        <v>170</v>
      </c>
      <c r="B3219" t="s">
        <v>122</v>
      </c>
      <c r="C3219" s="8">
        <v>18.548343000000003</v>
      </c>
      <c r="D3219" s="9">
        <v>13.3</v>
      </c>
      <c r="F3219" s="6">
        <v>18.04</v>
      </c>
    </row>
    <row r="3220" spans="1:6" x14ac:dyDescent="0.25">
      <c r="A3220" t="s">
        <v>170</v>
      </c>
      <c r="B3220" t="s">
        <v>123</v>
      </c>
      <c r="C3220" s="8">
        <v>18.548343000000003</v>
      </c>
      <c r="D3220" s="9">
        <v>13.3</v>
      </c>
      <c r="F3220" s="6">
        <v>18.04</v>
      </c>
    </row>
    <row r="3221" spans="1:6" x14ac:dyDescent="0.25">
      <c r="A3221" t="s">
        <v>170</v>
      </c>
      <c r="B3221" t="s">
        <v>124</v>
      </c>
      <c r="C3221" s="8">
        <v>18.548343000000003</v>
      </c>
      <c r="D3221" s="9">
        <v>13.3</v>
      </c>
      <c r="F3221" s="6">
        <v>18.04</v>
      </c>
    </row>
    <row r="3222" spans="1:6" x14ac:dyDescent="0.25">
      <c r="A3222" t="s">
        <v>171</v>
      </c>
      <c r="B3222" t="s">
        <v>104</v>
      </c>
      <c r="C3222" s="10">
        <v>14.355110000000002</v>
      </c>
      <c r="D3222" s="9">
        <v>33</v>
      </c>
      <c r="E3222" s="11">
        <v>13.33</v>
      </c>
      <c r="F3222" s="6">
        <v>18.940000000000001</v>
      </c>
    </row>
    <row r="3223" spans="1:6" x14ac:dyDescent="0.25">
      <c r="A3223" t="s">
        <v>171</v>
      </c>
      <c r="B3223" t="s">
        <v>1</v>
      </c>
      <c r="C3223" s="10">
        <v>16.031950000000002</v>
      </c>
      <c r="D3223" s="9">
        <v>33.799999999999997</v>
      </c>
      <c r="E3223" s="11">
        <v>15.19</v>
      </c>
      <c r="F3223" s="6">
        <v>22.03</v>
      </c>
    </row>
    <row r="3224" spans="1:6" x14ac:dyDescent="0.25">
      <c r="A3224" t="s">
        <v>171</v>
      </c>
      <c r="B3224" t="s">
        <v>2</v>
      </c>
      <c r="C3224" s="10">
        <v>17.935390000000002</v>
      </c>
      <c r="D3224" s="9">
        <v>34.6</v>
      </c>
      <c r="E3224" s="11">
        <v>17.05</v>
      </c>
      <c r="F3224" s="6">
        <v>25.15</v>
      </c>
    </row>
    <row r="3225" spans="1:6" x14ac:dyDescent="0.25">
      <c r="A3225" t="s">
        <v>171</v>
      </c>
      <c r="B3225" t="s">
        <v>3</v>
      </c>
      <c r="C3225" s="10">
        <v>18.966420000000003</v>
      </c>
      <c r="D3225" s="9">
        <v>35.4</v>
      </c>
      <c r="E3225" s="11">
        <v>18.920000000000002</v>
      </c>
      <c r="F3225" s="6">
        <v>28.27</v>
      </c>
    </row>
    <row r="3226" spans="1:6" x14ac:dyDescent="0.25">
      <c r="A3226" t="s">
        <v>171</v>
      </c>
      <c r="B3226" t="s">
        <v>4</v>
      </c>
      <c r="C3226" s="10">
        <v>20.405330000000003</v>
      </c>
      <c r="D3226" s="9">
        <v>37.200000000000003</v>
      </c>
      <c r="E3226" s="11">
        <v>20.52</v>
      </c>
      <c r="F3226" s="6">
        <v>29.38</v>
      </c>
    </row>
    <row r="3227" spans="1:6" x14ac:dyDescent="0.25">
      <c r="A3227" t="s">
        <v>171</v>
      </c>
      <c r="B3227" t="s">
        <v>5</v>
      </c>
      <c r="C3227" s="10">
        <v>21.821580000000004</v>
      </c>
      <c r="D3227" s="9">
        <v>38.1</v>
      </c>
      <c r="E3227" s="11">
        <v>22.12</v>
      </c>
      <c r="F3227" s="6">
        <v>30.52</v>
      </c>
    </row>
    <row r="3228" spans="1:6" x14ac:dyDescent="0.25">
      <c r="A3228" t="s">
        <v>171</v>
      </c>
      <c r="B3228" t="s">
        <v>6</v>
      </c>
      <c r="C3228" s="10">
        <v>23.611720000000005</v>
      </c>
      <c r="D3228" s="9">
        <v>39.9</v>
      </c>
      <c r="E3228" s="11">
        <v>23.72</v>
      </c>
      <c r="F3228" s="6">
        <v>33.22</v>
      </c>
    </row>
    <row r="3229" spans="1:6" x14ac:dyDescent="0.25">
      <c r="A3229" t="s">
        <v>171</v>
      </c>
      <c r="B3229" t="s">
        <v>7</v>
      </c>
      <c r="C3229" s="10">
        <v>25.186590000000002</v>
      </c>
      <c r="D3229" s="9">
        <v>41.2</v>
      </c>
      <c r="E3229" s="11">
        <v>25.32</v>
      </c>
      <c r="F3229" s="6">
        <v>34.409999999999997</v>
      </c>
    </row>
    <row r="3230" spans="1:6" x14ac:dyDescent="0.25">
      <c r="A3230" t="s">
        <v>171</v>
      </c>
      <c r="B3230" t="s">
        <v>125</v>
      </c>
      <c r="C3230" s="10">
        <v>26.319590000000002</v>
      </c>
      <c r="D3230" s="9">
        <v>41.8</v>
      </c>
      <c r="E3230" s="11">
        <v>27.98</v>
      </c>
      <c r="F3230" s="6">
        <v>35.6</v>
      </c>
    </row>
    <row r="3231" spans="1:6" x14ac:dyDescent="0.25">
      <c r="A3231" t="s">
        <v>171</v>
      </c>
      <c r="B3231" t="s">
        <v>126</v>
      </c>
      <c r="C3231" s="10">
        <v>27.90579</v>
      </c>
      <c r="D3231" s="9">
        <v>43.6</v>
      </c>
      <c r="E3231" s="11">
        <v>27.98</v>
      </c>
      <c r="F3231" s="6">
        <v>36.78</v>
      </c>
    </row>
    <row r="3232" spans="1:6" x14ac:dyDescent="0.25">
      <c r="A3232" t="s">
        <v>171</v>
      </c>
      <c r="B3232" t="s">
        <v>112</v>
      </c>
      <c r="C3232" s="10">
        <v>25.877720000000004</v>
      </c>
      <c r="D3232" s="9">
        <v>29.8</v>
      </c>
      <c r="E3232" s="11">
        <v>26.65</v>
      </c>
      <c r="F3232" s="6">
        <v>30.38</v>
      </c>
    </row>
    <row r="3233" spans="1:6" x14ac:dyDescent="0.25">
      <c r="A3233" t="s">
        <v>171</v>
      </c>
      <c r="B3233" t="s">
        <v>113</v>
      </c>
      <c r="C3233" s="10">
        <v>25.877720000000004</v>
      </c>
      <c r="D3233" s="9">
        <v>29.8</v>
      </c>
      <c r="E3233" s="11">
        <v>26.65</v>
      </c>
      <c r="F3233" s="6">
        <v>30.38</v>
      </c>
    </row>
    <row r="3234" spans="1:6" x14ac:dyDescent="0.25">
      <c r="A3234" t="s">
        <v>171</v>
      </c>
      <c r="B3234" t="s">
        <v>114</v>
      </c>
      <c r="C3234" s="10">
        <v>25.877720000000004</v>
      </c>
      <c r="D3234" s="9">
        <v>18.399999999999999</v>
      </c>
      <c r="E3234" s="11">
        <v>24.52</v>
      </c>
      <c r="F3234" s="6">
        <v>28.15</v>
      </c>
    </row>
    <row r="3235" spans="1:6" x14ac:dyDescent="0.25">
      <c r="A3235" t="s">
        <v>171</v>
      </c>
      <c r="B3235" t="s">
        <v>115</v>
      </c>
      <c r="C3235" s="10">
        <v>22.886600000000001</v>
      </c>
      <c r="D3235" s="9">
        <v>18.399999999999999</v>
      </c>
      <c r="E3235" s="11">
        <v>24.52</v>
      </c>
      <c r="F3235" s="6">
        <v>28.15</v>
      </c>
    </row>
    <row r="3236" spans="1:6" x14ac:dyDescent="0.25">
      <c r="A3236" t="s">
        <v>171</v>
      </c>
      <c r="B3236" t="s">
        <v>116</v>
      </c>
      <c r="C3236" s="10">
        <v>22.886600000000001</v>
      </c>
      <c r="D3236" s="9">
        <v>17.100000000000001</v>
      </c>
      <c r="E3236" s="11">
        <v>22.66</v>
      </c>
      <c r="F3236" s="6">
        <v>23.34</v>
      </c>
    </row>
    <row r="3237" spans="1:6" x14ac:dyDescent="0.25">
      <c r="A3237" t="s">
        <v>171</v>
      </c>
      <c r="B3237" t="s">
        <v>117</v>
      </c>
      <c r="C3237" s="10">
        <v>22.886600000000001</v>
      </c>
      <c r="D3237" s="9">
        <v>17.100000000000001</v>
      </c>
      <c r="E3237" s="11">
        <v>22.66</v>
      </c>
      <c r="F3237" s="6">
        <v>23.34</v>
      </c>
    </row>
    <row r="3238" spans="1:6" x14ac:dyDescent="0.25">
      <c r="A3238" t="s">
        <v>171</v>
      </c>
      <c r="B3238" t="s">
        <v>118</v>
      </c>
      <c r="C3238" s="10">
        <v>22.886600000000001</v>
      </c>
      <c r="D3238" s="9">
        <v>15.4</v>
      </c>
      <c r="E3238" s="11">
        <v>21.32</v>
      </c>
      <c r="F3238" s="6">
        <v>20.47</v>
      </c>
    </row>
    <row r="3239" spans="1:6" x14ac:dyDescent="0.25">
      <c r="A3239" t="s">
        <v>171</v>
      </c>
      <c r="B3239" t="s">
        <v>119</v>
      </c>
      <c r="C3239" s="10">
        <v>22.886600000000001</v>
      </c>
      <c r="D3239" s="9">
        <v>15.4</v>
      </c>
      <c r="E3239" s="9">
        <v>21.32</v>
      </c>
      <c r="F3239" s="6">
        <v>20.47</v>
      </c>
    </row>
    <row r="3240" spans="1:6" x14ac:dyDescent="0.25">
      <c r="A3240" t="s">
        <v>171</v>
      </c>
      <c r="B3240" t="s">
        <v>120</v>
      </c>
      <c r="C3240" s="10">
        <v>22.886600000000001</v>
      </c>
      <c r="D3240" s="9">
        <v>15.4</v>
      </c>
      <c r="E3240" s="9">
        <v>21.32</v>
      </c>
      <c r="F3240" s="6">
        <v>20.47</v>
      </c>
    </row>
    <row r="3241" spans="1:6" x14ac:dyDescent="0.25">
      <c r="A3241" t="s">
        <v>171</v>
      </c>
      <c r="B3241" t="s">
        <v>121</v>
      </c>
      <c r="C3241" s="10">
        <v>19.453610000000001</v>
      </c>
      <c r="D3241" s="9">
        <v>14.1</v>
      </c>
      <c r="F3241" s="6">
        <v>18.87</v>
      </c>
    </row>
    <row r="3242" spans="1:6" x14ac:dyDescent="0.25">
      <c r="A3242" t="s">
        <v>171</v>
      </c>
      <c r="B3242" t="s">
        <v>122</v>
      </c>
      <c r="C3242" s="8">
        <v>19.453610000000001</v>
      </c>
      <c r="D3242" s="9">
        <v>14.1</v>
      </c>
      <c r="F3242" s="6">
        <v>18.87</v>
      </c>
    </row>
    <row r="3243" spans="1:6" x14ac:dyDescent="0.25">
      <c r="A3243" t="s">
        <v>171</v>
      </c>
      <c r="B3243" t="s">
        <v>123</v>
      </c>
      <c r="C3243" s="8">
        <v>19.453610000000001</v>
      </c>
      <c r="D3243" s="9">
        <v>14.1</v>
      </c>
      <c r="F3243" s="6">
        <v>18.87</v>
      </c>
    </row>
    <row r="3244" spans="1:6" x14ac:dyDescent="0.25">
      <c r="A3244" t="s">
        <v>171</v>
      </c>
      <c r="B3244" t="s">
        <v>124</v>
      </c>
      <c r="C3244" s="8">
        <v>19.453610000000001</v>
      </c>
      <c r="D3244" s="9">
        <v>14.1</v>
      </c>
      <c r="F3244" s="6">
        <v>18.87</v>
      </c>
    </row>
    <row r="3245" spans="1:6" x14ac:dyDescent="0.25">
      <c r="A3245" t="s">
        <v>172</v>
      </c>
      <c r="B3245" t="s">
        <v>104</v>
      </c>
      <c r="C3245" s="10">
        <v>14.036000000000001</v>
      </c>
      <c r="D3245" s="9">
        <v>31.4</v>
      </c>
      <c r="E3245" s="11">
        <v>8.56</v>
      </c>
      <c r="F3245" s="6">
        <v>20.079999999999998</v>
      </c>
    </row>
    <row r="3246" spans="1:6" x14ac:dyDescent="0.25">
      <c r="A3246" t="s">
        <v>172</v>
      </c>
      <c r="B3246" t="s">
        <v>1</v>
      </c>
      <c r="C3246" s="10">
        <v>15.763000000000002</v>
      </c>
      <c r="D3246" s="9">
        <v>31.8</v>
      </c>
      <c r="E3246" s="11">
        <v>9.76</v>
      </c>
      <c r="F3246" s="6">
        <v>23.37</v>
      </c>
    </row>
    <row r="3247" spans="1:6" x14ac:dyDescent="0.25">
      <c r="A3247" t="s">
        <v>172</v>
      </c>
      <c r="B3247" t="s">
        <v>2</v>
      </c>
      <c r="C3247" s="10">
        <v>17.721</v>
      </c>
      <c r="D3247" s="9">
        <v>32.1</v>
      </c>
      <c r="E3247" s="11">
        <v>10.96</v>
      </c>
      <c r="F3247" s="6">
        <v>26.66</v>
      </c>
    </row>
    <row r="3248" spans="1:6" x14ac:dyDescent="0.25">
      <c r="A3248" t="s">
        <v>172</v>
      </c>
      <c r="B3248" t="s">
        <v>3</v>
      </c>
      <c r="C3248" s="10">
        <v>18.645</v>
      </c>
      <c r="D3248" s="9">
        <v>32.299999999999997</v>
      </c>
      <c r="E3248" s="11">
        <v>12.16</v>
      </c>
      <c r="F3248" s="6">
        <v>29.97</v>
      </c>
    </row>
    <row r="3249" spans="1:6" x14ac:dyDescent="0.25">
      <c r="A3249" t="s">
        <v>172</v>
      </c>
      <c r="B3249" t="s">
        <v>4</v>
      </c>
      <c r="C3249" s="10">
        <v>19.976000000000003</v>
      </c>
      <c r="D3249" s="9">
        <v>34.6</v>
      </c>
      <c r="E3249" s="11">
        <v>13.18</v>
      </c>
      <c r="F3249" s="6">
        <v>31.15</v>
      </c>
    </row>
    <row r="3250" spans="1:6" x14ac:dyDescent="0.25">
      <c r="A3250" t="s">
        <v>172</v>
      </c>
      <c r="B3250" t="s">
        <v>5</v>
      </c>
      <c r="C3250" s="10">
        <v>21.274000000000001</v>
      </c>
      <c r="D3250" s="9">
        <v>35.700000000000003</v>
      </c>
      <c r="E3250" s="11">
        <v>14.21</v>
      </c>
      <c r="F3250" s="6">
        <v>32.36</v>
      </c>
    </row>
    <row r="3251" spans="1:6" x14ac:dyDescent="0.25">
      <c r="A3251" t="s">
        <v>172</v>
      </c>
      <c r="B3251" t="s">
        <v>6</v>
      </c>
      <c r="C3251" s="10">
        <v>23.980000000000004</v>
      </c>
      <c r="D3251" s="9">
        <v>38</v>
      </c>
      <c r="E3251" s="11">
        <v>15.24</v>
      </c>
      <c r="F3251" s="6">
        <v>34.409999999999997</v>
      </c>
    </row>
    <row r="3252" spans="1:6" x14ac:dyDescent="0.25">
      <c r="A3252" t="s">
        <v>172</v>
      </c>
      <c r="B3252" t="s">
        <v>7</v>
      </c>
      <c r="C3252" s="10">
        <v>24.53</v>
      </c>
      <c r="D3252" s="9">
        <v>40</v>
      </c>
      <c r="E3252" s="11">
        <v>16.260000000000002</v>
      </c>
      <c r="F3252" s="6">
        <v>35.64</v>
      </c>
    </row>
    <row r="3253" spans="1:6" x14ac:dyDescent="0.25">
      <c r="A3253" t="s">
        <v>172</v>
      </c>
      <c r="B3253" t="s">
        <v>125</v>
      </c>
      <c r="C3253" s="10">
        <v>26.026000000000003</v>
      </c>
      <c r="D3253" s="9">
        <v>41.1</v>
      </c>
      <c r="E3253" s="11">
        <v>17.98</v>
      </c>
      <c r="F3253" s="6">
        <v>36.869999999999997</v>
      </c>
    </row>
    <row r="3254" spans="1:6" x14ac:dyDescent="0.25">
      <c r="A3254" t="s">
        <v>172</v>
      </c>
      <c r="B3254" t="s">
        <v>126</v>
      </c>
      <c r="C3254" s="10">
        <v>27.137000000000004</v>
      </c>
      <c r="D3254" s="9">
        <v>43.4</v>
      </c>
      <c r="E3254" s="11">
        <v>17.98</v>
      </c>
      <c r="F3254" s="6">
        <v>38.090000000000003</v>
      </c>
    </row>
    <row r="3255" spans="1:6" x14ac:dyDescent="0.25">
      <c r="A3255" t="s">
        <v>172</v>
      </c>
      <c r="B3255" t="s">
        <v>112</v>
      </c>
      <c r="C3255" s="10">
        <v>25.157000000000004</v>
      </c>
      <c r="D3255" s="9">
        <v>30</v>
      </c>
      <c r="E3255" s="11">
        <v>17.12</v>
      </c>
      <c r="F3255" s="6">
        <v>31.46</v>
      </c>
    </row>
    <row r="3256" spans="1:6" x14ac:dyDescent="0.25">
      <c r="A3256" t="s">
        <v>172</v>
      </c>
      <c r="B3256" t="s">
        <v>113</v>
      </c>
      <c r="C3256" s="10">
        <v>25.157000000000004</v>
      </c>
      <c r="D3256" s="9">
        <v>30</v>
      </c>
      <c r="E3256" s="11">
        <v>17.12</v>
      </c>
      <c r="F3256" s="6">
        <v>31.46</v>
      </c>
    </row>
    <row r="3257" spans="1:6" x14ac:dyDescent="0.25">
      <c r="A3257" t="s">
        <v>172</v>
      </c>
      <c r="B3257" t="s">
        <v>114</v>
      </c>
      <c r="C3257" s="10">
        <v>25.157000000000004</v>
      </c>
      <c r="D3257" s="9">
        <v>15.9</v>
      </c>
      <c r="E3257" s="11">
        <v>15.75</v>
      </c>
      <c r="F3257" s="6">
        <v>29.15</v>
      </c>
    </row>
    <row r="3258" spans="1:6" x14ac:dyDescent="0.25">
      <c r="A3258" t="s">
        <v>172</v>
      </c>
      <c r="B3258" t="s">
        <v>115</v>
      </c>
      <c r="C3258" s="10">
        <v>22.319000000000003</v>
      </c>
      <c r="D3258" s="9">
        <v>15.9</v>
      </c>
      <c r="E3258" s="11">
        <v>15.75</v>
      </c>
      <c r="F3258" s="6">
        <v>29.15</v>
      </c>
    </row>
    <row r="3259" spans="1:6" x14ac:dyDescent="0.25">
      <c r="A3259" t="s">
        <v>172</v>
      </c>
      <c r="B3259" t="s">
        <v>116</v>
      </c>
      <c r="C3259" s="10">
        <v>22.319000000000003</v>
      </c>
      <c r="D3259" s="9">
        <v>14.4</v>
      </c>
      <c r="E3259" s="11">
        <v>14.55</v>
      </c>
      <c r="F3259" s="6">
        <v>24.18</v>
      </c>
    </row>
    <row r="3260" spans="1:6" x14ac:dyDescent="0.25">
      <c r="A3260" t="s">
        <v>172</v>
      </c>
      <c r="B3260" t="s">
        <v>117</v>
      </c>
      <c r="C3260" s="10">
        <v>22.319000000000003</v>
      </c>
      <c r="D3260" s="9">
        <v>14.4</v>
      </c>
      <c r="E3260" s="11">
        <v>14.55</v>
      </c>
      <c r="F3260" s="6">
        <v>24.18</v>
      </c>
    </row>
    <row r="3261" spans="1:6" x14ac:dyDescent="0.25">
      <c r="A3261" t="s">
        <v>172</v>
      </c>
      <c r="B3261" t="s">
        <v>118</v>
      </c>
      <c r="C3261" s="10">
        <v>22.319000000000003</v>
      </c>
      <c r="D3261" s="9">
        <v>12.9</v>
      </c>
      <c r="E3261" s="11">
        <v>13.7</v>
      </c>
      <c r="F3261" s="6">
        <v>21.19</v>
      </c>
    </row>
    <row r="3262" spans="1:6" x14ac:dyDescent="0.25">
      <c r="A3262" t="s">
        <v>172</v>
      </c>
      <c r="B3262" t="s">
        <v>119</v>
      </c>
      <c r="C3262" s="10">
        <v>22.319000000000003</v>
      </c>
      <c r="D3262" s="9">
        <v>12.9</v>
      </c>
      <c r="E3262" s="9">
        <v>13.7</v>
      </c>
      <c r="F3262" s="6">
        <v>21.19</v>
      </c>
    </row>
    <row r="3263" spans="1:6" x14ac:dyDescent="0.25">
      <c r="A3263" t="s">
        <v>172</v>
      </c>
      <c r="B3263" t="s">
        <v>120</v>
      </c>
      <c r="C3263" s="10">
        <v>22.319000000000003</v>
      </c>
      <c r="D3263" s="9">
        <v>12.9</v>
      </c>
      <c r="E3263" s="9">
        <v>13.7</v>
      </c>
      <c r="F3263" s="6">
        <v>21.19</v>
      </c>
    </row>
    <row r="3264" spans="1:6" x14ac:dyDescent="0.25">
      <c r="A3264" t="s">
        <v>172</v>
      </c>
      <c r="B3264" t="s">
        <v>121</v>
      </c>
      <c r="C3264" s="10">
        <v>18.971150000000002</v>
      </c>
      <c r="D3264" s="9">
        <v>11.9</v>
      </c>
      <c r="F3264" s="6">
        <v>19.55</v>
      </c>
    </row>
    <row r="3265" spans="1:6" x14ac:dyDescent="0.25">
      <c r="A3265" t="s">
        <v>172</v>
      </c>
      <c r="B3265" t="s">
        <v>122</v>
      </c>
      <c r="C3265" s="8">
        <v>18.971150000000002</v>
      </c>
      <c r="D3265" s="9">
        <v>11.9</v>
      </c>
      <c r="F3265" s="6">
        <v>19.55</v>
      </c>
    </row>
    <row r="3266" spans="1:6" x14ac:dyDescent="0.25">
      <c r="A3266" t="s">
        <v>172</v>
      </c>
      <c r="B3266" t="s">
        <v>123</v>
      </c>
      <c r="C3266" s="8">
        <v>18.971150000000002</v>
      </c>
      <c r="D3266" s="9">
        <v>11.9</v>
      </c>
      <c r="F3266" s="6">
        <v>19.55</v>
      </c>
    </row>
    <row r="3267" spans="1:6" x14ac:dyDescent="0.25">
      <c r="A3267" t="s">
        <v>172</v>
      </c>
      <c r="B3267" t="s">
        <v>124</v>
      </c>
      <c r="C3267" s="8">
        <v>18.971150000000002</v>
      </c>
      <c r="D3267" s="9">
        <v>11.9</v>
      </c>
      <c r="F3267" s="6">
        <v>19.55</v>
      </c>
    </row>
    <row r="3268" spans="1:6" x14ac:dyDescent="0.25">
      <c r="A3268" t="s">
        <v>159</v>
      </c>
      <c r="B3268" t="s">
        <v>104</v>
      </c>
      <c r="C3268" s="10">
        <v>10.039999999999999</v>
      </c>
      <c r="D3268" s="9">
        <v>26.9</v>
      </c>
      <c r="E3268" s="11">
        <v>5.65</v>
      </c>
      <c r="F3268" s="6">
        <v>10.94</v>
      </c>
    </row>
    <row r="3269" spans="1:6" x14ac:dyDescent="0.25">
      <c r="A3269" t="s">
        <v>159</v>
      </c>
      <c r="B3269" t="s">
        <v>1</v>
      </c>
      <c r="C3269" s="10">
        <v>10.53</v>
      </c>
      <c r="D3269" s="9">
        <v>27.1</v>
      </c>
      <c r="E3269" s="11">
        <v>6.44</v>
      </c>
      <c r="F3269" s="6">
        <v>12.73</v>
      </c>
    </row>
    <row r="3270" spans="1:6" x14ac:dyDescent="0.25">
      <c r="A3270" t="s">
        <v>159</v>
      </c>
      <c r="B3270" t="s">
        <v>2</v>
      </c>
      <c r="C3270" s="10">
        <v>10.923</v>
      </c>
      <c r="D3270" s="9">
        <v>27.3</v>
      </c>
      <c r="E3270" s="11">
        <v>7.23</v>
      </c>
      <c r="F3270" s="6">
        <v>14.52</v>
      </c>
    </row>
    <row r="3271" spans="1:6" x14ac:dyDescent="0.25">
      <c r="A3271" t="s">
        <v>159</v>
      </c>
      <c r="B3271" t="s">
        <v>3</v>
      </c>
      <c r="C3271" s="10">
        <v>11.308</v>
      </c>
      <c r="D3271" s="9">
        <v>27.5</v>
      </c>
      <c r="E3271" s="11">
        <v>8.0299999999999994</v>
      </c>
      <c r="F3271" s="6">
        <v>16.32</v>
      </c>
    </row>
    <row r="3272" spans="1:6" x14ac:dyDescent="0.25">
      <c r="A3272" t="s">
        <v>159</v>
      </c>
      <c r="B3272" t="s">
        <v>4</v>
      </c>
      <c r="C3272" s="10">
        <v>11.869</v>
      </c>
      <c r="D3272" s="9">
        <v>28.5</v>
      </c>
      <c r="E3272" s="11">
        <v>8.6999999999999993</v>
      </c>
      <c r="F3272" s="6">
        <v>16.989999999999998</v>
      </c>
    </row>
    <row r="3273" spans="1:6" x14ac:dyDescent="0.25">
      <c r="A3273" t="s">
        <v>159</v>
      </c>
      <c r="B3273" t="s">
        <v>5</v>
      </c>
      <c r="C3273" s="10">
        <v>12.474</v>
      </c>
      <c r="D3273" s="9">
        <v>28.7</v>
      </c>
      <c r="E3273" s="11">
        <v>9.3800000000000008</v>
      </c>
      <c r="F3273" s="6">
        <v>17.64</v>
      </c>
    </row>
    <row r="3274" spans="1:6" x14ac:dyDescent="0.25">
      <c r="A3274" t="s">
        <v>159</v>
      </c>
      <c r="B3274" t="s">
        <v>6</v>
      </c>
      <c r="C3274" s="10">
        <v>13.222000000000001</v>
      </c>
      <c r="D3274" s="9">
        <v>29.8</v>
      </c>
      <c r="E3274" s="11">
        <v>10.06</v>
      </c>
      <c r="F3274" s="6">
        <v>18.27</v>
      </c>
    </row>
    <row r="3275" spans="1:6" x14ac:dyDescent="0.25">
      <c r="A3275" t="s">
        <v>159</v>
      </c>
      <c r="B3275" t="s">
        <v>7</v>
      </c>
      <c r="C3275" s="10">
        <v>13.849</v>
      </c>
      <c r="D3275" s="9">
        <v>30.5</v>
      </c>
      <c r="E3275" s="11">
        <v>10.73</v>
      </c>
      <c r="F3275" s="6">
        <v>18.940000000000001</v>
      </c>
    </row>
    <row r="3276" spans="1:6" x14ac:dyDescent="0.25">
      <c r="A3276" t="s">
        <v>159</v>
      </c>
      <c r="B3276" t="s">
        <v>125</v>
      </c>
      <c r="C3276" s="10">
        <v>14.487000000000002</v>
      </c>
      <c r="D3276" s="9">
        <v>30.3</v>
      </c>
      <c r="E3276" s="11">
        <v>11.87</v>
      </c>
      <c r="F3276" s="6">
        <v>19.600000000000001</v>
      </c>
    </row>
    <row r="3277" spans="1:6" x14ac:dyDescent="0.25">
      <c r="A3277" t="s">
        <v>159</v>
      </c>
      <c r="B3277" t="s">
        <v>126</v>
      </c>
      <c r="C3277" s="10">
        <v>15.026000000000002</v>
      </c>
      <c r="D3277" s="9">
        <v>31.3</v>
      </c>
      <c r="E3277" s="11">
        <v>11.87</v>
      </c>
      <c r="F3277" s="6">
        <v>20.25</v>
      </c>
    </row>
    <row r="3278" spans="1:6" x14ac:dyDescent="0.25">
      <c r="A3278" t="s">
        <v>159</v>
      </c>
      <c r="B3278" t="s">
        <v>112</v>
      </c>
      <c r="C3278" s="10">
        <v>13.035</v>
      </c>
      <c r="D3278" s="9">
        <v>20.100000000000001</v>
      </c>
      <c r="E3278" s="11">
        <v>11.31</v>
      </c>
      <c r="F3278" s="6">
        <v>16.72</v>
      </c>
    </row>
    <row r="3279" spans="1:6" x14ac:dyDescent="0.25">
      <c r="A3279" t="s">
        <v>159</v>
      </c>
      <c r="B3279" t="s">
        <v>113</v>
      </c>
      <c r="C3279" s="10">
        <v>13.035</v>
      </c>
      <c r="D3279" s="9">
        <v>20.100000000000001</v>
      </c>
      <c r="E3279" s="11">
        <v>11.31</v>
      </c>
      <c r="F3279" s="6">
        <v>16.72</v>
      </c>
    </row>
    <row r="3280" spans="1:6" x14ac:dyDescent="0.25">
      <c r="A3280" t="s">
        <v>159</v>
      </c>
      <c r="B3280" t="s">
        <v>114</v>
      </c>
      <c r="C3280" s="10">
        <v>13.035</v>
      </c>
      <c r="D3280" s="9">
        <v>9.6999999999999993</v>
      </c>
      <c r="E3280" s="11">
        <v>10.4</v>
      </c>
      <c r="F3280" s="6">
        <v>15.49</v>
      </c>
    </row>
    <row r="3281" spans="1:6" x14ac:dyDescent="0.25">
      <c r="A3281" t="s">
        <v>159</v>
      </c>
      <c r="B3281" t="s">
        <v>115</v>
      </c>
      <c r="C3281" s="10">
        <v>11.682</v>
      </c>
      <c r="D3281" s="9">
        <v>9.6999999999999993</v>
      </c>
      <c r="E3281" s="11">
        <v>10.4</v>
      </c>
      <c r="F3281" s="6">
        <v>15.49</v>
      </c>
    </row>
    <row r="3282" spans="1:6" x14ac:dyDescent="0.25">
      <c r="A3282" t="s">
        <v>159</v>
      </c>
      <c r="B3282" t="s">
        <v>116</v>
      </c>
      <c r="C3282" s="10">
        <v>11.682</v>
      </c>
      <c r="D3282" s="9">
        <v>8.6999999999999993</v>
      </c>
      <c r="E3282" s="11">
        <v>9.61</v>
      </c>
      <c r="F3282" s="6">
        <v>12.86</v>
      </c>
    </row>
    <row r="3283" spans="1:6" x14ac:dyDescent="0.25">
      <c r="A3283" t="s">
        <v>159</v>
      </c>
      <c r="B3283" t="s">
        <v>117</v>
      </c>
      <c r="C3283" s="10">
        <v>11.682</v>
      </c>
      <c r="D3283" s="9">
        <v>8.6999999999999993</v>
      </c>
      <c r="E3283" s="11">
        <v>9.61</v>
      </c>
      <c r="F3283" s="6">
        <v>12.86</v>
      </c>
    </row>
    <row r="3284" spans="1:6" x14ac:dyDescent="0.25">
      <c r="A3284" t="s">
        <v>159</v>
      </c>
      <c r="B3284" t="s">
        <v>118</v>
      </c>
      <c r="C3284" s="10">
        <v>11.682</v>
      </c>
      <c r="D3284" s="9">
        <v>7.8</v>
      </c>
      <c r="E3284" s="11">
        <v>9.0399999999999991</v>
      </c>
      <c r="F3284" s="6">
        <v>11.27</v>
      </c>
    </row>
    <row r="3285" spans="1:6" x14ac:dyDescent="0.25">
      <c r="A3285" t="s">
        <v>159</v>
      </c>
      <c r="B3285" t="s">
        <v>119</v>
      </c>
      <c r="C3285" s="10">
        <v>11.682</v>
      </c>
      <c r="D3285" s="9">
        <v>7.8</v>
      </c>
      <c r="E3285" s="9">
        <v>9.0399999999999991</v>
      </c>
      <c r="F3285" s="6">
        <v>11.27</v>
      </c>
    </row>
    <row r="3286" spans="1:6" x14ac:dyDescent="0.25">
      <c r="A3286" t="s">
        <v>159</v>
      </c>
      <c r="B3286" t="s">
        <v>120</v>
      </c>
      <c r="C3286" s="10">
        <v>11.682</v>
      </c>
      <c r="D3286" s="9">
        <v>7.8</v>
      </c>
      <c r="E3286" s="9">
        <v>9.0399999999999991</v>
      </c>
      <c r="F3286" s="6">
        <v>11.27</v>
      </c>
    </row>
    <row r="3287" spans="1:6" x14ac:dyDescent="0.25">
      <c r="A3287" t="s">
        <v>159</v>
      </c>
      <c r="B3287" t="s">
        <v>121</v>
      </c>
      <c r="C3287" s="10">
        <v>9.9297000000000004</v>
      </c>
      <c r="D3287" s="9">
        <v>6.6</v>
      </c>
      <c r="F3287" s="6">
        <v>10.38</v>
      </c>
    </row>
    <row r="3288" spans="1:6" x14ac:dyDescent="0.25">
      <c r="A3288" t="s">
        <v>159</v>
      </c>
      <c r="B3288" t="s">
        <v>122</v>
      </c>
      <c r="C3288" s="8">
        <v>9.9297000000000004</v>
      </c>
      <c r="D3288" s="9">
        <v>6.6</v>
      </c>
      <c r="F3288" s="6">
        <v>10.38</v>
      </c>
    </row>
    <row r="3289" spans="1:6" x14ac:dyDescent="0.25">
      <c r="A3289" t="s">
        <v>159</v>
      </c>
      <c r="B3289" t="s">
        <v>123</v>
      </c>
      <c r="C3289" s="8">
        <v>9.9297000000000004</v>
      </c>
      <c r="D3289" s="9">
        <v>6.6</v>
      </c>
      <c r="F3289" s="6">
        <v>10.38</v>
      </c>
    </row>
    <row r="3290" spans="1:6" x14ac:dyDescent="0.25">
      <c r="A3290" t="s">
        <v>159</v>
      </c>
      <c r="B3290" t="s">
        <v>124</v>
      </c>
      <c r="C3290" s="8">
        <v>9.9297000000000004</v>
      </c>
      <c r="D3290" s="9">
        <v>6.6</v>
      </c>
      <c r="F3290" s="6">
        <v>10.38</v>
      </c>
    </row>
    <row r="3291" spans="1:6" x14ac:dyDescent="0.25">
      <c r="A3291" t="s">
        <v>173</v>
      </c>
      <c r="B3291" t="s">
        <v>104</v>
      </c>
      <c r="C3291" s="10">
        <v>16.995000000000001</v>
      </c>
      <c r="D3291" s="9">
        <v>31.7</v>
      </c>
      <c r="E3291" s="11">
        <v>12.802249999999999</v>
      </c>
      <c r="F3291" s="6">
        <v>16.649999999999999</v>
      </c>
    </row>
    <row r="3292" spans="1:6" x14ac:dyDescent="0.25">
      <c r="A3292" t="s">
        <v>173</v>
      </c>
      <c r="B3292" t="s">
        <v>1</v>
      </c>
      <c r="C3292" s="10">
        <v>19.723000000000003</v>
      </c>
      <c r="D3292" s="9">
        <v>32.4</v>
      </c>
      <c r="E3292" s="11">
        <v>14.585749999999999</v>
      </c>
      <c r="F3292" s="6">
        <v>19.38</v>
      </c>
    </row>
    <row r="3293" spans="1:6" x14ac:dyDescent="0.25">
      <c r="A3293" t="s">
        <v>173</v>
      </c>
      <c r="B3293" t="s">
        <v>2</v>
      </c>
      <c r="C3293" s="10">
        <v>21.934000000000005</v>
      </c>
      <c r="D3293" s="9">
        <v>33.200000000000003</v>
      </c>
      <c r="E3293" s="11">
        <v>16.3795</v>
      </c>
      <c r="F3293" s="6">
        <v>22.11</v>
      </c>
    </row>
    <row r="3294" spans="1:6" x14ac:dyDescent="0.25">
      <c r="A3294" t="s">
        <v>173</v>
      </c>
      <c r="B3294" t="s">
        <v>3</v>
      </c>
      <c r="C3294" s="10">
        <v>23.980000000000004</v>
      </c>
      <c r="D3294" s="9">
        <v>34.299999999999997</v>
      </c>
      <c r="E3294" s="11">
        <v>18.173249999999999</v>
      </c>
      <c r="F3294" s="6">
        <v>24.85</v>
      </c>
    </row>
    <row r="3295" spans="1:6" x14ac:dyDescent="0.25">
      <c r="A3295" t="s">
        <v>173</v>
      </c>
      <c r="B3295" t="s">
        <v>4</v>
      </c>
      <c r="C3295" s="10">
        <v>26.763000000000002</v>
      </c>
      <c r="D3295" s="9">
        <v>35.9</v>
      </c>
      <c r="E3295" s="11">
        <v>19.710749999999997</v>
      </c>
      <c r="F3295" s="6">
        <v>25.84</v>
      </c>
    </row>
    <row r="3296" spans="1:6" x14ac:dyDescent="0.25">
      <c r="A3296" t="s">
        <v>173</v>
      </c>
      <c r="B3296" t="s">
        <v>5</v>
      </c>
      <c r="C3296" s="10">
        <v>29.04</v>
      </c>
      <c r="D3296" s="9">
        <v>36.700000000000003</v>
      </c>
      <c r="E3296" s="11">
        <v>21.248249999999999</v>
      </c>
      <c r="F3296" s="6">
        <v>26.83</v>
      </c>
    </row>
    <row r="3297" spans="1:6" x14ac:dyDescent="0.25">
      <c r="A3297" t="s">
        <v>173</v>
      </c>
      <c r="B3297" t="s">
        <v>6</v>
      </c>
      <c r="C3297" s="10">
        <v>30.129000000000001</v>
      </c>
      <c r="D3297" s="9">
        <v>38.4</v>
      </c>
      <c r="E3297" s="11">
        <v>22.78575</v>
      </c>
      <c r="F3297" s="6">
        <v>28.64</v>
      </c>
    </row>
    <row r="3298" spans="1:6" x14ac:dyDescent="0.25">
      <c r="A3298" t="s">
        <v>173</v>
      </c>
      <c r="B3298" t="s">
        <v>7</v>
      </c>
      <c r="C3298" s="10">
        <v>31.636000000000003</v>
      </c>
      <c r="D3298" s="9">
        <v>39.6</v>
      </c>
      <c r="E3298" s="11">
        <v>24.323249999999998</v>
      </c>
      <c r="F3298" s="6">
        <v>29.65</v>
      </c>
    </row>
    <row r="3299" spans="1:6" x14ac:dyDescent="0.25">
      <c r="A3299" t="s">
        <v>173</v>
      </c>
      <c r="B3299" t="s">
        <v>125</v>
      </c>
      <c r="C3299" s="10">
        <v>33.396000000000001</v>
      </c>
      <c r="D3299" s="9">
        <v>40</v>
      </c>
      <c r="E3299" s="11">
        <v>26.875499999999995</v>
      </c>
      <c r="F3299" s="6">
        <v>30.67</v>
      </c>
    </row>
    <row r="3300" spans="1:6" x14ac:dyDescent="0.25">
      <c r="A3300" t="s">
        <v>173</v>
      </c>
      <c r="B3300" t="s">
        <v>126</v>
      </c>
      <c r="C3300" s="10">
        <v>35.079000000000001</v>
      </c>
      <c r="D3300" s="9">
        <v>41.6</v>
      </c>
      <c r="E3300" s="11">
        <v>26.875499999999995</v>
      </c>
      <c r="F3300" s="6">
        <v>31.68</v>
      </c>
    </row>
    <row r="3301" spans="1:6" x14ac:dyDescent="0.25">
      <c r="A3301" t="s">
        <v>173</v>
      </c>
      <c r="B3301" t="s">
        <v>112</v>
      </c>
      <c r="C3301" s="10">
        <v>32.637000000000008</v>
      </c>
      <c r="D3301" s="9">
        <v>29.1</v>
      </c>
      <c r="E3301" s="11">
        <v>25.604499999999998</v>
      </c>
      <c r="F3301" s="6">
        <v>26.19</v>
      </c>
    </row>
    <row r="3302" spans="1:6" x14ac:dyDescent="0.25">
      <c r="A3302" t="s">
        <v>173</v>
      </c>
      <c r="B3302" t="s">
        <v>113</v>
      </c>
      <c r="C3302" s="10">
        <v>32.637000000000008</v>
      </c>
      <c r="D3302" s="9">
        <v>29.1</v>
      </c>
      <c r="E3302" s="11">
        <v>25.604499999999998</v>
      </c>
      <c r="F3302" s="6">
        <v>26.19</v>
      </c>
    </row>
    <row r="3303" spans="1:6" x14ac:dyDescent="0.25">
      <c r="A3303" t="s">
        <v>173</v>
      </c>
      <c r="B3303" t="s">
        <v>114</v>
      </c>
      <c r="C3303" s="10">
        <v>32.637000000000008</v>
      </c>
      <c r="D3303" s="9">
        <v>19.7</v>
      </c>
      <c r="E3303" s="11">
        <v>23.554499999999997</v>
      </c>
      <c r="F3303" s="6">
        <v>24.25</v>
      </c>
    </row>
    <row r="3304" spans="1:6" x14ac:dyDescent="0.25">
      <c r="A3304" t="s">
        <v>173</v>
      </c>
      <c r="B3304" t="s">
        <v>115</v>
      </c>
      <c r="C3304" s="10">
        <v>28.710000000000004</v>
      </c>
      <c r="D3304" s="9">
        <v>19.7</v>
      </c>
      <c r="E3304" s="11">
        <v>23.554499999999997</v>
      </c>
      <c r="F3304" s="6">
        <v>24.25</v>
      </c>
    </row>
    <row r="3305" spans="1:6" x14ac:dyDescent="0.25">
      <c r="A3305" t="s">
        <v>173</v>
      </c>
      <c r="B3305" t="s">
        <v>116</v>
      </c>
      <c r="C3305" s="10">
        <v>28.710000000000004</v>
      </c>
      <c r="D3305" s="9">
        <v>18.2</v>
      </c>
      <c r="E3305" s="11">
        <v>21.760749999999998</v>
      </c>
      <c r="F3305" s="6">
        <v>20.12</v>
      </c>
    </row>
    <row r="3306" spans="1:6" x14ac:dyDescent="0.25">
      <c r="A3306" t="s">
        <v>173</v>
      </c>
      <c r="B3306" t="s">
        <v>117</v>
      </c>
      <c r="C3306" s="10">
        <v>28.710000000000004</v>
      </c>
      <c r="D3306" s="9">
        <v>18.2</v>
      </c>
      <c r="E3306" s="11">
        <v>21.760749999999998</v>
      </c>
      <c r="F3306" s="6">
        <v>20.12</v>
      </c>
    </row>
    <row r="3307" spans="1:6" x14ac:dyDescent="0.25">
      <c r="A3307" t="s">
        <v>173</v>
      </c>
      <c r="B3307" t="s">
        <v>118</v>
      </c>
      <c r="C3307" s="10">
        <v>28.710000000000004</v>
      </c>
      <c r="D3307" s="9">
        <v>16.399999999999999</v>
      </c>
      <c r="E3307" s="11">
        <v>20.479499999999998</v>
      </c>
      <c r="F3307" s="6">
        <v>17.64</v>
      </c>
    </row>
    <row r="3308" spans="1:6" x14ac:dyDescent="0.25">
      <c r="A3308" t="s">
        <v>173</v>
      </c>
      <c r="B3308" t="s">
        <v>119</v>
      </c>
      <c r="C3308" s="10">
        <v>28.710000000000004</v>
      </c>
      <c r="D3308" s="9">
        <v>16.399999999999999</v>
      </c>
      <c r="E3308" s="9">
        <v>20.479499999999998</v>
      </c>
      <c r="F3308" s="6">
        <v>17.64</v>
      </c>
    </row>
    <row r="3309" spans="1:6" x14ac:dyDescent="0.25">
      <c r="A3309" t="s">
        <v>173</v>
      </c>
      <c r="B3309" t="s">
        <v>120</v>
      </c>
      <c r="C3309" s="10">
        <v>28.710000000000004</v>
      </c>
      <c r="D3309" s="9">
        <v>16.399999999999999</v>
      </c>
      <c r="E3309" s="9">
        <v>20.479499999999998</v>
      </c>
      <c r="F3309" s="6">
        <v>17.64</v>
      </c>
    </row>
    <row r="3310" spans="1:6" x14ac:dyDescent="0.25">
      <c r="A3310" t="s">
        <v>173</v>
      </c>
      <c r="B3310" t="s">
        <v>121</v>
      </c>
      <c r="C3310" s="10">
        <v>24.403500000000005</v>
      </c>
      <c r="D3310" s="9">
        <v>14.9</v>
      </c>
      <c r="F3310" s="6">
        <v>16.260000000000002</v>
      </c>
    </row>
    <row r="3311" spans="1:6" x14ac:dyDescent="0.25">
      <c r="A3311" t="s">
        <v>173</v>
      </c>
      <c r="B3311" t="s">
        <v>122</v>
      </c>
      <c r="C3311" s="8">
        <v>24.403500000000005</v>
      </c>
      <c r="D3311" s="9">
        <v>14.9</v>
      </c>
      <c r="F3311" s="6">
        <v>16.260000000000002</v>
      </c>
    </row>
    <row r="3312" spans="1:6" x14ac:dyDescent="0.25">
      <c r="A3312" t="s">
        <v>173</v>
      </c>
      <c r="B3312" t="s">
        <v>123</v>
      </c>
      <c r="C3312" s="8">
        <v>24.403500000000005</v>
      </c>
      <c r="D3312" s="9">
        <v>14.9</v>
      </c>
      <c r="F3312" s="6">
        <v>16.260000000000002</v>
      </c>
    </row>
    <row r="3313" spans="1:6" x14ac:dyDescent="0.25">
      <c r="A3313" t="s">
        <v>173</v>
      </c>
      <c r="B3313" t="s">
        <v>124</v>
      </c>
      <c r="C3313" s="8">
        <v>24.403500000000005</v>
      </c>
      <c r="D3313" s="9">
        <v>14.9</v>
      </c>
      <c r="F3313" s="6">
        <v>16.260000000000002</v>
      </c>
    </row>
    <row r="3314" spans="1:6" x14ac:dyDescent="0.25">
      <c r="A3314" t="s">
        <v>174</v>
      </c>
      <c r="B3314" t="s">
        <v>104</v>
      </c>
      <c r="C3314" s="10">
        <v>15.939000000000002</v>
      </c>
      <c r="D3314" s="9">
        <v>30.5</v>
      </c>
      <c r="E3314" s="11">
        <v>8.6199999999999992</v>
      </c>
      <c r="F3314" s="6">
        <v>16.940000000000001</v>
      </c>
    </row>
    <row r="3315" spans="1:6" x14ac:dyDescent="0.25">
      <c r="A3315" t="s">
        <v>174</v>
      </c>
      <c r="B3315" t="s">
        <v>1</v>
      </c>
      <c r="C3315" s="10">
        <v>17.717700000000004</v>
      </c>
      <c r="D3315" s="9">
        <v>31.3</v>
      </c>
      <c r="E3315" s="11">
        <v>9.84</v>
      </c>
      <c r="F3315" s="6">
        <v>19.72</v>
      </c>
    </row>
    <row r="3316" spans="1:6" x14ac:dyDescent="0.25">
      <c r="A3316" t="s">
        <v>174</v>
      </c>
      <c r="B3316" t="s">
        <v>2</v>
      </c>
      <c r="C3316" s="10">
        <v>19.496400000000001</v>
      </c>
      <c r="D3316" s="9">
        <v>32.200000000000003</v>
      </c>
      <c r="E3316" s="11">
        <v>11.04</v>
      </c>
      <c r="F3316" s="6">
        <v>22.51</v>
      </c>
    </row>
    <row r="3317" spans="1:6" x14ac:dyDescent="0.25">
      <c r="A3317" t="s">
        <v>174</v>
      </c>
      <c r="B3317" t="s">
        <v>3</v>
      </c>
      <c r="C3317" s="10">
        <v>21.286650000000002</v>
      </c>
      <c r="D3317" s="9">
        <v>33.1</v>
      </c>
      <c r="E3317" s="11">
        <v>12.25</v>
      </c>
      <c r="F3317" s="6">
        <v>25.29</v>
      </c>
    </row>
    <row r="3318" spans="1:6" x14ac:dyDescent="0.25">
      <c r="A3318" t="s">
        <v>174</v>
      </c>
      <c r="B3318" t="s">
        <v>4</v>
      </c>
      <c r="C3318" s="10">
        <v>22.845900000000004</v>
      </c>
      <c r="D3318" s="9">
        <v>34.799999999999997</v>
      </c>
      <c r="E3318" s="11">
        <v>13.29</v>
      </c>
      <c r="F3318" s="6">
        <v>26.29</v>
      </c>
    </row>
    <row r="3319" spans="1:6" x14ac:dyDescent="0.25">
      <c r="A3319" t="s">
        <v>174</v>
      </c>
      <c r="B3319" t="s">
        <v>5</v>
      </c>
      <c r="C3319" s="10">
        <v>24.3474</v>
      </c>
      <c r="D3319" s="9">
        <v>35.700000000000003</v>
      </c>
      <c r="E3319" s="11">
        <v>14.32</v>
      </c>
      <c r="F3319" s="6">
        <v>27.3</v>
      </c>
    </row>
    <row r="3320" spans="1:6" x14ac:dyDescent="0.25">
      <c r="A3320" t="s">
        <v>174</v>
      </c>
      <c r="B3320" t="s">
        <v>6</v>
      </c>
      <c r="C3320" s="10">
        <v>26.206950000000006</v>
      </c>
      <c r="D3320" s="9">
        <v>37.5</v>
      </c>
      <c r="E3320" s="11">
        <v>15.35</v>
      </c>
      <c r="F3320" s="6">
        <v>29.68</v>
      </c>
    </row>
    <row r="3321" spans="1:6" x14ac:dyDescent="0.25">
      <c r="A3321" t="s">
        <v>174</v>
      </c>
      <c r="B3321" t="s">
        <v>7</v>
      </c>
      <c r="C3321" s="10">
        <v>28.124250000000004</v>
      </c>
      <c r="D3321" s="9">
        <v>38.799999999999997</v>
      </c>
      <c r="E3321" s="11">
        <v>16.39</v>
      </c>
      <c r="F3321" s="6">
        <v>30.74</v>
      </c>
    </row>
    <row r="3322" spans="1:6" x14ac:dyDescent="0.25">
      <c r="A3322" t="s">
        <v>174</v>
      </c>
      <c r="B3322" t="s">
        <v>125</v>
      </c>
      <c r="C3322" s="10">
        <v>29.267700000000005</v>
      </c>
      <c r="D3322" s="9">
        <v>39.4</v>
      </c>
      <c r="E3322" s="11">
        <v>18.12</v>
      </c>
      <c r="F3322" s="6">
        <v>31.81</v>
      </c>
    </row>
    <row r="3323" spans="1:6" x14ac:dyDescent="0.25">
      <c r="A3323" t="s">
        <v>174</v>
      </c>
      <c r="B3323" t="s">
        <v>126</v>
      </c>
      <c r="C3323" s="10">
        <v>31.312050000000003</v>
      </c>
      <c r="D3323" s="9">
        <v>41.1</v>
      </c>
      <c r="E3323" s="11">
        <v>18.12</v>
      </c>
      <c r="F3323" s="6">
        <v>32.869999999999997</v>
      </c>
    </row>
    <row r="3324" spans="1:6" x14ac:dyDescent="0.25">
      <c r="A3324" t="s">
        <v>174</v>
      </c>
      <c r="B3324" t="s">
        <v>112</v>
      </c>
      <c r="C3324" s="10">
        <v>28.759500000000003</v>
      </c>
      <c r="D3324" s="9">
        <v>28.6</v>
      </c>
      <c r="E3324" s="11">
        <v>17.25</v>
      </c>
      <c r="F3324" s="6">
        <v>27.14</v>
      </c>
    </row>
    <row r="3325" spans="1:6" x14ac:dyDescent="0.25">
      <c r="A3325" t="s">
        <v>174</v>
      </c>
      <c r="B3325" t="s">
        <v>113</v>
      </c>
      <c r="C3325" s="10">
        <v>28.759500000000003</v>
      </c>
      <c r="D3325" s="9">
        <v>28.6</v>
      </c>
      <c r="E3325" s="11">
        <v>17.25</v>
      </c>
      <c r="F3325" s="6">
        <v>27.14</v>
      </c>
    </row>
    <row r="3326" spans="1:6" x14ac:dyDescent="0.25">
      <c r="A3326" t="s">
        <v>174</v>
      </c>
      <c r="B3326" t="s">
        <v>114</v>
      </c>
      <c r="C3326" s="10">
        <v>28.759500000000003</v>
      </c>
      <c r="D3326" s="9">
        <v>18</v>
      </c>
      <c r="E3326" s="11">
        <v>15.88</v>
      </c>
      <c r="F3326" s="6">
        <v>25.15</v>
      </c>
    </row>
    <row r="3327" spans="1:6" x14ac:dyDescent="0.25">
      <c r="A3327" t="s">
        <v>174</v>
      </c>
      <c r="B3327" t="s">
        <v>115</v>
      </c>
      <c r="C3327" s="10">
        <v>24.913350000000005</v>
      </c>
      <c r="D3327" s="9">
        <v>18</v>
      </c>
      <c r="E3327" s="11">
        <v>15.88</v>
      </c>
      <c r="F3327" s="6">
        <v>25.15</v>
      </c>
    </row>
    <row r="3328" spans="1:6" x14ac:dyDescent="0.25">
      <c r="A3328" t="s">
        <v>174</v>
      </c>
      <c r="B3328" t="s">
        <v>116</v>
      </c>
      <c r="C3328" s="10">
        <v>24.913350000000005</v>
      </c>
      <c r="D3328" s="9">
        <v>16.8</v>
      </c>
      <c r="E3328" s="11">
        <v>14.67</v>
      </c>
      <c r="F3328" s="6">
        <v>20.86</v>
      </c>
    </row>
    <row r="3329" spans="1:6" x14ac:dyDescent="0.25">
      <c r="A3329" t="s">
        <v>174</v>
      </c>
      <c r="B3329" t="s">
        <v>117</v>
      </c>
      <c r="C3329" s="10">
        <v>24.913350000000005</v>
      </c>
      <c r="D3329" s="9">
        <v>16.8</v>
      </c>
      <c r="E3329" s="11">
        <v>14.67</v>
      </c>
      <c r="F3329" s="6">
        <v>20.86</v>
      </c>
    </row>
    <row r="3330" spans="1:6" x14ac:dyDescent="0.25">
      <c r="A3330" t="s">
        <v>174</v>
      </c>
      <c r="B3330" t="s">
        <v>118</v>
      </c>
      <c r="C3330" s="10">
        <v>24.913350000000005</v>
      </c>
      <c r="D3330" s="9">
        <v>15.4</v>
      </c>
      <c r="E3330" s="11">
        <v>13.8</v>
      </c>
      <c r="F3330" s="6">
        <v>18.28</v>
      </c>
    </row>
    <row r="3331" spans="1:6" x14ac:dyDescent="0.25">
      <c r="A3331" t="s">
        <v>174</v>
      </c>
      <c r="B3331" t="s">
        <v>119</v>
      </c>
      <c r="C3331" s="10">
        <v>24.913350000000005</v>
      </c>
      <c r="D3331" s="9">
        <v>15.4</v>
      </c>
      <c r="E3331" s="9">
        <v>13.8</v>
      </c>
      <c r="F3331" s="6">
        <v>18.28</v>
      </c>
    </row>
    <row r="3332" spans="1:6" x14ac:dyDescent="0.25">
      <c r="A3332" t="s">
        <v>174</v>
      </c>
      <c r="B3332" t="s">
        <v>120</v>
      </c>
      <c r="C3332" s="10">
        <v>24.913350000000005</v>
      </c>
      <c r="D3332" s="9">
        <v>15.4</v>
      </c>
      <c r="E3332" s="9">
        <v>13.8</v>
      </c>
      <c r="F3332" s="6">
        <v>18.28</v>
      </c>
    </row>
    <row r="3333" spans="1:6" x14ac:dyDescent="0.25">
      <c r="A3333" t="s">
        <v>174</v>
      </c>
      <c r="B3333" t="s">
        <v>121</v>
      </c>
      <c r="C3333" s="10">
        <v>21.176347500000002</v>
      </c>
      <c r="D3333" s="9">
        <v>14.2</v>
      </c>
      <c r="F3333" s="6">
        <v>16.86</v>
      </c>
    </row>
    <row r="3334" spans="1:6" x14ac:dyDescent="0.25">
      <c r="A3334" t="s">
        <v>174</v>
      </c>
      <c r="B3334" t="s">
        <v>122</v>
      </c>
      <c r="C3334" s="8">
        <v>21.176347500000002</v>
      </c>
      <c r="D3334" s="9">
        <v>14.2</v>
      </c>
      <c r="F3334" s="6">
        <v>16.86</v>
      </c>
    </row>
    <row r="3335" spans="1:6" x14ac:dyDescent="0.25">
      <c r="A3335" t="s">
        <v>174</v>
      </c>
      <c r="B3335" t="s">
        <v>123</v>
      </c>
      <c r="C3335" s="8">
        <v>21.176347500000002</v>
      </c>
      <c r="D3335" s="9">
        <v>14.2</v>
      </c>
      <c r="F3335" s="6">
        <v>16.86</v>
      </c>
    </row>
    <row r="3336" spans="1:6" x14ac:dyDescent="0.25">
      <c r="A3336" t="s">
        <v>174</v>
      </c>
      <c r="B3336" t="s">
        <v>124</v>
      </c>
      <c r="C3336" s="8">
        <v>21.176347500000002</v>
      </c>
      <c r="D3336" s="9">
        <v>14.2</v>
      </c>
      <c r="F3336" s="6">
        <v>16.86</v>
      </c>
    </row>
    <row r="3337" spans="1:6" x14ac:dyDescent="0.25">
      <c r="A3337" t="s">
        <v>175</v>
      </c>
      <c r="B3337" t="s">
        <v>104</v>
      </c>
      <c r="C3337" s="10">
        <v>18.376050000000003</v>
      </c>
      <c r="D3337" s="9">
        <v>31.5</v>
      </c>
      <c r="E3337" s="11">
        <v>14.52</v>
      </c>
      <c r="F3337" s="6">
        <v>19.809999999999999</v>
      </c>
    </row>
    <row r="3338" spans="1:6" x14ac:dyDescent="0.25">
      <c r="A3338" t="s">
        <v>175</v>
      </c>
      <c r="B3338" t="s">
        <v>1</v>
      </c>
      <c r="C3338" s="10">
        <v>20.224050000000005</v>
      </c>
      <c r="D3338" s="9">
        <v>32.700000000000003</v>
      </c>
      <c r="E3338" s="11">
        <v>16.55</v>
      </c>
      <c r="F3338" s="6">
        <v>23.07</v>
      </c>
    </row>
    <row r="3339" spans="1:6" x14ac:dyDescent="0.25">
      <c r="A3339" t="s">
        <v>175</v>
      </c>
      <c r="B3339" t="s">
        <v>2</v>
      </c>
      <c r="C3339" s="10">
        <v>23.076900000000002</v>
      </c>
      <c r="D3339" s="9">
        <v>34</v>
      </c>
      <c r="E3339" s="11">
        <v>18.579999999999998</v>
      </c>
      <c r="F3339" s="6">
        <v>26.3</v>
      </c>
    </row>
    <row r="3340" spans="1:6" x14ac:dyDescent="0.25">
      <c r="A3340" t="s">
        <v>175</v>
      </c>
      <c r="B3340" t="s">
        <v>3</v>
      </c>
      <c r="C3340" s="10">
        <v>24.924900000000001</v>
      </c>
      <c r="D3340" s="9">
        <v>35.6</v>
      </c>
      <c r="E3340" s="11">
        <v>20.61</v>
      </c>
      <c r="F3340" s="6">
        <v>29.56</v>
      </c>
    </row>
    <row r="3341" spans="1:6" x14ac:dyDescent="0.25">
      <c r="A3341" t="s">
        <v>175</v>
      </c>
      <c r="B3341" t="s">
        <v>4</v>
      </c>
      <c r="C3341" s="10">
        <v>28.020300000000006</v>
      </c>
      <c r="D3341" s="9">
        <v>37.799999999999997</v>
      </c>
      <c r="E3341" s="11">
        <v>22.35</v>
      </c>
      <c r="F3341" s="6">
        <v>30.74</v>
      </c>
    </row>
    <row r="3342" spans="1:6" x14ac:dyDescent="0.25">
      <c r="A3342" t="s">
        <v>175</v>
      </c>
      <c r="B3342" t="s">
        <v>5</v>
      </c>
      <c r="C3342" s="10">
        <v>30.168600000000005</v>
      </c>
      <c r="D3342" s="9">
        <v>39.1</v>
      </c>
      <c r="E3342" s="11">
        <v>24.1</v>
      </c>
      <c r="F3342" s="6">
        <v>31.92</v>
      </c>
    </row>
    <row r="3343" spans="1:6" x14ac:dyDescent="0.25">
      <c r="A3343" t="s">
        <v>175</v>
      </c>
      <c r="B3343" t="s">
        <v>6</v>
      </c>
      <c r="C3343" s="10">
        <v>32.755800000000001</v>
      </c>
      <c r="D3343" s="9">
        <v>41.3</v>
      </c>
      <c r="E3343" s="11">
        <v>25.84</v>
      </c>
      <c r="F3343" s="6">
        <v>35.119999999999997</v>
      </c>
    </row>
    <row r="3344" spans="1:6" x14ac:dyDescent="0.25">
      <c r="A3344" t="s">
        <v>175</v>
      </c>
      <c r="B3344" t="s">
        <v>7</v>
      </c>
      <c r="C3344" s="10">
        <v>34.037850000000006</v>
      </c>
      <c r="D3344" s="9">
        <v>43</v>
      </c>
      <c r="E3344" s="11">
        <v>27.58</v>
      </c>
      <c r="F3344" s="6">
        <v>36.39</v>
      </c>
    </row>
    <row r="3345" spans="1:6" x14ac:dyDescent="0.25">
      <c r="A3345" t="s">
        <v>175</v>
      </c>
      <c r="B3345" t="s">
        <v>125</v>
      </c>
      <c r="C3345" s="10">
        <v>34.857900000000001</v>
      </c>
      <c r="D3345" s="9">
        <v>44</v>
      </c>
      <c r="E3345" s="11">
        <v>30.48</v>
      </c>
      <c r="F3345" s="6">
        <v>37.64</v>
      </c>
    </row>
    <row r="3346" spans="1:6" x14ac:dyDescent="0.25">
      <c r="A3346" t="s">
        <v>175</v>
      </c>
      <c r="B3346" t="s">
        <v>126</v>
      </c>
      <c r="C3346" s="10">
        <v>36.370950000000008</v>
      </c>
      <c r="D3346" s="9">
        <v>46.2</v>
      </c>
      <c r="E3346" s="11">
        <v>30.48</v>
      </c>
      <c r="F3346" s="6">
        <v>38.880000000000003</v>
      </c>
    </row>
    <row r="3347" spans="1:6" x14ac:dyDescent="0.25">
      <c r="A3347" t="s">
        <v>175</v>
      </c>
      <c r="B3347" t="s">
        <v>112</v>
      </c>
      <c r="C3347" s="10">
        <v>34.037850000000006</v>
      </c>
      <c r="D3347" s="9">
        <v>34.200000000000003</v>
      </c>
      <c r="E3347" s="11">
        <v>29.03</v>
      </c>
      <c r="F3347" s="6">
        <v>32.130000000000003</v>
      </c>
    </row>
    <row r="3348" spans="1:6" x14ac:dyDescent="0.25">
      <c r="A3348" t="s">
        <v>175</v>
      </c>
      <c r="B3348" t="s">
        <v>113</v>
      </c>
      <c r="C3348" s="10">
        <v>34.037850000000006</v>
      </c>
      <c r="D3348" s="9">
        <v>34.200000000000003</v>
      </c>
      <c r="E3348" s="11">
        <v>29.03</v>
      </c>
      <c r="F3348" s="6">
        <v>32.130000000000003</v>
      </c>
    </row>
    <row r="3349" spans="1:6" x14ac:dyDescent="0.25">
      <c r="A3349" t="s">
        <v>175</v>
      </c>
      <c r="B3349" t="s">
        <v>114</v>
      </c>
      <c r="C3349" s="10">
        <v>34.037850000000006</v>
      </c>
      <c r="D3349" s="9">
        <v>25.4</v>
      </c>
      <c r="E3349" s="11">
        <v>26.71</v>
      </c>
      <c r="F3349" s="6">
        <v>29.76</v>
      </c>
    </row>
    <row r="3350" spans="1:6" x14ac:dyDescent="0.25">
      <c r="A3350" t="s">
        <v>175</v>
      </c>
      <c r="B3350" t="s">
        <v>115</v>
      </c>
      <c r="C3350" s="10">
        <v>30.422700000000006</v>
      </c>
      <c r="D3350" s="9">
        <v>25.4</v>
      </c>
      <c r="E3350" s="11">
        <v>26.71</v>
      </c>
      <c r="F3350" s="6">
        <v>29.76</v>
      </c>
    </row>
    <row r="3351" spans="1:6" x14ac:dyDescent="0.25">
      <c r="A3351" t="s">
        <v>175</v>
      </c>
      <c r="B3351" t="s">
        <v>116</v>
      </c>
      <c r="C3351" s="10">
        <v>30.422700000000006</v>
      </c>
      <c r="D3351" s="9">
        <v>23.7</v>
      </c>
      <c r="E3351" s="11">
        <v>24.67</v>
      </c>
      <c r="F3351" s="6">
        <v>24.68</v>
      </c>
    </row>
    <row r="3352" spans="1:6" x14ac:dyDescent="0.25">
      <c r="A3352" t="s">
        <v>175</v>
      </c>
      <c r="B3352" t="s">
        <v>117</v>
      </c>
      <c r="C3352" s="10">
        <v>30.422700000000006</v>
      </c>
      <c r="D3352" s="9">
        <v>23.7</v>
      </c>
      <c r="E3352" s="11">
        <v>24.67</v>
      </c>
      <c r="F3352" s="6">
        <v>24.68</v>
      </c>
    </row>
    <row r="3353" spans="1:6" x14ac:dyDescent="0.25">
      <c r="A3353" t="s">
        <v>175</v>
      </c>
      <c r="B3353" t="s">
        <v>118</v>
      </c>
      <c r="C3353" s="10">
        <v>30.422700000000006</v>
      </c>
      <c r="D3353" s="9">
        <v>21.8</v>
      </c>
      <c r="E3353" s="11">
        <v>23.22</v>
      </c>
      <c r="F3353" s="6">
        <v>21.64</v>
      </c>
    </row>
    <row r="3354" spans="1:6" x14ac:dyDescent="0.25">
      <c r="A3354" t="s">
        <v>175</v>
      </c>
      <c r="B3354" t="s">
        <v>119</v>
      </c>
      <c r="C3354" s="10">
        <v>30.422700000000006</v>
      </c>
      <c r="D3354" s="9">
        <v>21.8</v>
      </c>
      <c r="E3354" s="9">
        <v>23.22</v>
      </c>
      <c r="F3354" s="6">
        <v>21.64</v>
      </c>
    </row>
    <row r="3355" spans="1:6" x14ac:dyDescent="0.25">
      <c r="A3355" t="s">
        <v>175</v>
      </c>
      <c r="B3355" t="s">
        <v>120</v>
      </c>
      <c r="C3355" s="10">
        <v>30.422700000000006</v>
      </c>
      <c r="D3355" s="9">
        <v>21.8</v>
      </c>
      <c r="E3355" s="9">
        <v>23.22</v>
      </c>
      <c r="F3355" s="6">
        <v>21.64</v>
      </c>
    </row>
    <row r="3356" spans="1:6" x14ac:dyDescent="0.25">
      <c r="A3356" t="s">
        <v>175</v>
      </c>
      <c r="B3356" t="s">
        <v>121</v>
      </c>
      <c r="C3356" s="10">
        <v>25.859295000000003</v>
      </c>
      <c r="D3356" s="9">
        <v>20.3</v>
      </c>
      <c r="F3356" s="6">
        <v>19.95</v>
      </c>
    </row>
    <row r="3357" spans="1:6" x14ac:dyDescent="0.25">
      <c r="A3357" t="s">
        <v>175</v>
      </c>
      <c r="B3357" t="s">
        <v>122</v>
      </c>
      <c r="C3357" s="8">
        <v>25.859295000000003</v>
      </c>
      <c r="D3357" s="9">
        <v>20.3</v>
      </c>
      <c r="F3357" s="6">
        <v>19.95</v>
      </c>
    </row>
    <row r="3358" spans="1:6" x14ac:dyDescent="0.25">
      <c r="A3358" t="s">
        <v>175</v>
      </c>
      <c r="B3358" t="s">
        <v>123</v>
      </c>
      <c r="C3358" s="8">
        <v>25.859295000000003</v>
      </c>
      <c r="D3358" s="9">
        <v>20.3</v>
      </c>
      <c r="F3358" s="6">
        <v>19.95</v>
      </c>
    </row>
    <row r="3359" spans="1:6" x14ac:dyDescent="0.25">
      <c r="A3359" t="s">
        <v>175</v>
      </c>
      <c r="B3359" t="s">
        <v>124</v>
      </c>
      <c r="C3359" s="8">
        <v>25.859295000000003</v>
      </c>
      <c r="D3359" s="9">
        <v>20.3</v>
      </c>
      <c r="F3359" s="6">
        <v>19.95</v>
      </c>
    </row>
    <row r="3360" spans="1:6" x14ac:dyDescent="0.25">
      <c r="A3360" t="s">
        <v>176</v>
      </c>
      <c r="B3360" t="s">
        <v>104</v>
      </c>
      <c r="C3360" s="10">
        <v>21.109000000000002</v>
      </c>
      <c r="D3360" s="9">
        <v>32.799999999999997</v>
      </c>
      <c r="E3360" s="11">
        <v>18.511499999999998</v>
      </c>
      <c r="F3360" s="6">
        <v>20.34</v>
      </c>
    </row>
    <row r="3361" spans="1:6" x14ac:dyDescent="0.25">
      <c r="A3361" t="s">
        <v>176</v>
      </c>
      <c r="B3361" t="s">
        <v>1</v>
      </c>
      <c r="C3361" s="10">
        <v>24.42</v>
      </c>
      <c r="D3361" s="9">
        <v>33.799999999999997</v>
      </c>
      <c r="E3361" s="11">
        <v>21.104749999999999</v>
      </c>
      <c r="F3361" s="6">
        <v>23.69</v>
      </c>
    </row>
    <row r="3362" spans="1:6" x14ac:dyDescent="0.25">
      <c r="A3362" t="s">
        <v>176</v>
      </c>
      <c r="B3362" t="s">
        <v>2</v>
      </c>
      <c r="C3362" s="10">
        <v>27.214000000000002</v>
      </c>
      <c r="D3362" s="9">
        <v>34.9</v>
      </c>
      <c r="E3362" s="11">
        <v>23.687749999999998</v>
      </c>
      <c r="F3362" s="6">
        <v>27.04</v>
      </c>
    </row>
    <row r="3363" spans="1:6" x14ac:dyDescent="0.25">
      <c r="A3363" t="s">
        <v>176</v>
      </c>
      <c r="B3363" t="s">
        <v>3</v>
      </c>
      <c r="C3363" s="10">
        <v>29.755000000000003</v>
      </c>
      <c r="D3363" s="9">
        <v>35.9</v>
      </c>
      <c r="E3363" s="11">
        <v>26.280999999999999</v>
      </c>
      <c r="F3363" s="6">
        <v>30.36</v>
      </c>
    </row>
    <row r="3364" spans="1:6" x14ac:dyDescent="0.25">
      <c r="A3364" t="s">
        <v>176</v>
      </c>
      <c r="B3364" t="s">
        <v>4</v>
      </c>
      <c r="C3364" s="10">
        <v>32.142000000000003</v>
      </c>
      <c r="D3364" s="9">
        <v>37.799999999999997</v>
      </c>
      <c r="E3364" s="11">
        <v>28.494999999999997</v>
      </c>
      <c r="F3364" s="6">
        <v>31.58</v>
      </c>
    </row>
    <row r="3365" spans="1:6" x14ac:dyDescent="0.25">
      <c r="A3365" t="s">
        <v>176</v>
      </c>
      <c r="B3365" t="s">
        <v>5</v>
      </c>
      <c r="C3365" s="10">
        <v>35.53</v>
      </c>
      <c r="D3365" s="9">
        <v>38.9</v>
      </c>
      <c r="E3365" s="11">
        <v>30.719249999999995</v>
      </c>
      <c r="F3365" s="6">
        <v>32.799999999999997</v>
      </c>
    </row>
    <row r="3366" spans="1:6" x14ac:dyDescent="0.25">
      <c r="A3366" t="s">
        <v>176</v>
      </c>
      <c r="B3366" t="s">
        <v>6</v>
      </c>
      <c r="C3366" s="10">
        <v>37.411000000000001</v>
      </c>
      <c r="D3366" s="9">
        <v>40.9</v>
      </c>
      <c r="E3366" s="11">
        <v>32.9435</v>
      </c>
      <c r="F3366" s="6">
        <v>36.159999999999997</v>
      </c>
    </row>
    <row r="3367" spans="1:6" x14ac:dyDescent="0.25">
      <c r="A3367" t="s">
        <v>176</v>
      </c>
      <c r="B3367" t="s">
        <v>7</v>
      </c>
      <c r="C3367" s="10">
        <v>39.325000000000003</v>
      </c>
      <c r="D3367" s="9">
        <v>42.4</v>
      </c>
      <c r="E3367" s="11">
        <v>35.167749999999998</v>
      </c>
      <c r="F3367" s="6">
        <v>37.46</v>
      </c>
    </row>
    <row r="3368" spans="1:6" x14ac:dyDescent="0.25">
      <c r="A3368" t="s">
        <v>176</v>
      </c>
      <c r="B3368" t="s">
        <v>125</v>
      </c>
      <c r="C3368" s="10">
        <v>41.536000000000001</v>
      </c>
      <c r="D3368" s="9">
        <v>43.1</v>
      </c>
      <c r="E3368" s="11">
        <v>38.867999999999995</v>
      </c>
      <c r="F3368" s="6">
        <v>38.76</v>
      </c>
    </row>
    <row r="3369" spans="1:6" x14ac:dyDescent="0.25">
      <c r="A3369" t="s">
        <v>176</v>
      </c>
      <c r="B3369" t="s">
        <v>126</v>
      </c>
      <c r="C3369" s="10">
        <v>43.648000000000003</v>
      </c>
      <c r="D3369" s="9">
        <v>45</v>
      </c>
      <c r="E3369" s="11">
        <v>38.867999999999995</v>
      </c>
      <c r="F3369" s="6">
        <v>40.03</v>
      </c>
    </row>
    <row r="3370" spans="1:6" x14ac:dyDescent="0.25">
      <c r="A3370" t="s">
        <v>176</v>
      </c>
      <c r="B3370" t="s">
        <v>112</v>
      </c>
      <c r="C3370" s="10">
        <v>40.545999999999999</v>
      </c>
      <c r="D3370" s="9">
        <v>31.5</v>
      </c>
      <c r="E3370" s="11">
        <v>37.012749999999997</v>
      </c>
      <c r="F3370" s="6">
        <v>33.07</v>
      </c>
    </row>
    <row r="3371" spans="1:6" x14ac:dyDescent="0.25">
      <c r="A3371" t="s">
        <v>176</v>
      </c>
      <c r="B3371" t="s">
        <v>113</v>
      </c>
      <c r="C3371" s="10">
        <v>40.545999999999999</v>
      </c>
      <c r="D3371" s="9">
        <v>31.5</v>
      </c>
      <c r="E3371" s="11">
        <v>37.012749999999997</v>
      </c>
      <c r="F3371" s="6">
        <v>33.07</v>
      </c>
    </row>
    <row r="3372" spans="1:6" x14ac:dyDescent="0.25">
      <c r="A3372" t="s">
        <v>176</v>
      </c>
      <c r="B3372" t="s">
        <v>114</v>
      </c>
      <c r="C3372" s="10">
        <v>40.545999999999999</v>
      </c>
      <c r="D3372" s="9">
        <v>20.399999999999999</v>
      </c>
      <c r="E3372" s="11">
        <v>34.050499999999992</v>
      </c>
      <c r="F3372" s="6">
        <v>30.64</v>
      </c>
    </row>
    <row r="3373" spans="1:6" x14ac:dyDescent="0.25">
      <c r="A3373" t="s">
        <v>176</v>
      </c>
      <c r="B3373" t="s">
        <v>115</v>
      </c>
      <c r="C3373" s="10">
        <v>35.057000000000002</v>
      </c>
      <c r="D3373" s="9">
        <v>20.399999999999999</v>
      </c>
      <c r="E3373" s="11">
        <v>34.050499999999992</v>
      </c>
      <c r="F3373" s="6">
        <v>30.64</v>
      </c>
    </row>
    <row r="3374" spans="1:6" x14ac:dyDescent="0.25">
      <c r="A3374" t="s">
        <v>176</v>
      </c>
      <c r="B3374" t="s">
        <v>116</v>
      </c>
      <c r="C3374" s="10">
        <v>35.057000000000002</v>
      </c>
      <c r="D3374" s="9">
        <v>19.100000000000001</v>
      </c>
      <c r="E3374" s="11">
        <v>31.457249999999998</v>
      </c>
      <c r="F3374" s="6">
        <v>25.42</v>
      </c>
    </row>
    <row r="3375" spans="1:6" x14ac:dyDescent="0.25">
      <c r="A3375" t="s">
        <v>176</v>
      </c>
      <c r="B3375" t="s">
        <v>117</v>
      </c>
      <c r="C3375" s="10">
        <v>35.057000000000002</v>
      </c>
      <c r="D3375" s="9">
        <v>19.100000000000001</v>
      </c>
      <c r="E3375" s="11">
        <v>31.457249999999998</v>
      </c>
      <c r="F3375" s="6">
        <v>25.42</v>
      </c>
    </row>
    <row r="3376" spans="1:6" x14ac:dyDescent="0.25">
      <c r="A3376" t="s">
        <v>176</v>
      </c>
      <c r="B3376" t="s">
        <v>118</v>
      </c>
      <c r="C3376" s="10">
        <v>35.057000000000002</v>
      </c>
      <c r="D3376" s="9">
        <v>17.5</v>
      </c>
      <c r="E3376" s="11">
        <v>29.61225</v>
      </c>
      <c r="F3376" s="6">
        <v>22.29</v>
      </c>
    </row>
    <row r="3377" spans="1:6" x14ac:dyDescent="0.25">
      <c r="A3377" t="s">
        <v>176</v>
      </c>
      <c r="B3377" t="s">
        <v>119</v>
      </c>
      <c r="C3377" s="10">
        <v>35.057000000000002</v>
      </c>
      <c r="D3377" s="9">
        <v>17.5</v>
      </c>
      <c r="E3377" s="9">
        <v>29.61225</v>
      </c>
      <c r="F3377" s="6">
        <v>22.29</v>
      </c>
    </row>
    <row r="3378" spans="1:6" x14ac:dyDescent="0.25">
      <c r="A3378" t="s">
        <v>176</v>
      </c>
      <c r="B3378" t="s">
        <v>120</v>
      </c>
      <c r="C3378" s="10">
        <v>35.057000000000002</v>
      </c>
      <c r="D3378" s="9">
        <v>17.5</v>
      </c>
      <c r="E3378" s="9">
        <v>29.61225</v>
      </c>
      <c r="F3378" s="6">
        <v>22.29</v>
      </c>
    </row>
    <row r="3379" spans="1:6" x14ac:dyDescent="0.25">
      <c r="A3379" t="s">
        <v>176</v>
      </c>
      <c r="B3379" t="s">
        <v>121</v>
      </c>
      <c r="C3379" s="10">
        <v>29.798450000000003</v>
      </c>
      <c r="D3379" s="9">
        <v>16.2</v>
      </c>
      <c r="F3379" s="6">
        <v>20.54</v>
      </c>
    </row>
    <row r="3380" spans="1:6" x14ac:dyDescent="0.25">
      <c r="A3380" t="s">
        <v>176</v>
      </c>
      <c r="B3380" t="s">
        <v>122</v>
      </c>
      <c r="C3380" s="8">
        <v>29.798450000000003</v>
      </c>
      <c r="D3380" s="9">
        <v>16.2</v>
      </c>
      <c r="F3380" s="6">
        <v>20.54</v>
      </c>
    </row>
    <row r="3381" spans="1:6" x14ac:dyDescent="0.25">
      <c r="A3381" t="s">
        <v>176</v>
      </c>
      <c r="B3381" t="s">
        <v>123</v>
      </c>
      <c r="C3381" s="8">
        <v>29.798450000000003</v>
      </c>
      <c r="D3381" s="9">
        <v>16.2</v>
      </c>
      <c r="F3381" s="6">
        <v>20.54</v>
      </c>
    </row>
    <row r="3382" spans="1:6" x14ac:dyDescent="0.25">
      <c r="A3382" t="s">
        <v>176</v>
      </c>
      <c r="B3382" t="s">
        <v>124</v>
      </c>
      <c r="C3382" s="8">
        <v>29.798450000000003</v>
      </c>
      <c r="D3382" s="9">
        <v>16.2</v>
      </c>
      <c r="F3382" s="6">
        <v>20.54</v>
      </c>
    </row>
    <row r="3383" spans="1:6" x14ac:dyDescent="0.25">
      <c r="A3383" t="s">
        <v>177</v>
      </c>
      <c r="B3383" t="s">
        <v>104</v>
      </c>
      <c r="C3383" s="10">
        <v>24.288</v>
      </c>
      <c r="D3383" s="9">
        <v>34.299999999999997</v>
      </c>
      <c r="E3383" s="11">
        <v>15.538999999999998</v>
      </c>
      <c r="F3383" s="6">
        <v>22.24</v>
      </c>
    </row>
    <row r="3384" spans="1:6" x14ac:dyDescent="0.25">
      <c r="A3384" t="s">
        <v>177</v>
      </c>
      <c r="B3384" t="s">
        <v>1</v>
      </c>
      <c r="C3384" s="10">
        <v>27.401000000000003</v>
      </c>
      <c r="D3384" s="9">
        <v>35.200000000000003</v>
      </c>
      <c r="E3384" s="11">
        <v>17.712</v>
      </c>
      <c r="F3384" s="6">
        <v>25.9</v>
      </c>
    </row>
    <row r="3385" spans="1:6" x14ac:dyDescent="0.25">
      <c r="A3385" t="s">
        <v>177</v>
      </c>
      <c r="B3385" t="s">
        <v>2</v>
      </c>
      <c r="C3385" s="10">
        <v>30.987000000000005</v>
      </c>
      <c r="D3385" s="9">
        <v>36.200000000000003</v>
      </c>
      <c r="E3385" s="11">
        <v>19.884999999999998</v>
      </c>
      <c r="F3385" s="6">
        <v>29.54</v>
      </c>
    </row>
    <row r="3386" spans="1:6" x14ac:dyDescent="0.25">
      <c r="A3386" t="s">
        <v>177</v>
      </c>
      <c r="B3386" t="s">
        <v>3</v>
      </c>
      <c r="C3386" s="10">
        <v>35.156000000000006</v>
      </c>
      <c r="D3386" s="9">
        <v>37.299999999999997</v>
      </c>
      <c r="E3386" s="11">
        <v>22.068249999999999</v>
      </c>
      <c r="F3386" s="6">
        <v>33.19</v>
      </c>
    </row>
    <row r="3387" spans="1:6" x14ac:dyDescent="0.25">
      <c r="A3387" t="s">
        <v>177</v>
      </c>
      <c r="B3387" t="s">
        <v>4</v>
      </c>
      <c r="C3387" s="10">
        <v>37.972000000000008</v>
      </c>
      <c r="D3387" s="9">
        <v>39.5</v>
      </c>
      <c r="E3387" s="11">
        <v>23.93375</v>
      </c>
      <c r="F3387" s="6">
        <v>34.53</v>
      </c>
    </row>
    <row r="3388" spans="1:6" x14ac:dyDescent="0.25">
      <c r="A3388" t="s">
        <v>177</v>
      </c>
      <c r="B3388" t="s">
        <v>5</v>
      </c>
      <c r="C3388" s="10">
        <v>40.689000000000007</v>
      </c>
      <c r="D3388" s="9">
        <v>40.700000000000003</v>
      </c>
      <c r="E3388" s="11">
        <v>25.799250000000001</v>
      </c>
      <c r="F3388" s="6">
        <v>35.86</v>
      </c>
    </row>
    <row r="3389" spans="1:6" x14ac:dyDescent="0.25">
      <c r="A3389" t="s">
        <v>177</v>
      </c>
      <c r="B3389" t="s">
        <v>6</v>
      </c>
      <c r="C3389" s="10">
        <v>42.085999999999999</v>
      </c>
      <c r="D3389" s="9">
        <v>43</v>
      </c>
      <c r="E3389" s="11">
        <v>27.654499999999999</v>
      </c>
      <c r="F3389" s="6">
        <v>39.51</v>
      </c>
    </row>
    <row r="3390" spans="1:6" x14ac:dyDescent="0.25">
      <c r="A3390" t="s">
        <v>177</v>
      </c>
      <c r="B3390" t="s">
        <v>7</v>
      </c>
      <c r="C3390" s="10">
        <v>45.639000000000003</v>
      </c>
      <c r="D3390" s="9">
        <v>44.8</v>
      </c>
      <c r="E3390" s="11">
        <v>29.52</v>
      </c>
      <c r="F3390" s="6">
        <v>40.92</v>
      </c>
    </row>
    <row r="3391" spans="1:6" x14ac:dyDescent="0.25">
      <c r="A3391" t="s">
        <v>177</v>
      </c>
      <c r="B3391" t="s">
        <v>125</v>
      </c>
      <c r="C3391" s="10">
        <v>48.312000000000005</v>
      </c>
      <c r="D3391" s="9">
        <v>45.9</v>
      </c>
      <c r="E3391" s="11">
        <v>32.635999999999996</v>
      </c>
      <c r="F3391" s="6">
        <v>42.33</v>
      </c>
    </row>
    <row r="3392" spans="1:6" x14ac:dyDescent="0.25">
      <c r="A3392" t="s">
        <v>177</v>
      </c>
      <c r="B3392" t="s">
        <v>126</v>
      </c>
      <c r="C3392" s="10">
        <v>51.073</v>
      </c>
      <c r="D3392" s="9">
        <v>48.2</v>
      </c>
      <c r="E3392" s="11">
        <v>32.635999999999996</v>
      </c>
      <c r="F3392" s="6">
        <v>43.75</v>
      </c>
    </row>
    <row r="3393" spans="1:6" x14ac:dyDescent="0.25">
      <c r="A3393" t="s">
        <v>177</v>
      </c>
      <c r="B3393" t="s">
        <v>112</v>
      </c>
      <c r="C3393" s="10">
        <v>45.639000000000003</v>
      </c>
      <c r="D3393" s="9">
        <v>33.6</v>
      </c>
      <c r="E3393" s="11">
        <v>31.077999999999996</v>
      </c>
      <c r="F3393" s="6">
        <v>36.130000000000003</v>
      </c>
    </row>
    <row r="3394" spans="1:6" x14ac:dyDescent="0.25">
      <c r="A3394" t="s">
        <v>177</v>
      </c>
      <c r="B3394" t="s">
        <v>113</v>
      </c>
      <c r="C3394" s="10">
        <v>45.639000000000003</v>
      </c>
      <c r="D3394" s="9">
        <v>33.6</v>
      </c>
      <c r="E3394" s="11">
        <v>31.077999999999996</v>
      </c>
      <c r="F3394" s="6">
        <v>36.130000000000003</v>
      </c>
    </row>
    <row r="3395" spans="1:6" x14ac:dyDescent="0.25">
      <c r="A3395" t="s">
        <v>177</v>
      </c>
      <c r="B3395" t="s">
        <v>114</v>
      </c>
      <c r="C3395" s="10">
        <v>45.639000000000003</v>
      </c>
      <c r="D3395" s="9">
        <v>21.3</v>
      </c>
      <c r="E3395" s="11">
        <v>28.587249999999997</v>
      </c>
      <c r="F3395" s="6">
        <v>33.479999999999997</v>
      </c>
    </row>
    <row r="3396" spans="1:6" x14ac:dyDescent="0.25">
      <c r="A3396" t="s">
        <v>177</v>
      </c>
      <c r="B3396" t="s">
        <v>115</v>
      </c>
      <c r="C3396" s="10">
        <v>41.14</v>
      </c>
      <c r="D3396" s="9">
        <v>21.3</v>
      </c>
      <c r="E3396" s="11">
        <v>28.587249999999997</v>
      </c>
      <c r="F3396" s="6">
        <v>33.479999999999997</v>
      </c>
    </row>
    <row r="3397" spans="1:6" x14ac:dyDescent="0.25">
      <c r="A3397" t="s">
        <v>177</v>
      </c>
      <c r="B3397" t="s">
        <v>116</v>
      </c>
      <c r="C3397" s="10">
        <v>41.14</v>
      </c>
      <c r="D3397" s="9">
        <v>19.8</v>
      </c>
      <c r="E3397" s="11">
        <v>26.414249999999996</v>
      </c>
      <c r="F3397" s="6">
        <v>27.76</v>
      </c>
    </row>
    <row r="3398" spans="1:6" x14ac:dyDescent="0.25">
      <c r="A3398" t="s">
        <v>177</v>
      </c>
      <c r="B3398" t="s">
        <v>117</v>
      </c>
      <c r="C3398" s="10">
        <v>41.14</v>
      </c>
      <c r="D3398" s="9">
        <v>19.8</v>
      </c>
      <c r="E3398" s="11">
        <v>26.414249999999996</v>
      </c>
      <c r="F3398" s="6">
        <v>27.76</v>
      </c>
    </row>
    <row r="3399" spans="1:6" x14ac:dyDescent="0.25">
      <c r="A3399" t="s">
        <v>177</v>
      </c>
      <c r="B3399" t="s">
        <v>118</v>
      </c>
      <c r="C3399" s="10">
        <v>41.14</v>
      </c>
      <c r="D3399" s="9">
        <v>18</v>
      </c>
      <c r="E3399" s="11">
        <v>24.856249999999999</v>
      </c>
      <c r="F3399" s="6">
        <v>24.35</v>
      </c>
    </row>
    <row r="3400" spans="1:6" x14ac:dyDescent="0.25">
      <c r="A3400" t="s">
        <v>177</v>
      </c>
      <c r="B3400" t="s">
        <v>119</v>
      </c>
      <c r="C3400" s="10">
        <v>41.14</v>
      </c>
      <c r="D3400" s="9">
        <v>18</v>
      </c>
      <c r="E3400" s="9">
        <v>24.856249999999999</v>
      </c>
      <c r="F3400" s="6">
        <v>24.35</v>
      </c>
    </row>
    <row r="3401" spans="1:6" x14ac:dyDescent="0.25">
      <c r="A3401" t="s">
        <v>177</v>
      </c>
      <c r="B3401" t="s">
        <v>120</v>
      </c>
      <c r="C3401" s="10">
        <v>41.14</v>
      </c>
      <c r="D3401" s="9">
        <v>18</v>
      </c>
      <c r="E3401" s="9">
        <v>24.856249999999999</v>
      </c>
      <c r="F3401" s="6">
        <v>24.35</v>
      </c>
    </row>
    <row r="3402" spans="1:6" x14ac:dyDescent="0.25">
      <c r="A3402" t="s">
        <v>177</v>
      </c>
      <c r="B3402" t="s">
        <v>121</v>
      </c>
      <c r="C3402" s="10">
        <v>34.969000000000001</v>
      </c>
      <c r="D3402" s="9">
        <v>16.600000000000001</v>
      </c>
      <c r="F3402" s="6">
        <v>22.44</v>
      </c>
    </row>
    <row r="3403" spans="1:6" x14ac:dyDescent="0.25">
      <c r="A3403" t="s">
        <v>177</v>
      </c>
      <c r="B3403" t="s">
        <v>122</v>
      </c>
      <c r="C3403" s="8">
        <v>34.969000000000001</v>
      </c>
      <c r="D3403" s="9">
        <v>16.600000000000001</v>
      </c>
      <c r="F3403" s="6">
        <v>22.44</v>
      </c>
    </row>
    <row r="3404" spans="1:6" x14ac:dyDescent="0.25">
      <c r="A3404" t="s">
        <v>177</v>
      </c>
      <c r="B3404" t="s">
        <v>123</v>
      </c>
      <c r="C3404" s="8">
        <v>34.969000000000001</v>
      </c>
      <c r="D3404" s="9">
        <v>16.600000000000001</v>
      </c>
      <c r="F3404" s="6">
        <v>22.44</v>
      </c>
    </row>
    <row r="3405" spans="1:6" x14ac:dyDescent="0.25">
      <c r="A3405" t="s">
        <v>177</v>
      </c>
      <c r="B3405" t="s">
        <v>124</v>
      </c>
      <c r="C3405" s="8">
        <v>34.969000000000001</v>
      </c>
      <c r="D3405" s="9">
        <v>16.600000000000001</v>
      </c>
      <c r="F3405" s="6">
        <v>22.44</v>
      </c>
    </row>
    <row r="3406" spans="1:6" x14ac:dyDescent="0.25">
      <c r="A3406" t="s">
        <v>178</v>
      </c>
      <c r="B3406" t="s">
        <v>104</v>
      </c>
      <c r="C3406" s="10">
        <v>17.706150000000004</v>
      </c>
      <c r="D3406" s="9">
        <v>32.9</v>
      </c>
      <c r="E3406" s="11">
        <v>13.18</v>
      </c>
      <c r="F3406" s="6">
        <v>19.84</v>
      </c>
    </row>
    <row r="3407" spans="1:6" x14ac:dyDescent="0.25">
      <c r="A3407" t="s">
        <v>178</v>
      </c>
      <c r="B3407" t="s">
        <v>1</v>
      </c>
      <c r="C3407" s="10">
        <v>19.450200000000002</v>
      </c>
      <c r="D3407" s="9">
        <v>33.799999999999997</v>
      </c>
      <c r="E3407" s="11">
        <v>15.02</v>
      </c>
      <c r="F3407" s="6">
        <v>23.1</v>
      </c>
    </row>
    <row r="3408" spans="1:6" x14ac:dyDescent="0.25">
      <c r="A3408" t="s">
        <v>178</v>
      </c>
      <c r="B3408" t="s">
        <v>2</v>
      </c>
      <c r="C3408" s="10">
        <v>22.614900000000002</v>
      </c>
      <c r="D3408" s="9">
        <v>34.9</v>
      </c>
      <c r="E3408" s="11">
        <v>16.87</v>
      </c>
      <c r="F3408" s="6">
        <v>26.36</v>
      </c>
    </row>
    <row r="3409" spans="1:6" x14ac:dyDescent="0.25">
      <c r="A3409" t="s">
        <v>178</v>
      </c>
      <c r="B3409" t="s">
        <v>3</v>
      </c>
      <c r="C3409" s="10">
        <v>23.9085</v>
      </c>
      <c r="D3409" s="9">
        <v>36.1</v>
      </c>
      <c r="E3409" s="11">
        <v>18.71</v>
      </c>
      <c r="F3409" s="6">
        <v>29.62</v>
      </c>
    </row>
    <row r="3410" spans="1:6" x14ac:dyDescent="0.25">
      <c r="A3410" t="s">
        <v>178</v>
      </c>
      <c r="B3410" t="s">
        <v>4</v>
      </c>
      <c r="C3410" s="10">
        <v>27.50055</v>
      </c>
      <c r="D3410" s="9">
        <v>38.1</v>
      </c>
      <c r="E3410" s="11">
        <v>20.3</v>
      </c>
      <c r="F3410" s="6">
        <v>30.8</v>
      </c>
    </row>
    <row r="3411" spans="1:6" x14ac:dyDescent="0.25">
      <c r="A3411" t="s">
        <v>178</v>
      </c>
      <c r="B3411" t="s">
        <v>5</v>
      </c>
      <c r="C3411" s="10">
        <v>29.175300000000007</v>
      </c>
      <c r="D3411" s="9">
        <v>39.200000000000003</v>
      </c>
      <c r="E3411" s="11">
        <v>21.87</v>
      </c>
      <c r="F3411" s="6">
        <v>31.98</v>
      </c>
    </row>
    <row r="3412" spans="1:6" x14ac:dyDescent="0.25">
      <c r="A3412" t="s">
        <v>178</v>
      </c>
      <c r="B3412" t="s">
        <v>6</v>
      </c>
      <c r="C3412" s="10">
        <v>31.612350000000003</v>
      </c>
      <c r="D3412" s="9">
        <v>41.3</v>
      </c>
      <c r="E3412" s="11">
        <v>23.46</v>
      </c>
      <c r="F3412" s="6">
        <v>34.950000000000003</v>
      </c>
    </row>
    <row r="3413" spans="1:6" x14ac:dyDescent="0.25">
      <c r="A3413" t="s">
        <v>178</v>
      </c>
      <c r="B3413" t="s">
        <v>7</v>
      </c>
      <c r="C3413" s="10">
        <v>33.06765</v>
      </c>
      <c r="D3413" s="9">
        <v>42.9</v>
      </c>
      <c r="E3413" s="11">
        <v>25.04</v>
      </c>
      <c r="F3413" s="6">
        <v>36.200000000000003</v>
      </c>
    </row>
    <row r="3414" spans="1:6" x14ac:dyDescent="0.25">
      <c r="A3414" t="s">
        <v>178</v>
      </c>
      <c r="B3414" t="s">
        <v>125</v>
      </c>
      <c r="C3414" s="10">
        <v>34.095600000000005</v>
      </c>
      <c r="D3414" s="9">
        <v>43.7</v>
      </c>
      <c r="E3414" s="11">
        <v>27.67</v>
      </c>
      <c r="F3414" s="6">
        <v>37.44</v>
      </c>
    </row>
    <row r="3415" spans="1:6" x14ac:dyDescent="0.25">
      <c r="A3415" t="s">
        <v>178</v>
      </c>
      <c r="B3415" t="s">
        <v>126</v>
      </c>
      <c r="C3415" s="10">
        <v>35.112000000000002</v>
      </c>
      <c r="D3415" s="9">
        <v>45.8</v>
      </c>
      <c r="E3415" s="11">
        <v>27.67</v>
      </c>
      <c r="F3415" s="6">
        <v>38.700000000000003</v>
      </c>
    </row>
    <row r="3416" spans="1:6" x14ac:dyDescent="0.25">
      <c r="A3416" t="s">
        <v>178</v>
      </c>
      <c r="B3416" t="s">
        <v>112</v>
      </c>
      <c r="C3416" s="10">
        <v>32.755800000000001</v>
      </c>
      <c r="D3416" s="9">
        <v>32.200000000000003</v>
      </c>
      <c r="E3416" s="11">
        <v>26.36</v>
      </c>
      <c r="F3416" s="6">
        <v>31.97</v>
      </c>
    </row>
    <row r="3417" spans="1:6" x14ac:dyDescent="0.25">
      <c r="A3417" t="s">
        <v>178</v>
      </c>
      <c r="B3417" t="s">
        <v>113</v>
      </c>
      <c r="C3417" s="10">
        <v>32.755800000000001</v>
      </c>
      <c r="D3417" s="9">
        <v>32.200000000000003</v>
      </c>
      <c r="E3417" s="11">
        <v>26.36</v>
      </c>
      <c r="F3417" s="6">
        <v>31.97</v>
      </c>
    </row>
    <row r="3418" spans="1:6" x14ac:dyDescent="0.25">
      <c r="A3418" t="s">
        <v>178</v>
      </c>
      <c r="B3418" t="s">
        <v>114</v>
      </c>
      <c r="C3418" s="10">
        <v>32.755800000000001</v>
      </c>
      <c r="D3418" s="9">
        <v>20.8</v>
      </c>
      <c r="E3418" s="11">
        <v>24.24</v>
      </c>
      <c r="F3418" s="6">
        <v>29.61</v>
      </c>
    </row>
    <row r="3419" spans="1:6" x14ac:dyDescent="0.25">
      <c r="A3419" t="s">
        <v>178</v>
      </c>
      <c r="B3419" t="s">
        <v>115</v>
      </c>
      <c r="C3419" s="10">
        <v>29.383200000000006</v>
      </c>
      <c r="D3419" s="9">
        <v>20.8</v>
      </c>
      <c r="E3419" s="11">
        <v>24.24</v>
      </c>
      <c r="F3419" s="6">
        <v>29.61</v>
      </c>
    </row>
    <row r="3420" spans="1:6" x14ac:dyDescent="0.25">
      <c r="A3420" t="s">
        <v>178</v>
      </c>
      <c r="B3420" t="s">
        <v>116</v>
      </c>
      <c r="C3420" s="10">
        <v>29.383200000000006</v>
      </c>
      <c r="D3420" s="9">
        <v>19.399999999999999</v>
      </c>
      <c r="E3420" s="11">
        <v>22.4</v>
      </c>
      <c r="F3420" s="6">
        <v>24.56</v>
      </c>
    </row>
    <row r="3421" spans="1:6" x14ac:dyDescent="0.25">
      <c r="A3421" t="s">
        <v>178</v>
      </c>
      <c r="B3421" t="s">
        <v>117</v>
      </c>
      <c r="C3421" s="10">
        <v>29.383200000000006</v>
      </c>
      <c r="D3421" s="9">
        <v>19.399999999999999</v>
      </c>
      <c r="E3421" s="11">
        <v>22.4</v>
      </c>
      <c r="F3421" s="6">
        <v>24.56</v>
      </c>
    </row>
    <row r="3422" spans="1:6" x14ac:dyDescent="0.25">
      <c r="A3422" t="s">
        <v>178</v>
      </c>
      <c r="B3422" t="s">
        <v>118</v>
      </c>
      <c r="C3422" s="10">
        <v>29.383200000000006</v>
      </c>
      <c r="D3422" s="9">
        <v>17.7</v>
      </c>
      <c r="E3422" s="11">
        <v>21.08</v>
      </c>
      <c r="F3422" s="6">
        <v>21.54</v>
      </c>
    </row>
    <row r="3423" spans="1:6" x14ac:dyDescent="0.25">
      <c r="A3423" t="s">
        <v>178</v>
      </c>
      <c r="B3423" t="s">
        <v>119</v>
      </c>
      <c r="C3423" s="10">
        <v>29.383200000000006</v>
      </c>
      <c r="D3423" s="9">
        <v>17.7</v>
      </c>
      <c r="E3423" s="9">
        <v>21.08</v>
      </c>
      <c r="F3423" s="6">
        <v>21.54</v>
      </c>
    </row>
    <row r="3424" spans="1:6" x14ac:dyDescent="0.25">
      <c r="A3424" t="s">
        <v>178</v>
      </c>
      <c r="B3424" t="s">
        <v>120</v>
      </c>
      <c r="C3424" s="10">
        <v>29.383200000000006</v>
      </c>
      <c r="D3424" s="9">
        <v>17.7</v>
      </c>
      <c r="E3424" s="9">
        <v>21.08</v>
      </c>
      <c r="F3424" s="6">
        <v>21.54</v>
      </c>
    </row>
    <row r="3425" spans="1:6" x14ac:dyDescent="0.25">
      <c r="A3425" t="s">
        <v>178</v>
      </c>
      <c r="B3425" t="s">
        <v>121</v>
      </c>
      <c r="C3425" s="10">
        <v>24.975720000000003</v>
      </c>
      <c r="D3425" s="9">
        <v>16.399999999999999</v>
      </c>
      <c r="F3425" s="6">
        <v>19.850000000000001</v>
      </c>
    </row>
    <row r="3426" spans="1:6" x14ac:dyDescent="0.25">
      <c r="A3426" t="s">
        <v>178</v>
      </c>
      <c r="B3426" t="s">
        <v>122</v>
      </c>
      <c r="C3426" s="8">
        <v>24.975720000000003</v>
      </c>
      <c r="D3426" s="9">
        <v>16.399999999999999</v>
      </c>
      <c r="F3426" s="6">
        <v>19.850000000000001</v>
      </c>
    </row>
    <row r="3427" spans="1:6" x14ac:dyDescent="0.25">
      <c r="A3427" t="s">
        <v>178</v>
      </c>
      <c r="B3427" t="s">
        <v>123</v>
      </c>
      <c r="C3427" s="8">
        <v>24.975720000000003</v>
      </c>
      <c r="D3427" s="9">
        <v>16.399999999999999</v>
      </c>
      <c r="F3427" s="6">
        <v>19.850000000000001</v>
      </c>
    </row>
    <row r="3428" spans="1:6" x14ac:dyDescent="0.25">
      <c r="A3428" t="s">
        <v>178</v>
      </c>
      <c r="B3428" t="s">
        <v>124</v>
      </c>
      <c r="C3428" s="8">
        <v>24.975720000000003</v>
      </c>
      <c r="D3428" s="9">
        <v>16.399999999999999</v>
      </c>
      <c r="F3428" s="6">
        <v>19.850000000000001</v>
      </c>
    </row>
    <row r="3429" spans="1:6" x14ac:dyDescent="0.25">
      <c r="A3429" t="s">
        <v>179</v>
      </c>
      <c r="B3429" t="s">
        <v>104</v>
      </c>
      <c r="C3429" s="10">
        <v>21.472000000000001</v>
      </c>
      <c r="D3429" s="9">
        <v>32.9</v>
      </c>
      <c r="E3429" s="11">
        <v>17.455749999999998</v>
      </c>
      <c r="F3429" s="6">
        <v>23.24</v>
      </c>
    </row>
    <row r="3430" spans="1:6" x14ac:dyDescent="0.25">
      <c r="A3430" t="s">
        <v>179</v>
      </c>
      <c r="B3430" t="s">
        <v>1</v>
      </c>
      <c r="C3430" s="10">
        <v>24.893000000000001</v>
      </c>
      <c r="D3430" s="9">
        <v>33.9</v>
      </c>
      <c r="E3430" s="11">
        <v>19.9055</v>
      </c>
      <c r="F3430" s="6">
        <v>27.05</v>
      </c>
    </row>
    <row r="3431" spans="1:6" x14ac:dyDescent="0.25">
      <c r="A3431" t="s">
        <v>179</v>
      </c>
      <c r="B3431" t="s">
        <v>2</v>
      </c>
      <c r="C3431" s="10">
        <v>27.775000000000002</v>
      </c>
      <c r="D3431" s="9">
        <v>34.9</v>
      </c>
      <c r="E3431" s="11">
        <v>22.344999999999999</v>
      </c>
      <c r="F3431" s="6">
        <v>30.87</v>
      </c>
    </row>
    <row r="3432" spans="1:6" x14ac:dyDescent="0.25">
      <c r="A3432" t="s">
        <v>179</v>
      </c>
      <c r="B3432" t="s">
        <v>3</v>
      </c>
      <c r="C3432" s="10">
        <v>30.668000000000003</v>
      </c>
      <c r="D3432" s="9">
        <v>35.9</v>
      </c>
      <c r="E3432" s="11">
        <v>24.794750000000001</v>
      </c>
      <c r="F3432" s="6">
        <v>34.67</v>
      </c>
    </row>
    <row r="3433" spans="1:6" x14ac:dyDescent="0.25">
      <c r="A3433" t="s">
        <v>179</v>
      </c>
      <c r="B3433" t="s">
        <v>4</v>
      </c>
      <c r="C3433" s="10">
        <v>33.759000000000007</v>
      </c>
      <c r="D3433" s="9">
        <v>37.6</v>
      </c>
      <c r="E3433" s="11">
        <v>26.885749999999998</v>
      </c>
      <c r="F3433" s="6">
        <v>36.06</v>
      </c>
    </row>
    <row r="3434" spans="1:6" x14ac:dyDescent="0.25">
      <c r="A3434" t="s">
        <v>179</v>
      </c>
      <c r="B3434" t="s">
        <v>5</v>
      </c>
      <c r="C3434" s="10">
        <v>36.894000000000005</v>
      </c>
      <c r="D3434" s="9">
        <v>38.700000000000003</v>
      </c>
      <c r="E3434" s="11">
        <v>28.986999999999998</v>
      </c>
      <c r="F3434" s="6">
        <v>37.46</v>
      </c>
    </row>
    <row r="3435" spans="1:6" x14ac:dyDescent="0.25">
      <c r="A3435" t="s">
        <v>179</v>
      </c>
      <c r="B3435" t="s">
        <v>6</v>
      </c>
      <c r="C3435" s="10">
        <v>37.873000000000005</v>
      </c>
      <c r="D3435" s="9">
        <v>40.5</v>
      </c>
      <c r="E3435" s="11">
        <v>31.077999999999996</v>
      </c>
      <c r="F3435" s="6">
        <v>41.4</v>
      </c>
    </row>
    <row r="3436" spans="1:6" x14ac:dyDescent="0.25">
      <c r="A3436" t="s">
        <v>179</v>
      </c>
      <c r="B3436" t="s">
        <v>7</v>
      </c>
      <c r="C3436" s="10">
        <v>40.216000000000008</v>
      </c>
      <c r="D3436" s="9">
        <v>41.8</v>
      </c>
      <c r="E3436" s="11">
        <v>33.179249999999996</v>
      </c>
      <c r="F3436" s="6">
        <v>42.87</v>
      </c>
    </row>
    <row r="3437" spans="1:6" x14ac:dyDescent="0.25">
      <c r="A3437" t="s">
        <v>179</v>
      </c>
      <c r="B3437" t="s">
        <v>125</v>
      </c>
      <c r="C3437" s="10">
        <v>42.064000000000007</v>
      </c>
      <c r="D3437" s="9">
        <v>42.4</v>
      </c>
      <c r="E3437" s="11">
        <v>36.664250000000003</v>
      </c>
      <c r="F3437" s="6">
        <v>44.36</v>
      </c>
    </row>
    <row r="3438" spans="1:6" x14ac:dyDescent="0.25">
      <c r="A3438" t="s">
        <v>179</v>
      </c>
      <c r="B3438" t="s">
        <v>126</v>
      </c>
      <c r="C3438" s="10">
        <v>44.308000000000007</v>
      </c>
      <c r="D3438" s="9">
        <v>44.2</v>
      </c>
      <c r="E3438" s="11">
        <v>36.664250000000003</v>
      </c>
      <c r="F3438" s="6">
        <v>45.84</v>
      </c>
    </row>
    <row r="3439" spans="1:6" x14ac:dyDescent="0.25">
      <c r="A3439" t="s">
        <v>179</v>
      </c>
      <c r="B3439" t="s">
        <v>112</v>
      </c>
      <c r="C3439" s="10">
        <v>41.854999999999997</v>
      </c>
      <c r="D3439" s="9">
        <v>30.5</v>
      </c>
      <c r="E3439" s="11">
        <v>34.921749999999996</v>
      </c>
      <c r="F3439" s="6">
        <v>37.86</v>
      </c>
    </row>
    <row r="3440" spans="1:6" x14ac:dyDescent="0.25">
      <c r="A3440" t="s">
        <v>179</v>
      </c>
      <c r="B3440" t="s">
        <v>113</v>
      </c>
      <c r="C3440" s="10">
        <v>41.854999999999997</v>
      </c>
      <c r="D3440" s="9">
        <v>30.5</v>
      </c>
      <c r="E3440" s="11">
        <v>34.921749999999996</v>
      </c>
      <c r="F3440" s="6">
        <v>37.86</v>
      </c>
    </row>
    <row r="3441" spans="1:6" x14ac:dyDescent="0.25">
      <c r="A3441" t="s">
        <v>179</v>
      </c>
      <c r="B3441" t="s">
        <v>114</v>
      </c>
      <c r="C3441" s="10">
        <v>41.854999999999997</v>
      </c>
      <c r="D3441" s="9">
        <v>19.7</v>
      </c>
      <c r="E3441" s="11">
        <v>32.1235</v>
      </c>
      <c r="F3441" s="6">
        <v>35.08</v>
      </c>
    </row>
    <row r="3442" spans="1:6" x14ac:dyDescent="0.25">
      <c r="A3442" t="s">
        <v>179</v>
      </c>
      <c r="B3442" t="s">
        <v>115</v>
      </c>
      <c r="C3442" s="10">
        <v>36.256000000000007</v>
      </c>
      <c r="D3442" s="9">
        <v>19.7</v>
      </c>
      <c r="E3442" s="11">
        <v>32.1235</v>
      </c>
      <c r="F3442" s="6">
        <v>35.08</v>
      </c>
    </row>
    <row r="3443" spans="1:6" x14ac:dyDescent="0.25">
      <c r="A3443" t="s">
        <v>179</v>
      </c>
      <c r="B3443" t="s">
        <v>116</v>
      </c>
      <c r="C3443" s="10">
        <v>36.256000000000007</v>
      </c>
      <c r="D3443" s="9">
        <v>18.399999999999999</v>
      </c>
      <c r="E3443" s="11">
        <v>29.683999999999997</v>
      </c>
      <c r="F3443" s="6">
        <v>29.1</v>
      </c>
    </row>
    <row r="3444" spans="1:6" x14ac:dyDescent="0.25">
      <c r="A3444" t="s">
        <v>179</v>
      </c>
      <c r="B3444" t="s">
        <v>117</v>
      </c>
      <c r="C3444" s="10">
        <v>36.256000000000007</v>
      </c>
      <c r="D3444" s="9">
        <v>18.399999999999999</v>
      </c>
      <c r="E3444" s="11">
        <v>29.683999999999997</v>
      </c>
      <c r="F3444" s="6">
        <v>29.1</v>
      </c>
    </row>
    <row r="3445" spans="1:6" x14ac:dyDescent="0.25">
      <c r="A3445" t="s">
        <v>179</v>
      </c>
      <c r="B3445" t="s">
        <v>118</v>
      </c>
      <c r="C3445" s="10">
        <v>36.256000000000007</v>
      </c>
      <c r="D3445" s="9">
        <v>16.8</v>
      </c>
      <c r="E3445" s="11">
        <v>27.941499999999998</v>
      </c>
      <c r="F3445" s="6">
        <v>25.51</v>
      </c>
    </row>
    <row r="3446" spans="1:6" x14ac:dyDescent="0.25">
      <c r="A3446" t="s">
        <v>179</v>
      </c>
      <c r="B3446" t="s">
        <v>119</v>
      </c>
      <c r="C3446" s="10">
        <v>36.256000000000007</v>
      </c>
      <c r="D3446" s="9">
        <v>16.8</v>
      </c>
      <c r="E3446" s="9">
        <v>27.941499999999998</v>
      </c>
      <c r="F3446" s="6">
        <v>25.51</v>
      </c>
    </row>
    <row r="3447" spans="1:6" x14ac:dyDescent="0.25">
      <c r="A3447" t="s">
        <v>179</v>
      </c>
      <c r="B3447" t="s">
        <v>120</v>
      </c>
      <c r="C3447" s="10">
        <v>36.256000000000007</v>
      </c>
      <c r="D3447" s="9">
        <v>16.8</v>
      </c>
      <c r="E3447" s="9">
        <v>27.941499999999998</v>
      </c>
      <c r="F3447" s="6">
        <v>25.51</v>
      </c>
    </row>
    <row r="3448" spans="1:6" x14ac:dyDescent="0.25">
      <c r="A3448" t="s">
        <v>179</v>
      </c>
      <c r="B3448" t="s">
        <v>121</v>
      </c>
      <c r="C3448" s="10">
        <v>30.817600000000006</v>
      </c>
      <c r="D3448" s="9">
        <v>15.4</v>
      </c>
      <c r="F3448" s="6">
        <v>23.51</v>
      </c>
    </row>
    <row r="3449" spans="1:6" x14ac:dyDescent="0.25">
      <c r="A3449" t="s">
        <v>179</v>
      </c>
      <c r="B3449" t="s">
        <v>122</v>
      </c>
      <c r="C3449" s="8">
        <v>30.817600000000006</v>
      </c>
      <c r="D3449" s="9">
        <v>15.4</v>
      </c>
      <c r="F3449" s="6">
        <v>23.51</v>
      </c>
    </row>
    <row r="3450" spans="1:6" x14ac:dyDescent="0.25">
      <c r="A3450" t="s">
        <v>179</v>
      </c>
      <c r="B3450" t="s">
        <v>123</v>
      </c>
      <c r="C3450" s="8">
        <v>30.817600000000006</v>
      </c>
      <c r="D3450" s="9">
        <v>15.4</v>
      </c>
      <c r="F3450" s="6">
        <v>23.51</v>
      </c>
    </row>
    <row r="3451" spans="1:6" x14ac:dyDescent="0.25">
      <c r="A3451" t="s">
        <v>179</v>
      </c>
      <c r="B3451" t="s">
        <v>124</v>
      </c>
      <c r="C3451" s="8">
        <v>30.817600000000006</v>
      </c>
      <c r="D3451" s="9">
        <v>15.4</v>
      </c>
      <c r="F3451" s="6">
        <v>23.51</v>
      </c>
    </row>
    <row r="3452" spans="1:6" x14ac:dyDescent="0.25">
      <c r="A3452" t="s">
        <v>180</v>
      </c>
      <c r="B3452" t="s">
        <v>104</v>
      </c>
      <c r="C3452" s="10">
        <v>24.321000000000002</v>
      </c>
      <c r="D3452" s="9">
        <v>34.700000000000003</v>
      </c>
      <c r="E3452" s="11">
        <v>16.451249999999998</v>
      </c>
      <c r="F3452" s="6">
        <v>23.66</v>
      </c>
    </row>
    <row r="3453" spans="1:6" x14ac:dyDescent="0.25">
      <c r="A3453" t="s">
        <v>180</v>
      </c>
      <c r="B3453" t="s">
        <v>1</v>
      </c>
      <c r="C3453" s="10">
        <v>27.544</v>
      </c>
      <c r="D3453" s="9">
        <v>35.6</v>
      </c>
      <c r="E3453" s="11">
        <v>18.7575</v>
      </c>
      <c r="F3453" s="6">
        <v>27.53</v>
      </c>
    </row>
    <row r="3454" spans="1:6" x14ac:dyDescent="0.25">
      <c r="A3454" t="s">
        <v>180</v>
      </c>
      <c r="B3454" t="s">
        <v>2</v>
      </c>
      <c r="C3454" s="10">
        <v>31.031000000000002</v>
      </c>
      <c r="D3454" s="9">
        <v>36.6</v>
      </c>
      <c r="E3454" s="11">
        <v>21.063749999999999</v>
      </c>
      <c r="F3454" s="6">
        <v>31.42</v>
      </c>
    </row>
    <row r="3455" spans="1:6" x14ac:dyDescent="0.25">
      <c r="A3455" t="s">
        <v>180</v>
      </c>
      <c r="B3455" t="s">
        <v>3</v>
      </c>
      <c r="C3455" s="10">
        <v>35.244</v>
      </c>
      <c r="D3455" s="9">
        <v>37.700000000000003</v>
      </c>
      <c r="E3455" s="11">
        <v>23.359749999999998</v>
      </c>
      <c r="F3455" s="6">
        <v>35.299999999999997</v>
      </c>
    </row>
    <row r="3456" spans="1:6" x14ac:dyDescent="0.25">
      <c r="A3456" t="s">
        <v>180</v>
      </c>
      <c r="B3456" t="s">
        <v>4</v>
      </c>
      <c r="C3456" s="10">
        <v>38.093000000000004</v>
      </c>
      <c r="D3456" s="9">
        <v>40</v>
      </c>
      <c r="E3456" s="11">
        <v>25.337999999999997</v>
      </c>
      <c r="F3456" s="6">
        <v>36.71</v>
      </c>
    </row>
    <row r="3457" spans="1:6" x14ac:dyDescent="0.25">
      <c r="A3457" t="s">
        <v>180</v>
      </c>
      <c r="B3457" t="s">
        <v>5</v>
      </c>
      <c r="C3457" s="10">
        <v>40.777000000000001</v>
      </c>
      <c r="D3457" s="9">
        <v>41.1</v>
      </c>
      <c r="E3457" s="11">
        <v>27.305999999999997</v>
      </c>
      <c r="F3457" s="6">
        <v>38.119999999999997</v>
      </c>
    </row>
    <row r="3458" spans="1:6" x14ac:dyDescent="0.25">
      <c r="A3458" t="s">
        <v>180</v>
      </c>
      <c r="B3458" t="s">
        <v>6</v>
      </c>
      <c r="C3458" s="10">
        <v>42.207000000000001</v>
      </c>
      <c r="D3458" s="9">
        <v>43.4</v>
      </c>
      <c r="E3458" s="11">
        <v>29.284249999999997</v>
      </c>
      <c r="F3458" s="6">
        <v>42.2</v>
      </c>
    </row>
    <row r="3459" spans="1:6" x14ac:dyDescent="0.25">
      <c r="A3459" t="s">
        <v>180</v>
      </c>
      <c r="B3459" t="s">
        <v>7</v>
      </c>
      <c r="C3459" s="10">
        <v>45.661000000000001</v>
      </c>
      <c r="D3459" s="9">
        <v>45.3</v>
      </c>
      <c r="E3459" s="11">
        <v>31.252249999999997</v>
      </c>
      <c r="F3459" s="6">
        <v>43.7</v>
      </c>
    </row>
    <row r="3460" spans="1:6" x14ac:dyDescent="0.25">
      <c r="A3460" t="s">
        <v>180</v>
      </c>
      <c r="B3460" t="s">
        <v>125</v>
      </c>
      <c r="C3460" s="10">
        <v>48.411000000000001</v>
      </c>
      <c r="D3460" s="9">
        <v>46.4</v>
      </c>
      <c r="E3460" s="11">
        <v>34.552749999999996</v>
      </c>
      <c r="F3460" s="6">
        <v>45.21</v>
      </c>
    </row>
    <row r="3461" spans="1:6" x14ac:dyDescent="0.25">
      <c r="A3461" t="s">
        <v>180</v>
      </c>
      <c r="B3461" t="s">
        <v>126</v>
      </c>
      <c r="C3461" s="10">
        <v>51.425000000000004</v>
      </c>
      <c r="D3461" s="9">
        <v>48.7</v>
      </c>
      <c r="E3461" s="11">
        <v>34.552749999999996</v>
      </c>
      <c r="F3461" s="6">
        <v>46.71</v>
      </c>
    </row>
    <row r="3462" spans="1:6" x14ac:dyDescent="0.25">
      <c r="A3462" t="s">
        <v>180</v>
      </c>
      <c r="B3462" t="s">
        <v>112</v>
      </c>
      <c r="C3462" s="10">
        <v>45.848000000000006</v>
      </c>
      <c r="D3462" s="9">
        <v>33.9</v>
      </c>
      <c r="E3462" s="11">
        <v>32.902499999999996</v>
      </c>
      <c r="F3462" s="6">
        <v>38.590000000000003</v>
      </c>
    </row>
    <row r="3463" spans="1:6" x14ac:dyDescent="0.25">
      <c r="A3463" t="s">
        <v>180</v>
      </c>
      <c r="B3463" t="s">
        <v>113</v>
      </c>
      <c r="C3463" s="10">
        <v>45.848000000000006</v>
      </c>
      <c r="D3463" s="9">
        <v>33.9</v>
      </c>
      <c r="E3463" s="11">
        <v>32.902499999999996</v>
      </c>
      <c r="F3463" s="6">
        <v>38.590000000000003</v>
      </c>
    </row>
    <row r="3464" spans="1:6" x14ac:dyDescent="0.25">
      <c r="A3464" t="s">
        <v>180</v>
      </c>
      <c r="B3464" t="s">
        <v>114</v>
      </c>
      <c r="C3464" s="10">
        <v>45.848000000000006</v>
      </c>
      <c r="D3464" s="9">
        <v>21.5</v>
      </c>
      <c r="E3464" s="11">
        <v>30.268249999999998</v>
      </c>
      <c r="F3464" s="6">
        <v>35.75</v>
      </c>
    </row>
    <row r="3465" spans="1:6" x14ac:dyDescent="0.25">
      <c r="A3465" t="s">
        <v>180</v>
      </c>
      <c r="B3465" t="s">
        <v>115</v>
      </c>
      <c r="C3465" s="10">
        <v>41.195000000000007</v>
      </c>
      <c r="D3465" s="9">
        <v>21.5</v>
      </c>
      <c r="E3465" s="11">
        <v>30.268249999999998</v>
      </c>
      <c r="F3465" s="6">
        <v>35.75</v>
      </c>
    </row>
    <row r="3466" spans="1:6" x14ac:dyDescent="0.25">
      <c r="A3466" t="s">
        <v>180</v>
      </c>
      <c r="B3466" t="s">
        <v>116</v>
      </c>
      <c r="C3466" s="10">
        <v>41.195000000000007</v>
      </c>
      <c r="D3466" s="9">
        <v>20</v>
      </c>
      <c r="E3466" s="11">
        <v>27.972249999999995</v>
      </c>
      <c r="F3466" s="6">
        <v>29.65</v>
      </c>
    </row>
    <row r="3467" spans="1:6" x14ac:dyDescent="0.25">
      <c r="A3467" t="s">
        <v>180</v>
      </c>
      <c r="B3467" t="s">
        <v>117</v>
      </c>
      <c r="C3467" s="10">
        <v>41.195000000000007</v>
      </c>
      <c r="D3467" s="9">
        <v>20</v>
      </c>
      <c r="E3467" s="11">
        <v>27.972249999999995</v>
      </c>
      <c r="F3467" s="6">
        <v>29.65</v>
      </c>
    </row>
    <row r="3468" spans="1:6" x14ac:dyDescent="0.25">
      <c r="A3468" t="s">
        <v>180</v>
      </c>
      <c r="B3468" t="s">
        <v>118</v>
      </c>
      <c r="C3468" s="10">
        <v>41.195000000000007</v>
      </c>
      <c r="D3468" s="9">
        <v>18.2</v>
      </c>
      <c r="E3468" s="11">
        <v>26.321999999999999</v>
      </c>
      <c r="F3468" s="6">
        <v>25.99</v>
      </c>
    </row>
    <row r="3469" spans="1:6" x14ac:dyDescent="0.25">
      <c r="A3469" t="s">
        <v>180</v>
      </c>
      <c r="B3469" t="s">
        <v>119</v>
      </c>
      <c r="C3469" s="10">
        <v>41.195000000000007</v>
      </c>
      <c r="D3469" s="9">
        <v>18.2</v>
      </c>
      <c r="E3469" s="9">
        <v>26.321999999999999</v>
      </c>
      <c r="F3469" s="6">
        <v>25.99</v>
      </c>
    </row>
    <row r="3470" spans="1:6" x14ac:dyDescent="0.25">
      <c r="A3470" t="s">
        <v>180</v>
      </c>
      <c r="B3470" t="s">
        <v>120</v>
      </c>
      <c r="C3470" s="10">
        <v>41.195000000000007</v>
      </c>
      <c r="D3470" s="9">
        <v>18.2</v>
      </c>
      <c r="E3470" s="9">
        <v>26.321999999999999</v>
      </c>
      <c r="F3470" s="6">
        <v>25.99</v>
      </c>
    </row>
    <row r="3471" spans="1:6" x14ac:dyDescent="0.25">
      <c r="A3471" t="s">
        <v>180</v>
      </c>
      <c r="B3471" t="s">
        <v>121</v>
      </c>
      <c r="C3471" s="10">
        <v>35.015750000000004</v>
      </c>
      <c r="D3471" s="9">
        <v>16.8</v>
      </c>
      <c r="F3471" s="6">
        <v>23.97</v>
      </c>
    </row>
    <row r="3472" spans="1:6" x14ac:dyDescent="0.25">
      <c r="A3472" t="s">
        <v>180</v>
      </c>
      <c r="B3472" t="s">
        <v>122</v>
      </c>
      <c r="C3472" s="8">
        <v>35.015750000000004</v>
      </c>
      <c r="D3472" s="9">
        <v>16.8</v>
      </c>
      <c r="F3472" s="6">
        <v>23.97</v>
      </c>
    </row>
    <row r="3473" spans="1:6" x14ac:dyDescent="0.25">
      <c r="A3473" t="s">
        <v>180</v>
      </c>
      <c r="B3473" t="s">
        <v>123</v>
      </c>
      <c r="C3473" s="8">
        <v>35.015750000000004</v>
      </c>
      <c r="D3473" s="9">
        <v>16.8</v>
      </c>
      <c r="F3473" s="6">
        <v>23.97</v>
      </c>
    </row>
    <row r="3474" spans="1:6" x14ac:dyDescent="0.25">
      <c r="A3474" t="s">
        <v>180</v>
      </c>
      <c r="B3474" t="s">
        <v>124</v>
      </c>
      <c r="C3474" s="8">
        <v>35.015750000000004</v>
      </c>
      <c r="D3474" s="9">
        <v>16.8</v>
      </c>
      <c r="F3474" s="6">
        <v>23.97</v>
      </c>
    </row>
    <row r="3475" spans="1:6" x14ac:dyDescent="0.25">
      <c r="A3475" t="s">
        <v>181</v>
      </c>
      <c r="B3475" t="s">
        <v>104</v>
      </c>
      <c r="C3475" s="10">
        <v>15.811950000000001</v>
      </c>
      <c r="D3475" s="9">
        <v>31.8</v>
      </c>
      <c r="E3475" s="11">
        <v>13.18</v>
      </c>
      <c r="F3475" s="6">
        <v>20.11</v>
      </c>
    </row>
    <row r="3476" spans="1:6" x14ac:dyDescent="0.25">
      <c r="A3476" t="s">
        <v>181</v>
      </c>
      <c r="B3476" t="s">
        <v>1</v>
      </c>
      <c r="C3476" s="10">
        <v>17.729250000000004</v>
      </c>
      <c r="D3476" s="9">
        <v>32.6</v>
      </c>
      <c r="E3476" s="11">
        <v>15.02</v>
      </c>
      <c r="F3476" s="6">
        <v>23.43</v>
      </c>
    </row>
    <row r="3477" spans="1:6" x14ac:dyDescent="0.25">
      <c r="A3477" t="s">
        <v>181</v>
      </c>
      <c r="B3477" t="s">
        <v>2</v>
      </c>
      <c r="C3477" s="10">
        <v>20.339550000000003</v>
      </c>
      <c r="D3477" s="9">
        <v>33.4</v>
      </c>
      <c r="E3477" s="11">
        <v>16.87</v>
      </c>
      <c r="F3477" s="6">
        <v>26.73</v>
      </c>
    </row>
    <row r="3478" spans="1:6" x14ac:dyDescent="0.25">
      <c r="A3478" t="s">
        <v>181</v>
      </c>
      <c r="B3478" t="s">
        <v>3</v>
      </c>
      <c r="C3478" s="10">
        <v>21.771750000000004</v>
      </c>
      <c r="D3478" s="9">
        <v>34.299999999999997</v>
      </c>
      <c r="E3478" s="11">
        <v>18.71</v>
      </c>
      <c r="F3478" s="6">
        <v>30.02</v>
      </c>
    </row>
    <row r="3479" spans="1:6" x14ac:dyDescent="0.25">
      <c r="A3479" t="s">
        <v>181</v>
      </c>
      <c r="B3479" t="s">
        <v>4</v>
      </c>
      <c r="C3479" s="10">
        <v>24.716999999999999</v>
      </c>
      <c r="D3479" s="9">
        <v>35.9</v>
      </c>
      <c r="E3479" s="11">
        <v>20.3</v>
      </c>
      <c r="F3479" s="6">
        <v>31.23</v>
      </c>
    </row>
    <row r="3480" spans="1:6" x14ac:dyDescent="0.25">
      <c r="A3480" t="s">
        <v>181</v>
      </c>
      <c r="B3480" t="s">
        <v>5</v>
      </c>
      <c r="C3480" s="10">
        <v>26.565000000000001</v>
      </c>
      <c r="D3480" s="9">
        <v>36.700000000000003</v>
      </c>
      <c r="E3480" s="11">
        <v>21.87</v>
      </c>
      <c r="F3480" s="6">
        <v>32.43</v>
      </c>
    </row>
    <row r="3481" spans="1:6" x14ac:dyDescent="0.25">
      <c r="A3481" t="s">
        <v>181</v>
      </c>
      <c r="B3481" t="s">
        <v>6</v>
      </c>
      <c r="C3481" s="10">
        <v>28.990500000000004</v>
      </c>
      <c r="D3481" s="9">
        <v>38.4</v>
      </c>
      <c r="E3481" s="11">
        <v>23.46</v>
      </c>
      <c r="F3481" s="6">
        <v>35.47</v>
      </c>
    </row>
    <row r="3482" spans="1:6" x14ac:dyDescent="0.25">
      <c r="A3482" t="s">
        <v>181</v>
      </c>
      <c r="B3482" t="s">
        <v>7</v>
      </c>
      <c r="C3482" s="10">
        <v>29.868300000000001</v>
      </c>
      <c r="D3482" s="9">
        <v>39.700000000000003</v>
      </c>
      <c r="E3482" s="11">
        <v>25.04</v>
      </c>
      <c r="F3482" s="6">
        <v>36.74</v>
      </c>
    </row>
    <row r="3483" spans="1:6" x14ac:dyDescent="0.25">
      <c r="A3483" t="s">
        <v>181</v>
      </c>
      <c r="B3483" t="s">
        <v>125</v>
      </c>
      <c r="C3483" s="10">
        <v>30.803850000000004</v>
      </c>
      <c r="D3483" s="9">
        <v>40.200000000000003</v>
      </c>
      <c r="E3483" s="11">
        <v>27.67</v>
      </c>
      <c r="F3483" s="6">
        <v>38.01</v>
      </c>
    </row>
    <row r="3484" spans="1:6" x14ac:dyDescent="0.25">
      <c r="A3484" t="s">
        <v>181</v>
      </c>
      <c r="B3484" t="s">
        <v>126</v>
      </c>
      <c r="C3484" s="10">
        <v>31.831800000000005</v>
      </c>
      <c r="D3484" s="9">
        <v>41.8</v>
      </c>
      <c r="E3484" s="11">
        <v>27.67</v>
      </c>
      <c r="F3484" s="6">
        <v>39.28</v>
      </c>
    </row>
    <row r="3485" spans="1:6" x14ac:dyDescent="0.25">
      <c r="A3485" t="s">
        <v>181</v>
      </c>
      <c r="B3485" t="s">
        <v>112</v>
      </c>
      <c r="C3485" s="10">
        <v>29.671950000000006</v>
      </c>
      <c r="D3485" s="9">
        <v>28.6</v>
      </c>
      <c r="E3485" s="11">
        <v>26.36</v>
      </c>
      <c r="F3485" s="6">
        <v>32.450000000000003</v>
      </c>
    </row>
    <row r="3486" spans="1:6" x14ac:dyDescent="0.25">
      <c r="A3486" t="s">
        <v>181</v>
      </c>
      <c r="B3486" t="s">
        <v>113</v>
      </c>
      <c r="C3486" s="10">
        <v>29.671950000000006</v>
      </c>
      <c r="D3486" s="9">
        <v>28.6</v>
      </c>
      <c r="E3486" s="11">
        <v>26.36</v>
      </c>
      <c r="F3486" s="6">
        <v>32.450000000000003</v>
      </c>
    </row>
    <row r="3487" spans="1:6" x14ac:dyDescent="0.25">
      <c r="A3487" t="s">
        <v>181</v>
      </c>
      <c r="B3487" t="s">
        <v>114</v>
      </c>
      <c r="C3487" s="10">
        <v>29.671950000000006</v>
      </c>
      <c r="D3487" s="9">
        <v>17.600000000000001</v>
      </c>
      <c r="E3487" s="11">
        <v>24.24</v>
      </c>
      <c r="F3487" s="6">
        <v>30.06</v>
      </c>
    </row>
    <row r="3488" spans="1:6" x14ac:dyDescent="0.25">
      <c r="A3488" t="s">
        <v>181</v>
      </c>
      <c r="B3488" t="s">
        <v>115</v>
      </c>
      <c r="C3488" s="10">
        <v>26.588100000000004</v>
      </c>
      <c r="D3488" s="9">
        <v>17.600000000000001</v>
      </c>
      <c r="E3488" s="11">
        <v>24.24</v>
      </c>
      <c r="F3488" s="6">
        <v>30.06</v>
      </c>
    </row>
    <row r="3489" spans="1:6" x14ac:dyDescent="0.25">
      <c r="A3489" t="s">
        <v>181</v>
      </c>
      <c r="B3489" t="s">
        <v>116</v>
      </c>
      <c r="C3489" s="10">
        <v>26.588100000000004</v>
      </c>
      <c r="D3489" s="9">
        <v>16.3</v>
      </c>
      <c r="E3489" s="11">
        <v>22.4</v>
      </c>
      <c r="F3489" s="6">
        <v>24.93</v>
      </c>
    </row>
    <row r="3490" spans="1:6" x14ac:dyDescent="0.25">
      <c r="A3490" t="s">
        <v>181</v>
      </c>
      <c r="B3490" t="s">
        <v>117</v>
      </c>
      <c r="C3490" s="10">
        <v>26.588100000000004</v>
      </c>
      <c r="D3490" s="9">
        <v>16.3</v>
      </c>
      <c r="E3490" s="11">
        <v>22.4</v>
      </c>
      <c r="F3490" s="6">
        <v>24.93</v>
      </c>
    </row>
    <row r="3491" spans="1:6" x14ac:dyDescent="0.25">
      <c r="A3491" t="s">
        <v>181</v>
      </c>
      <c r="B3491" t="s">
        <v>118</v>
      </c>
      <c r="C3491" s="10">
        <v>26.588100000000004</v>
      </c>
      <c r="D3491" s="9">
        <v>14.8</v>
      </c>
      <c r="E3491" s="11">
        <v>21.08</v>
      </c>
      <c r="F3491" s="6">
        <v>21.86</v>
      </c>
    </row>
    <row r="3492" spans="1:6" x14ac:dyDescent="0.25">
      <c r="A3492" t="s">
        <v>181</v>
      </c>
      <c r="B3492" t="s">
        <v>119</v>
      </c>
      <c r="C3492" s="10">
        <v>26.588100000000004</v>
      </c>
      <c r="D3492" s="9">
        <v>14.8</v>
      </c>
      <c r="E3492" s="9">
        <v>21.08</v>
      </c>
      <c r="F3492" s="6">
        <v>21.86</v>
      </c>
    </row>
    <row r="3493" spans="1:6" x14ac:dyDescent="0.25">
      <c r="A3493" t="s">
        <v>181</v>
      </c>
      <c r="B3493" t="s">
        <v>120</v>
      </c>
      <c r="C3493" s="10">
        <v>26.588100000000004</v>
      </c>
      <c r="D3493" s="9">
        <v>14.8</v>
      </c>
      <c r="E3493" s="9">
        <v>21.08</v>
      </c>
      <c r="F3493" s="6">
        <v>21.86</v>
      </c>
    </row>
    <row r="3494" spans="1:6" x14ac:dyDescent="0.25">
      <c r="A3494" t="s">
        <v>181</v>
      </c>
      <c r="B3494" t="s">
        <v>121</v>
      </c>
      <c r="C3494" s="10">
        <v>22.599885000000004</v>
      </c>
      <c r="D3494" s="9">
        <v>13.5</v>
      </c>
      <c r="F3494" s="6">
        <v>20.149999999999999</v>
      </c>
    </row>
    <row r="3495" spans="1:6" x14ac:dyDescent="0.25">
      <c r="A3495" t="s">
        <v>181</v>
      </c>
      <c r="B3495" t="s">
        <v>122</v>
      </c>
      <c r="C3495" s="8">
        <v>22.599885000000004</v>
      </c>
      <c r="D3495" s="9">
        <v>13.5</v>
      </c>
      <c r="F3495" s="6">
        <v>20.149999999999999</v>
      </c>
    </row>
    <row r="3496" spans="1:6" x14ac:dyDescent="0.25">
      <c r="A3496" t="s">
        <v>181</v>
      </c>
      <c r="B3496" t="s">
        <v>123</v>
      </c>
      <c r="C3496" s="8">
        <v>22.599885000000004</v>
      </c>
      <c r="D3496" s="9">
        <v>13.5</v>
      </c>
      <c r="F3496" s="6">
        <v>20.149999999999999</v>
      </c>
    </row>
    <row r="3497" spans="1:6" x14ac:dyDescent="0.25">
      <c r="A3497" t="s">
        <v>181</v>
      </c>
      <c r="B3497" t="s">
        <v>124</v>
      </c>
      <c r="C3497" s="8">
        <v>22.599885000000004</v>
      </c>
      <c r="D3497" s="9">
        <v>13.5</v>
      </c>
      <c r="F3497" s="6">
        <v>20.149999999999999</v>
      </c>
    </row>
    <row r="3498" spans="1:6" x14ac:dyDescent="0.25">
      <c r="A3498" t="s">
        <v>182</v>
      </c>
      <c r="B3498" t="s">
        <v>104</v>
      </c>
      <c r="C3498" s="10">
        <v>22.099</v>
      </c>
      <c r="D3498" s="9">
        <v>35.4</v>
      </c>
      <c r="E3498" s="11">
        <v>12.873999999999999</v>
      </c>
      <c r="F3498" s="6">
        <v>21.63</v>
      </c>
    </row>
    <row r="3499" spans="1:6" x14ac:dyDescent="0.25">
      <c r="A3499" t="s">
        <v>182</v>
      </c>
      <c r="B3499" t="s">
        <v>1</v>
      </c>
      <c r="C3499" s="10">
        <v>25.542000000000002</v>
      </c>
      <c r="D3499" s="9">
        <v>36.299999999999997</v>
      </c>
      <c r="E3499" s="11">
        <v>14.677999999999999</v>
      </c>
      <c r="F3499" s="6">
        <v>25.18</v>
      </c>
    </row>
    <row r="3500" spans="1:6" x14ac:dyDescent="0.25">
      <c r="A3500" t="s">
        <v>182</v>
      </c>
      <c r="B3500" t="s">
        <v>2</v>
      </c>
      <c r="C3500" s="10">
        <v>28.446000000000002</v>
      </c>
      <c r="D3500" s="9">
        <v>37.4</v>
      </c>
      <c r="E3500" s="11">
        <v>16.481999999999996</v>
      </c>
      <c r="F3500" s="6">
        <v>28.73</v>
      </c>
    </row>
    <row r="3501" spans="1:6" x14ac:dyDescent="0.25">
      <c r="A3501" t="s">
        <v>182</v>
      </c>
      <c r="B3501" t="s">
        <v>3</v>
      </c>
      <c r="C3501" s="10">
        <v>31.196000000000002</v>
      </c>
      <c r="D3501" s="9">
        <v>38.4</v>
      </c>
      <c r="E3501" s="11">
        <v>18.275749999999995</v>
      </c>
      <c r="F3501" s="6">
        <v>32.28</v>
      </c>
    </row>
    <row r="3502" spans="1:6" x14ac:dyDescent="0.25">
      <c r="A3502" t="s">
        <v>182</v>
      </c>
      <c r="B3502" t="s">
        <v>4</v>
      </c>
      <c r="C3502" s="10">
        <v>34.529000000000003</v>
      </c>
      <c r="D3502" s="9">
        <v>40.4</v>
      </c>
      <c r="E3502" s="11">
        <v>19.823499999999999</v>
      </c>
      <c r="F3502" s="6">
        <v>33.57</v>
      </c>
    </row>
    <row r="3503" spans="1:6" x14ac:dyDescent="0.25">
      <c r="A3503" t="s">
        <v>182</v>
      </c>
      <c r="B3503" t="s">
        <v>5</v>
      </c>
      <c r="C3503" s="10">
        <v>37.565000000000005</v>
      </c>
      <c r="D3503" s="9">
        <v>41.5</v>
      </c>
      <c r="E3503" s="11">
        <v>21.37125</v>
      </c>
      <c r="F3503" s="6">
        <v>34.86</v>
      </c>
    </row>
    <row r="3504" spans="1:6" x14ac:dyDescent="0.25">
      <c r="A3504" t="s">
        <v>182</v>
      </c>
      <c r="B3504" t="s">
        <v>6</v>
      </c>
      <c r="C3504" s="10">
        <v>38.687000000000005</v>
      </c>
      <c r="D3504" s="9">
        <v>43.6</v>
      </c>
      <c r="E3504" s="11">
        <v>22.918999999999997</v>
      </c>
      <c r="F3504" s="6">
        <v>38.590000000000003</v>
      </c>
    </row>
    <row r="3505" spans="1:6" x14ac:dyDescent="0.25">
      <c r="A3505" t="s">
        <v>182</v>
      </c>
      <c r="B3505" t="s">
        <v>7</v>
      </c>
      <c r="C3505" s="10">
        <v>41.360000000000007</v>
      </c>
      <c r="D3505" s="9">
        <v>45.1</v>
      </c>
      <c r="E3505" s="11">
        <v>24.456499999999998</v>
      </c>
      <c r="F3505" s="6">
        <v>39.96</v>
      </c>
    </row>
    <row r="3506" spans="1:6" x14ac:dyDescent="0.25">
      <c r="A3506" t="s">
        <v>182</v>
      </c>
      <c r="B3506" t="s">
        <v>125</v>
      </c>
      <c r="C3506" s="10">
        <v>43.032000000000004</v>
      </c>
      <c r="D3506" s="9">
        <v>45.9</v>
      </c>
      <c r="E3506" s="11">
        <v>27.039499999999997</v>
      </c>
      <c r="F3506" s="6">
        <v>41.34</v>
      </c>
    </row>
    <row r="3507" spans="1:6" x14ac:dyDescent="0.25">
      <c r="A3507" t="s">
        <v>182</v>
      </c>
      <c r="B3507" t="s">
        <v>126</v>
      </c>
      <c r="C3507" s="10">
        <v>45.848000000000006</v>
      </c>
      <c r="D3507" s="9">
        <v>47.9</v>
      </c>
      <c r="E3507" s="11">
        <v>27.039499999999997</v>
      </c>
      <c r="F3507" s="6">
        <v>42.73</v>
      </c>
    </row>
    <row r="3508" spans="1:6" x14ac:dyDescent="0.25">
      <c r="A3508" t="s">
        <v>182</v>
      </c>
      <c r="B3508" t="s">
        <v>112</v>
      </c>
      <c r="C3508" s="10">
        <v>43.373000000000005</v>
      </c>
      <c r="D3508" s="9">
        <v>33.1</v>
      </c>
      <c r="E3508" s="11">
        <v>25.747999999999998</v>
      </c>
      <c r="F3508" s="6">
        <v>35.299999999999997</v>
      </c>
    </row>
    <row r="3509" spans="1:6" x14ac:dyDescent="0.25">
      <c r="A3509" t="s">
        <v>182</v>
      </c>
      <c r="B3509" t="s">
        <v>113</v>
      </c>
      <c r="C3509" s="10">
        <v>43.373000000000005</v>
      </c>
      <c r="D3509" s="9">
        <v>33.1</v>
      </c>
      <c r="E3509" s="11">
        <v>25.747999999999998</v>
      </c>
      <c r="F3509" s="6">
        <v>35.299999999999997</v>
      </c>
    </row>
    <row r="3510" spans="1:6" x14ac:dyDescent="0.25">
      <c r="A3510" t="s">
        <v>182</v>
      </c>
      <c r="B3510" t="s">
        <v>114</v>
      </c>
      <c r="C3510" s="10">
        <v>43.373000000000005</v>
      </c>
      <c r="D3510" s="9">
        <v>21.3</v>
      </c>
      <c r="E3510" s="11">
        <v>23.687749999999998</v>
      </c>
      <c r="F3510" s="6">
        <v>32.69</v>
      </c>
    </row>
    <row r="3511" spans="1:6" x14ac:dyDescent="0.25">
      <c r="A3511" t="s">
        <v>182</v>
      </c>
      <c r="B3511" t="s">
        <v>115</v>
      </c>
      <c r="C3511" s="10">
        <v>38.874000000000009</v>
      </c>
      <c r="D3511" s="9">
        <v>21.3</v>
      </c>
      <c r="E3511" s="11">
        <v>23.687749999999998</v>
      </c>
      <c r="F3511" s="6">
        <v>32.69</v>
      </c>
    </row>
    <row r="3512" spans="1:6" x14ac:dyDescent="0.25">
      <c r="A3512" t="s">
        <v>182</v>
      </c>
      <c r="B3512" t="s">
        <v>116</v>
      </c>
      <c r="C3512" s="10">
        <v>38.874000000000009</v>
      </c>
      <c r="D3512" s="9">
        <v>19.899999999999999</v>
      </c>
      <c r="E3512" s="11">
        <v>21.883749999999999</v>
      </c>
      <c r="F3512" s="6">
        <v>27.12</v>
      </c>
    </row>
    <row r="3513" spans="1:6" x14ac:dyDescent="0.25">
      <c r="A3513" t="s">
        <v>182</v>
      </c>
      <c r="B3513" t="s">
        <v>117</v>
      </c>
      <c r="C3513" s="10">
        <v>38.874000000000009</v>
      </c>
      <c r="D3513" s="9">
        <v>19.899999999999999</v>
      </c>
      <c r="E3513" s="11">
        <v>21.883749999999999</v>
      </c>
      <c r="F3513" s="6">
        <v>27.12</v>
      </c>
    </row>
    <row r="3514" spans="1:6" x14ac:dyDescent="0.25">
      <c r="A3514" t="s">
        <v>182</v>
      </c>
      <c r="B3514" t="s">
        <v>118</v>
      </c>
      <c r="C3514" s="10">
        <v>38.874000000000009</v>
      </c>
      <c r="D3514" s="9">
        <v>18</v>
      </c>
      <c r="E3514" s="11">
        <v>20.602499999999999</v>
      </c>
      <c r="F3514" s="6">
        <v>23.78</v>
      </c>
    </row>
    <row r="3515" spans="1:6" x14ac:dyDescent="0.25">
      <c r="A3515" t="s">
        <v>182</v>
      </c>
      <c r="B3515" t="s">
        <v>119</v>
      </c>
      <c r="C3515" s="10">
        <v>38.874000000000009</v>
      </c>
      <c r="D3515" s="9">
        <v>18</v>
      </c>
      <c r="E3515" s="9">
        <v>20.602499999999999</v>
      </c>
      <c r="F3515" s="6">
        <v>23.78</v>
      </c>
    </row>
    <row r="3516" spans="1:6" x14ac:dyDescent="0.25">
      <c r="A3516" t="s">
        <v>182</v>
      </c>
      <c r="B3516" t="s">
        <v>120</v>
      </c>
      <c r="C3516" s="10">
        <v>38.874000000000009</v>
      </c>
      <c r="D3516" s="9">
        <v>18</v>
      </c>
      <c r="E3516" s="9">
        <v>20.602499999999999</v>
      </c>
      <c r="F3516" s="6">
        <v>23.78</v>
      </c>
    </row>
    <row r="3517" spans="1:6" x14ac:dyDescent="0.25">
      <c r="A3517" t="s">
        <v>182</v>
      </c>
      <c r="B3517" t="s">
        <v>121</v>
      </c>
      <c r="C3517" s="10">
        <v>33.04290000000001</v>
      </c>
      <c r="D3517" s="9">
        <v>16.5</v>
      </c>
      <c r="F3517" s="6">
        <v>21.92</v>
      </c>
    </row>
    <row r="3518" spans="1:6" x14ac:dyDescent="0.25">
      <c r="A3518" t="s">
        <v>182</v>
      </c>
      <c r="B3518" t="s">
        <v>122</v>
      </c>
      <c r="C3518" s="8">
        <v>33.04290000000001</v>
      </c>
      <c r="D3518" s="9">
        <v>16.5</v>
      </c>
      <c r="F3518" s="6">
        <v>21.92</v>
      </c>
    </row>
    <row r="3519" spans="1:6" x14ac:dyDescent="0.25">
      <c r="A3519" t="s">
        <v>182</v>
      </c>
      <c r="B3519" t="s">
        <v>123</v>
      </c>
      <c r="C3519" s="8">
        <v>33.04290000000001</v>
      </c>
      <c r="D3519" s="9">
        <v>16.5</v>
      </c>
      <c r="F3519" s="6">
        <v>21.92</v>
      </c>
    </row>
    <row r="3520" spans="1:6" x14ac:dyDescent="0.25">
      <c r="A3520" t="s">
        <v>182</v>
      </c>
      <c r="B3520" t="s">
        <v>124</v>
      </c>
      <c r="C3520" s="8">
        <v>33.04290000000001</v>
      </c>
      <c r="D3520" s="9">
        <v>16.5</v>
      </c>
      <c r="F3520" s="6">
        <v>21.92</v>
      </c>
    </row>
    <row r="3521" spans="1:6" x14ac:dyDescent="0.25">
      <c r="A3521" t="s">
        <v>183</v>
      </c>
      <c r="B3521" t="s">
        <v>104</v>
      </c>
      <c r="C3521" s="10">
        <v>19.448</v>
      </c>
      <c r="D3521" s="9">
        <v>31.8</v>
      </c>
      <c r="E3521" s="11">
        <v>16.66</v>
      </c>
      <c r="F3521" s="6">
        <v>18.45</v>
      </c>
    </row>
    <row r="3522" spans="1:6" x14ac:dyDescent="0.25">
      <c r="A3522" t="s">
        <v>183</v>
      </c>
      <c r="B3522" t="s">
        <v>1</v>
      </c>
      <c r="C3522" s="10">
        <v>22.495000000000001</v>
      </c>
      <c r="D3522" s="9">
        <v>32.5</v>
      </c>
      <c r="E3522" s="11">
        <v>18.989999999999998</v>
      </c>
      <c r="F3522" s="6">
        <v>21.48</v>
      </c>
    </row>
    <row r="3523" spans="1:6" x14ac:dyDescent="0.25">
      <c r="A3523" t="s">
        <v>183</v>
      </c>
      <c r="B3523" t="s">
        <v>2</v>
      </c>
      <c r="C3523" s="10">
        <v>25.091000000000001</v>
      </c>
      <c r="D3523" s="9">
        <v>33.299999999999997</v>
      </c>
      <c r="E3523" s="11">
        <v>21.32</v>
      </c>
      <c r="F3523" s="6">
        <v>24.52</v>
      </c>
    </row>
    <row r="3524" spans="1:6" x14ac:dyDescent="0.25">
      <c r="A3524" t="s">
        <v>183</v>
      </c>
      <c r="B3524" t="s">
        <v>3</v>
      </c>
      <c r="C3524" s="10">
        <v>28.314</v>
      </c>
      <c r="D3524" s="9">
        <v>34.5</v>
      </c>
      <c r="E3524" s="11">
        <v>23.65</v>
      </c>
      <c r="F3524" s="6">
        <v>27.53</v>
      </c>
    </row>
    <row r="3525" spans="1:6" x14ac:dyDescent="0.25">
      <c r="A3525" t="s">
        <v>183</v>
      </c>
      <c r="B3525" t="s">
        <v>4</v>
      </c>
      <c r="C3525" s="10">
        <v>30.481000000000002</v>
      </c>
      <c r="D3525" s="9">
        <v>36.1</v>
      </c>
      <c r="E3525" s="11">
        <v>25.65</v>
      </c>
      <c r="F3525" s="6">
        <v>28.64</v>
      </c>
    </row>
    <row r="3526" spans="1:6" x14ac:dyDescent="0.25">
      <c r="A3526" t="s">
        <v>183</v>
      </c>
      <c r="B3526" t="s">
        <v>5</v>
      </c>
      <c r="C3526" s="10">
        <v>33.429000000000002</v>
      </c>
      <c r="D3526" s="9">
        <v>36.799999999999997</v>
      </c>
      <c r="E3526" s="11">
        <v>27.65</v>
      </c>
      <c r="F3526" s="6">
        <v>29.74</v>
      </c>
    </row>
    <row r="3527" spans="1:6" x14ac:dyDescent="0.25">
      <c r="A3527" t="s">
        <v>183</v>
      </c>
      <c r="B3527" t="s">
        <v>6</v>
      </c>
      <c r="C3527" s="10">
        <v>34.177</v>
      </c>
      <c r="D3527" s="9">
        <v>38.5</v>
      </c>
      <c r="E3527" s="11">
        <v>29.65</v>
      </c>
      <c r="F3527" s="6">
        <v>32.299999999999997</v>
      </c>
    </row>
    <row r="3528" spans="1:6" x14ac:dyDescent="0.25">
      <c r="A3528" t="s">
        <v>183</v>
      </c>
      <c r="B3528" t="s">
        <v>7</v>
      </c>
      <c r="C3528" s="10">
        <v>36.475999999999999</v>
      </c>
      <c r="D3528" s="9">
        <v>39.700000000000003</v>
      </c>
      <c r="E3528" s="11">
        <v>31.65</v>
      </c>
      <c r="F3528" s="6">
        <v>33.46</v>
      </c>
    </row>
    <row r="3529" spans="1:6" x14ac:dyDescent="0.25">
      <c r="A3529" t="s">
        <v>183</v>
      </c>
      <c r="B3529" t="s">
        <v>125</v>
      </c>
      <c r="C3529" s="10">
        <v>37.983000000000004</v>
      </c>
      <c r="D3529" s="9">
        <v>40.1</v>
      </c>
      <c r="E3529" s="11">
        <v>34.979999999999997</v>
      </c>
      <c r="F3529" s="6">
        <v>34.619999999999997</v>
      </c>
    </row>
    <row r="3530" spans="1:6" x14ac:dyDescent="0.25">
      <c r="A3530" t="s">
        <v>183</v>
      </c>
      <c r="B3530" t="s">
        <v>126</v>
      </c>
      <c r="C3530" s="10">
        <v>39.974000000000004</v>
      </c>
      <c r="D3530" s="9">
        <v>41.7</v>
      </c>
      <c r="E3530" s="11">
        <v>34.979999999999997</v>
      </c>
      <c r="F3530" s="6">
        <v>35.76</v>
      </c>
    </row>
    <row r="3531" spans="1:6" x14ac:dyDescent="0.25">
      <c r="A3531" t="s">
        <v>183</v>
      </c>
      <c r="B3531" t="s">
        <v>112</v>
      </c>
      <c r="C3531" s="10">
        <v>37.741000000000007</v>
      </c>
      <c r="D3531" s="9">
        <v>29</v>
      </c>
      <c r="E3531" s="11">
        <v>33.31</v>
      </c>
      <c r="F3531" s="6">
        <v>29.54</v>
      </c>
    </row>
    <row r="3532" spans="1:6" x14ac:dyDescent="0.25">
      <c r="A3532" t="s">
        <v>183</v>
      </c>
      <c r="B3532" t="s">
        <v>113</v>
      </c>
      <c r="C3532" s="10">
        <v>37.741000000000007</v>
      </c>
      <c r="D3532" s="9">
        <v>29</v>
      </c>
      <c r="E3532" s="11">
        <v>33.31</v>
      </c>
      <c r="F3532" s="6">
        <v>29.54</v>
      </c>
    </row>
    <row r="3533" spans="1:6" x14ac:dyDescent="0.25">
      <c r="A3533" t="s">
        <v>183</v>
      </c>
      <c r="B3533" t="s">
        <v>114</v>
      </c>
      <c r="C3533" s="10">
        <v>37.741000000000007</v>
      </c>
      <c r="D3533" s="9">
        <v>19.7</v>
      </c>
      <c r="E3533" s="11">
        <v>30.65</v>
      </c>
      <c r="F3533" s="6">
        <v>27.37</v>
      </c>
    </row>
    <row r="3534" spans="1:6" x14ac:dyDescent="0.25">
      <c r="A3534" t="s">
        <v>183</v>
      </c>
      <c r="B3534" t="s">
        <v>115</v>
      </c>
      <c r="C3534" s="10">
        <v>33.132000000000005</v>
      </c>
      <c r="D3534" s="9">
        <v>19.7</v>
      </c>
      <c r="E3534" s="11">
        <v>30.65</v>
      </c>
      <c r="F3534" s="6">
        <v>27.37</v>
      </c>
    </row>
    <row r="3535" spans="1:6" x14ac:dyDescent="0.25">
      <c r="A3535" t="s">
        <v>183</v>
      </c>
      <c r="B3535" t="s">
        <v>116</v>
      </c>
      <c r="C3535" s="10">
        <v>33.132000000000005</v>
      </c>
      <c r="D3535" s="9">
        <v>18.2</v>
      </c>
      <c r="E3535" s="11">
        <v>28.32</v>
      </c>
      <c r="F3535" s="6">
        <v>22.7</v>
      </c>
    </row>
    <row r="3536" spans="1:6" x14ac:dyDescent="0.25">
      <c r="A3536" t="s">
        <v>183</v>
      </c>
      <c r="B3536" t="s">
        <v>117</v>
      </c>
      <c r="C3536" s="10">
        <v>33.132000000000005</v>
      </c>
      <c r="D3536" s="9">
        <v>18.2</v>
      </c>
      <c r="E3536" s="11">
        <v>28.32</v>
      </c>
      <c r="F3536" s="6">
        <v>22.7</v>
      </c>
    </row>
    <row r="3537" spans="1:6" x14ac:dyDescent="0.25">
      <c r="A3537" t="s">
        <v>183</v>
      </c>
      <c r="B3537" t="s">
        <v>118</v>
      </c>
      <c r="C3537" s="10">
        <v>33.132000000000005</v>
      </c>
      <c r="D3537" s="9">
        <v>16.5</v>
      </c>
      <c r="E3537" s="11">
        <v>26.65</v>
      </c>
      <c r="F3537" s="6">
        <v>19.91</v>
      </c>
    </row>
    <row r="3538" spans="1:6" x14ac:dyDescent="0.25">
      <c r="A3538" t="s">
        <v>183</v>
      </c>
      <c r="B3538" t="s">
        <v>119</v>
      </c>
      <c r="C3538" s="10">
        <v>33.132000000000005</v>
      </c>
      <c r="D3538" s="9">
        <v>16.5</v>
      </c>
      <c r="E3538" s="9">
        <v>26.65</v>
      </c>
      <c r="F3538" s="6">
        <v>19.91</v>
      </c>
    </row>
    <row r="3539" spans="1:6" x14ac:dyDescent="0.25">
      <c r="A3539" t="s">
        <v>183</v>
      </c>
      <c r="B3539" t="s">
        <v>120</v>
      </c>
      <c r="C3539" s="10">
        <v>33.132000000000005</v>
      </c>
      <c r="D3539" s="9">
        <v>16.5</v>
      </c>
      <c r="E3539" s="9">
        <v>26.65</v>
      </c>
      <c r="F3539" s="6">
        <v>19.91</v>
      </c>
    </row>
    <row r="3540" spans="1:6" x14ac:dyDescent="0.25">
      <c r="A3540" t="s">
        <v>183</v>
      </c>
      <c r="B3540" t="s">
        <v>121</v>
      </c>
      <c r="C3540" s="10">
        <v>28.162200000000002</v>
      </c>
      <c r="D3540" s="9">
        <v>15</v>
      </c>
      <c r="F3540" s="6">
        <v>18.350000000000001</v>
      </c>
    </row>
    <row r="3541" spans="1:6" x14ac:dyDescent="0.25">
      <c r="A3541" t="s">
        <v>183</v>
      </c>
      <c r="B3541" t="s">
        <v>122</v>
      </c>
      <c r="C3541" s="8">
        <v>28.162200000000002</v>
      </c>
      <c r="D3541" s="9">
        <v>15</v>
      </c>
      <c r="F3541" s="6">
        <v>18.350000000000001</v>
      </c>
    </row>
    <row r="3542" spans="1:6" x14ac:dyDescent="0.25">
      <c r="A3542" t="s">
        <v>183</v>
      </c>
      <c r="B3542" t="s">
        <v>123</v>
      </c>
      <c r="C3542" s="8">
        <v>28.162200000000002</v>
      </c>
      <c r="D3542" s="9">
        <v>15</v>
      </c>
      <c r="F3542" s="6">
        <v>18.350000000000001</v>
      </c>
    </row>
    <row r="3543" spans="1:6" x14ac:dyDescent="0.25">
      <c r="A3543" t="s">
        <v>183</v>
      </c>
      <c r="B3543" t="s">
        <v>124</v>
      </c>
      <c r="C3543" s="8">
        <v>28.162200000000002</v>
      </c>
      <c r="D3543" s="9">
        <v>15</v>
      </c>
      <c r="F3543" s="6">
        <v>18.350000000000001</v>
      </c>
    </row>
    <row r="3544" spans="1:6" x14ac:dyDescent="0.25">
      <c r="A3544" t="s">
        <v>184</v>
      </c>
      <c r="B3544" t="s">
        <v>104</v>
      </c>
      <c r="C3544" s="10">
        <v>18.733000000000004</v>
      </c>
      <c r="D3544" s="9">
        <v>32.9</v>
      </c>
      <c r="E3544" s="11">
        <v>15.549249999999999</v>
      </c>
      <c r="F3544" s="6">
        <v>21.18</v>
      </c>
    </row>
    <row r="3545" spans="1:6" x14ac:dyDescent="0.25">
      <c r="A3545" t="s">
        <v>184</v>
      </c>
      <c r="B3545" t="s">
        <v>1</v>
      </c>
      <c r="C3545" s="10">
        <v>21.516000000000002</v>
      </c>
      <c r="D3545" s="9">
        <v>33.9</v>
      </c>
      <c r="E3545" s="11">
        <v>17.722249999999999</v>
      </c>
      <c r="F3545" s="6">
        <v>24.66</v>
      </c>
    </row>
    <row r="3546" spans="1:6" x14ac:dyDescent="0.25">
      <c r="A3546" t="s">
        <v>184</v>
      </c>
      <c r="B3546" t="s">
        <v>2</v>
      </c>
      <c r="C3546" s="10">
        <v>24.046000000000003</v>
      </c>
      <c r="D3546" s="9">
        <v>35</v>
      </c>
      <c r="E3546" s="11">
        <v>19.9055</v>
      </c>
      <c r="F3546" s="6">
        <v>28.14</v>
      </c>
    </row>
    <row r="3547" spans="1:6" x14ac:dyDescent="0.25">
      <c r="A3547" t="s">
        <v>184</v>
      </c>
      <c r="B3547" t="s">
        <v>3</v>
      </c>
      <c r="C3547" s="10">
        <v>25.927000000000003</v>
      </c>
      <c r="D3547" s="9">
        <v>36.200000000000003</v>
      </c>
      <c r="E3547" s="11">
        <v>22.078499999999998</v>
      </c>
      <c r="F3547" s="6">
        <v>31.6</v>
      </c>
    </row>
    <row r="3548" spans="1:6" x14ac:dyDescent="0.25">
      <c r="A3548" t="s">
        <v>184</v>
      </c>
      <c r="B3548" t="s">
        <v>4</v>
      </c>
      <c r="C3548" s="10">
        <v>28.237000000000005</v>
      </c>
      <c r="D3548" s="9">
        <v>38.200000000000003</v>
      </c>
      <c r="E3548" s="11">
        <v>23.943999999999999</v>
      </c>
      <c r="F3548" s="6">
        <v>32.880000000000003</v>
      </c>
    </row>
    <row r="3549" spans="1:6" x14ac:dyDescent="0.25">
      <c r="A3549" t="s">
        <v>184</v>
      </c>
      <c r="B3549" t="s">
        <v>5</v>
      </c>
      <c r="C3549" s="10">
        <v>30.987000000000005</v>
      </c>
      <c r="D3549" s="9">
        <v>39.4</v>
      </c>
      <c r="E3549" s="11">
        <v>25.809499999999996</v>
      </c>
      <c r="F3549" s="6">
        <v>34.14</v>
      </c>
    </row>
    <row r="3550" spans="1:6" x14ac:dyDescent="0.25">
      <c r="A3550" t="s">
        <v>184</v>
      </c>
      <c r="B3550" t="s">
        <v>6</v>
      </c>
      <c r="C3550" s="10">
        <v>33.286000000000001</v>
      </c>
      <c r="D3550" s="9">
        <v>41.4</v>
      </c>
      <c r="E3550" s="11">
        <v>27.674999999999997</v>
      </c>
      <c r="F3550" s="6">
        <v>37.74</v>
      </c>
    </row>
    <row r="3551" spans="1:6" x14ac:dyDescent="0.25">
      <c r="A3551" t="s">
        <v>184</v>
      </c>
      <c r="B3551" t="s">
        <v>7</v>
      </c>
      <c r="C3551" s="10">
        <v>34.925000000000004</v>
      </c>
      <c r="D3551" s="9">
        <v>43</v>
      </c>
      <c r="E3551" s="11">
        <v>29.540499999999998</v>
      </c>
      <c r="F3551" s="6">
        <v>39.090000000000003</v>
      </c>
    </row>
    <row r="3552" spans="1:6" x14ac:dyDescent="0.25">
      <c r="A3552" t="s">
        <v>184</v>
      </c>
      <c r="B3552" t="s">
        <v>125</v>
      </c>
      <c r="C3552" s="10">
        <v>37.070000000000007</v>
      </c>
      <c r="D3552" s="9">
        <v>43.8</v>
      </c>
      <c r="E3552" s="11">
        <v>32.646250000000002</v>
      </c>
      <c r="F3552" s="6">
        <v>40.450000000000003</v>
      </c>
    </row>
    <row r="3553" spans="1:6" x14ac:dyDescent="0.25">
      <c r="A3553" t="s">
        <v>184</v>
      </c>
      <c r="B3553" t="s">
        <v>126</v>
      </c>
      <c r="C3553" s="10">
        <v>38.863</v>
      </c>
      <c r="D3553" s="9">
        <v>45.8</v>
      </c>
      <c r="E3553" s="11">
        <v>32.646250000000002</v>
      </c>
      <c r="F3553" s="6">
        <v>41.79</v>
      </c>
    </row>
    <row r="3554" spans="1:6" x14ac:dyDescent="0.25">
      <c r="A3554" t="s">
        <v>184</v>
      </c>
      <c r="B3554" t="s">
        <v>112</v>
      </c>
      <c r="C3554" s="10">
        <v>35.123000000000005</v>
      </c>
      <c r="D3554" s="9">
        <v>32.299999999999997</v>
      </c>
      <c r="E3554" s="11">
        <v>31.098499999999998</v>
      </c>
      <c r="F3554" s="6">
        <v>34.520000000000003</v>
      </c>
    </row>
    <row r="3555" spans="1:6" x14ac:dyDescent="0.25">
      <c r="A3555" t="s">
        <v>184</v>
      </c>
      <c r="B3555" t="s">
        <v>113</v>
      </c>
      <c r="C3555" s="10">
        <v>35.123000000000005</v>
      </c>
      <c r="D3555" s="9">
        <v>32.299999999999997</v>
      </c>
      <c r="E3555" s="11">
        <v>31.098499999999998</v>
      </c>
      <c r="F3555" s="6">
        <v>34.520000000000003</v>
      </c>
    </row>
    <row r="3556" spans="1:6" x14ac:dyDescent="0.25">
      <c r="A3556" t="s">
        <v>184</v>
      </c>
      <c r="B3556" t="s">
        <v>114</v>
      </c>
      <c r="C3556" s="10">
        <v>35.123000000000005</v>
      </c>
      <c r="D3556" s="9">
        <v>21.3</v>
      </c>
      <c r="E3556" s="11">
        <v>28.607749999999999</v>
      </c>
      <c r="F3556" s="6">
        <v>31.97</v>
      </c>
    </row>
    <row r="3557" spans="1:6" x14ac:dyDescent="0.25">
      <c r="A3557" t="s">
        <v>184</v>
      </c>
      <c r="B3557" t="s">
        <v>115</v>
      </c>
      <c r="C3557" s="10">
        <v>30.382000000000005</v>
      </c>
      <c r="D3557" s="9">
        <v>21.3</v>
      </c>
      <c r="E3557" s="11">
        <v>28.607749999999999</v>
      </c>
      <c r="F3557" s="6">
        <v>31.97</v>
      </c>
    </row>
    <row r="3558" spans="1:6" x14ac:dyDescent="0.25">
      <c r="A3558" t="s">
        <v>184</v>
      </c>
      <c r="B3558" t="s">
        <v>116</v>
      </c>
      <c r="C3558" s="10">
        <v>30.382000000000005</v>
      </c>
      <c r="D3558" s="9">
        <v>20</v>
      </c>
      <c r="E3558" s="11">
        <v>26.434749999999998</v>
      </c>
      <c r="F3558" s="6">
        <v>26.52</v>
      </c>
    </row>
    <row r="3559" spans="1:6" x14ac:dyDescent="0.25">
      <c r="A3559" t="s">
        <v>184</v>
      </c>
      <c r="B3559" t="s">
        <v>117</v>
      </c>
      <c r="C3559" s="10">
        <v>30.382000000000005</v>
      </c>
      <c r="D3559" s="9">
        <v>20</v>
      </c>
      <c r="E3559" s="11">
        <v>26.434749999999998</v>
      </c>
      <c r="F3559" s="6">
        <v>26.52</v>
      </c>
    </row>
    <row r="3560" spans="1:6" x14ac:dyDescent="0.25">
      <c r="A3560" t="s">
        <v>184</v>
      </c>
      <c r="B3560" t="s">
        <v>118</v>
      </c>
      <c r="C3560" s="10">
        <v>30.382000000000005</v>
      </c>
      <c r="D3560" s="9">
        <v>18.399999999999999</v>
      </c>
      <c r="E3560" s="11">
        <v>24.876749999999998</v>
      </c>
      <c r="F3560" s="6">
        <v>23.25</v>
      </c>
    </row>
    <row r="3561" spans="1:6" x14ac:dyDescent="0.25">
      <c r="A3561" t="s">
        <v>184</v>
      </c>
      <c r="B3561" t="s">
        <v>119</v>
      </c>
      <c r="C3561" s="10">
        <v>30.382000000000005</v>
      </c>
      <c r="D3561" s="9">
        <v>18.399999999999999</v>
      </c>
      <c r="E3561" s="9">
        <v>24.876749999999998</v>
      </c>
      <c r="F3561" s="6">
        <v>23.25</v>
      </c>
    </row>
    <row r="3562" spans="1:6" x14ac:dyDescent="0.25">
      <c r="A3562" t="s">
        <v>184</v>
      </c>
      <c r="B3562" t="s">
        <v>120</v>
      </c>
      <c r="C3562" s="10">
        <v>30.382000000000005</v>
      </c>
      <c r="D3562" s="9">
        <v>18.399999999999999</v>
      </c>
      <c r="E3562" s="9">
        <v>24.876749999999998</v>
      </c>
      <c r="F3562" s="6">
        <v>23.25</v>
      </c>
    </row>
    <row r="3563" spans="1:6" x14ac:dyDescent="0.25">
      <c r="A3563" t="s">
        <v>184</v>
      </c>
      <c r="B3563" t="s">
        <v>121</v>
      </c>
      <c r="C3563" s="10">
        <v>25.824700000000004</v>
      </c>
      <c r="D3563" s="9">
        <v>17</v>
      </c>
      <c r="F3563" s="6">
        <v>21.44</v>
      </c>
    </row>
    <row r="3564" spans="1:6" x14ac:dyDescent="0.25">
      <c r="A3564" t="s">
        <v>184</v>
      </c>
      <c r="B3564" t="s">
        <v>122</v>
      </c>
      <c r="C3564" s="8">
        <v>25.824700000000004</v>
      </c>
      <c r="D3564" s="9">
        <v>17</v>
      </c>
      <c r="F3564" s="6">
        <v>21.44</v>
      </c>
    </row>
    <row r="3565" spans="1:6" x14ac:dyDescent="0.25">
      <c r="A3565" t="s">
        <v>184</v>
      </c>
      <c r="B3565" t="s">
        <v>123</v>
      </c>
      <c r="C3565" s="8">
        <v>25.824700000000004</v>
      </c>
      <c r="D3565" s="9">
        <v>17</v>
      </c>
      <c r="F3565" s="6">
        <v>21.44</v>
      </c>
    </row>
    <row r="3566" spans="1:6" x14ac:dyDescent="0.25">
      <c r="A3566" t="s">
        <v>184</v>
      </c>
      <c r="B3566" t="s">
        <v>124</v>
      </c>
      <c r="C3566" s="8">
        <v>25.824700000000004</v>
      </c>
      <c r="D3566" s="9">
        <v>17</v>
      </c>
      <c r="F3566" s="6">
        <v>21.44</v>
      </c>
    </row>
    <row r="3567" spans="1:6" x14ac:dyDescent="0.25">
      <c r="A3567" t="s">
        <v>185</v>
      </c>
      <c r="B3567" t="s">
        <v>104</v>
      </c>
      <c r="C3567" s="10">
        <v>18.59</v>
      </c>
      <c r="D3567" s="9">
        <v>33.4</v>
      </c>
      <c r="E3567" s="11">
        <v>11.572249999999999</v>
      </c>
      <c r="F3567" s="6">
        <v>22.51</v>
      </c>
    </row>
    <row r="3568" spans="1:6" x14ac:dyDescent="0.25">
      <c r="A3568" t="s">
        <v>185</v>
      </c>
      <c r="B3568" t="s">
        <v>1</v>
      </c>
      <c r="C3568" s="10">
        <v>21.219000000000001</v>
      </c>
      <c r="D3568" s="9">
        <v>34.299999999999997</v>
      </c>
      <c r="E3568" s="11">
        <v>13.191749999999997</v>
      </c>
      <c r="F3568" s="6">
        <v>26.21</v>
      </c>
    </row>
    <row r="3569" spans="1:6" x14ac:dyDescent="0.25">
      <c r="A3569" t="s">
        <v>185</v>
      </c>
      <c r="B3569" t="s">
        <v>2</v>
      </c>
      <c r="C3569" s="10">
        <v>23.782000000000004</v>
      </c>
      <c r="D3569" s="9">
        <v>35.299999999999997</v>
      </c>
      <c r="E3569" s="11">
        <v>14.811249999999998</v>
      </c>
      <c r="F3569" s="6">
        <v>29.91</v>
      </c>
    </row>
    <row r="3570" spans="1:6" x14ac:dyDescent="0.25">
      <c r="A3570" t="s">
        <v>185</v>
      </c>
      <c r="B3570" t="s">
        <v>3</v>
      </c>
      <c r="C3570" s="10">
        <v>25.729000000000003</v>
      </c>
      <c r="D3570" s="9">
        <v>36.299999999999997</v>
      </c>
      <c r="E3570" s="11">
        <v>16.43075</v>
      </c>
      <c r="F3570" s="6">
        <v>33.61</v>
      </c>
    </row>
    <row r="3571" spans="1:6" x14ac:dyDescent="0.25">
      <c r="A3571" t="s">
        <v>185</v>
      </c>
      <c r="B3571" t="s">
        <v>4</v>
      </c>
      <c r="C3571" s="10">
        <v>27.676000000000002</v>
      </c>
      <c r="D3571" s="9">
        <v>38.200000000000003</v>
      </c>
      <c r="E3571" s="11">
        <v>17.814499999999999</v>
      </c>
      <c r="F3571" s="6">
        <v>34.950000000000003</v>
      </c>
    </row>
    <row r="3572" spans="1:6" x14ac:dyDescent="0.25">
      <c r="A3572" t="s">
        <v>185</v>
      </c>
      <c r="B3572" t="s">
        <v>5</v>
      </c>
      <c r="C3572" s="10">
        <v>30.371000000000002</v>
      </c>
      <c r="D3572" s="9">
        <v>39.200000000000003</v>
      </c>
      <c r="E3572" s="11">
        <v>19.208499999999997</v>
      </c>
      <c r="F3572" s="6">
        <v>36.29</v>
      </c>
    </row>
    <row r="3573" spans="1:6" x14ac:dyDescent="0.25">
      <c r="A3573" t="s">
        <v>185</v>
      </c>
      <c r="B3573" t="s">
        <v>6</v>
      </c>
      <c r="C3573" s="10">
        <v>32.989000000000004</v>
      </c>
      <c r="D3573" s="9">
        <v>41.2</v>
      </c>
      <c r="E3573" s="11">
        <v>20.592249999999996</v>
      </c>
      <c r="F3573" s="6">
        <v>39.92</v>
      </c>
    </row>
    <row r="3574" spans="1:6" x14ac:dyDescent="0.25">
      <c r="A3574" t="s">
        <v>185</v>
      </c>
      <c r="B3574" t="s">
        <v>7</v>
      </c>
      <c r="C3574" s="10">
        <v>34.683000000000007</v>
      </c>
      <c r="D3574" s="9">
        <v>42.7</v>
      </c>
      <c r="E3574" s="11">
        <v>21.986249999999998</v>
      </c>
      <c r="F3574" s="6">
        <v>41.34</v>
      </c>
    </row>
    <row r="3575" spans="1:6" x14ac:dyDescent="0.25">
      <c r="A3575" t="s">
        <v>185</v>
      </c>
      <c r="B3575" t="s">
        <v>125</v>
      </c>
      <c r="C3575" s="10">
        <v>36.773000000000003</v>
      </c>
      <c r="D3575" s="9">
        <v>43.5</v>
      </c>
      <c r="E3575" s="11">
        <v>24.30275</v>
      </c>
      <c r="F3575" s="6">
        <v>42.76</v>
      </c>
    </row>
    <row r="3576" spans="1:6" x14ac:dyDescent="0.25">
      <c r="A3576" t="s">
        <v>185</v>
      </c>
      <c r="B3576" t="s">
        <v>126</v>
      </c>
      <c r="C3576" s="10">
        <v>38.687000000000005</v>
      </c>
      <c r="D3576" s="9">
        <v>45.4</v>
      </c>
      <c r="E3576" s="11">
        <v>24.30275</v>
      </c>
      <c r="F3576" s="6">
        <v>44.18</v>
      </c>
    </row>
    <row r="3577" spans="1:6" x14ac:dyDescent="0.25">
      <c r="A3577" t="s">
        <v>185</v>
      </c>
      <c r="B3577" t="s">
        <v>112</v>
      </c>
      <c r="C3577" s="10">
        <v>34.782000000000004</v>
      </c>
      <c r="D3577" s="9">
        <v>31.6</v>
      </c>
      <c r="E3577" s="11">
        <v>23.144499999999997</v>
      </c>
      <c r="F3577" s="6">
        <v>36.5</v>
      </c>
    </row>
    <row r="3578" spans="1:6" x14ac:dyDescent="0.25">
      <c r="A3578" t="s">
        <v>185</v>
      </c>
      <c r="B3578" t="s">
        <v>113</v>
      </c>
      <c r="C3578" s="10">
        <v>34.782000000000004</v>
      </c>
      <c r="D3578" s="9">
        <v>31.6</v>
      </c>
      <c r="E3578" s="11">
        <v>23.144499999999997</v>
      </c>
      <c r="F3578" s="6">
        <v>36.5</v>
      </c>
    </row>
    <row r="3579" spans="1:6" x14ac:dyDescent="0.25">
      <c r="A3579" t="s">
        <v>185</v>
      </c>
      <c r="B3579" t="s">
        <v>114</v>
      </c>
      <c r="C3579" s="10">
        <v>34.782000000000004</v>
      </c>
      <c r="D3579" s="9">
        <v>20.100000000000001</v>
      </c>
      <c r="E3579" s="11">
        <v>21.289249999999999</v>
      </c>
      <c r="F3579" s="6">
        <v>33.81</v>
      </c>
    </row>
    <row r="3580" spans="1:6" x14ac:dyDescent="0.25">
      <c r="A3580" t="s">
        <v>185</v>
      </c>
      <c r="B3580" t="s">
        <v>115</v>
      </c>
      <c r="C3580" s="10">
        <v>30.283000000000005</v>
      </c>
      <c r="D3580" s="9">
        <v>20.100000000000001</v>
      </c>
      <c r="E3580" s="11">
        <v>21.289249999999999</v>
      </c>
      <c r="F3580" s="6">
        <v>33.81</v>
      </c>
    </row>
    <row r="3581" spans="1:6" x14ac:dyDescent="0.25">
      <c r="A3581" t="s">
        <v>185</v>
      </c>
      <c r="B3581" t="s">
        <v>116</v>
      </c>
      <c r="C3581" s="10">
        <v>30.283000000000005</v>
      </c>
      <c r="D3581" s="9">
        <v>18.8</v>
      </c>
      <c r="E3581" s="11">
        <v>19.669750000000001</v>
      </c>
      <c r="F3581" s="6">
        <v>28.05</v>
      </c>
    </row>
    <row r="3582" spans="1:6" x14ac:dyDescent="0.25">
      <c r="A3582" t="s">
        <v>185</v>
      </c>
      <c r="B3582" t="s">
        <v>117</v>
      </c>
      <c r="C3582" s="10">
        <v>30.283000000000005</v>
      </c>
      <c r="D3582" s="9">
        <v>18.8</v>
      </c>
      <c r="E3582" s="11">
        <v>19.669750000000001</v>
      </c>
      <c r="F3582" s="6">
        <v>28.05</v>
      </c>
    </row>
    <row r="3583" spans="1:6" x14ac:dyDescent="0.25">
      <c r="A3583" t="s">
        <v>185</v>
      </c>
      <c r="B3583" t="s">
        <v>118</v>
      </c>
      <c r="C3583" s="10">
        <v>30.283000000000005</v>
      </c>
      <c r="D3583" s="9">
        <v>17.100000000000001</v>
      </c>
      <c r="E3583" s="11">
        <v>18.511499999999998</v>
      </c>
      <c r="F3583" s="6">
        <v>24.59</v>
      </c>
    </row>
    <row r="3584" spans="1:6" x14ac:dyDescent="0.25">
      <c r="A3584" t="s">
        <v>185</v>
      </c>
      <c r="B3584" t="s">
        <v>119</v>
      </c>
      <c r="C3584" s="10">
        <v>30.283000000000005</v>
      </c>
      <c r="D3584" s="9">
        <v>17.100000000000001</v>
      </c>
      <c r="E3584" s="9">
        <v>18.511499999999998</v>
      </c>
      <c r="F3584" s="6">
        <v>24.59</v>
      </c>
    </row>
    <row r="3585" spans="1:6" x14ac:dyDescent="0.25">
      <c r="A3585" t="s">
        <v>185</v>
      </c>
      <c r="B3585" t="s">
        <v>120</v>
      </c>
      <c r="C3585" s="10">
        <v>30.283000000000005</v>
      </c>
      <c r="D3585" s="9">
        <v>17.100000000000001</v>
      </c>
      <c r="E3585" s="9">
        <v>18.511499999999998</v>
      </c>
      <c r="F3585" s="6">
        <v>24.59</v>
      </c>
    </row>
    <row r="3586" spans="1:6" x14ac:dyDescent="0.25">
      <c r="A3586" t="s">
        <v>185</v>
      </c>
      <c r="B3586" t="s">
        <v>121</v>
      </c>
      <c r="C3586" s="10">
        <v>25.740550000000002</v>
      </c>
      <c r="D3586" s="9">
        <v>15.7</v>
      </c>
      <c r="F3586" s="6">
        <v>22.67</v>
      </c>
    </row>
    <row r="3587" spans="1:6" x14ac:dyDescent="0.25">
      <c r="A3587" t="s">
        <v>185</v>
      </c>
      <c r="B3587" t="s">
        <v>122</v>
      </c>
      <c r="C3587" s="8">
        <v>25.740550000000002</v>
      </c>
      <c r="D3587" s="9">
        <v>15.7</v>
      </c>
      <c r="F3587" s="6">
        <v>22.67</v>
      </c>
    </row>
    <row r="3588" spans="1:6" x14ac:dyDescent="0.25">
      <c r="A3588" t="s">
        <v>185</v>
      </c>
      <c r="B3588" t="s">
        <v>123</v>
      </c>
      <c r="C3588" s="8">
        <v>25.740550000000002</v>
      </c>
      <c r="D3588" s="9">
        <v>15.7</v>
      </c>
      <c r="F3588" s="6">
        <v>22.67</v>
      </c>
    </row>
    <row r="3589" spans="1:6" x14ac:dyDescent="0.25">
      <c r="A3589" t="s">
        <v>185</v>
      </c>
      <c r="B3589" t="s">
        <v>124</v>
      </c>
      <c r="C3589" s="8">
        <v>25.740550000000002</v>
      </c>
      <c r="D3589" s="9">
        <v>15.7</v>
      </c>
      <c r="F3589" s="6">
        <v>22.67</v>
      </c>
    </row>
    <row r="3590" spans="1:6" x14ac:dyDescent="0.25">
      <c r="A3590" t="s">
        <v>186</v>
      </c>
      <c r="B3590" t="s">
        <v>104</v>
      </c>
      <c r="C3590" s="10">
        <v>17.886000000000003</v>
      </c>
      <c r="D3590" s="9">
        <v>31.4</v>
      </c>
      <c r="E3590" s="11">
        <v>12.18</v>
      </c>
      <c r="F3590" s="6">
        <v>18.88</v>
      </c>
    </row>
    <row r="3591" spans="1:6" x14ac:dyDescent="0.25">
      <c r="A3591" t="s">
        <v>186</v>
      </c>
      <c r="B3591" t="s">
        <v>1</v>
      </c>
      <c r="C3591" s="10">
        <v>19.756000000000004</v>
      </c>
      <c r="D3591" s="9">
        <v>32.4</v>
      </c>
      <c r="E3591" s="11">
        <v>13.88</v>
      </c>
      <c r="F3591" s="6">
        <v>21.98</v>
      </c>
    </row>
    <row r="3592" spans="1:6" x14ac:dyDescent="0.25">
      <c r="A3592" t="s">
        <v>186</v>
      </c>
      <c r="B3592" t="s">
        <v>2</v>
      </c>
      <c r="C3592" s="10">
        <v>22.396000000000001</v>
      </c>
      <c r="D3592" s="9">
        <v>33.5</v>
      </c>
      <c r="E3592" s="11">
        <v>15.58</v>
      </c>
      <c r="F3592" s="6">
        <v>25.07</v>
      </c>
    </row>
    <row r="3593" spans="1:6" x14ac:dyDescent="0.25">
      <c r="A3593" t="s">
        <v>186</v>
      </c>
      <c r="B3593" t="s">
        <v>3</v>
      </c>
      <c r="C3593" s="10">
        <v>23.991</v>
      </c>
      <c r="D3593" s="9">
        <v>35</v>
      </c>
      <c r="E3593" s="11">
        <v>17.29</v>
      </c>
      <c r="F3593" s="6">
        <v>28.19</v>
      </c>
    </row>
    <row r="3594" spans="1:6" x14ac:dyDescent="0.25">
      <c r="A3594" t="s">
        <v>186</v>
      </c>
      <c r="B3594" t="s">
        <v>4</v>
      </c>
      <c r="C3594" s="10">
        <v>27.082000000000004</v>
      </c>
      <c r="D3594" s="9">
        <v>36.799999999999997</v>
      </c>
      <c r="E3594" s="11">
        <v>18.75</v>
      </c>
      <c r="F3594" s="6">
        <v>29.3</v>
      </c>
    </row>
    <row r="3595" spans="1:6" x14ac:dyDescent="0.25">
      <c r="A3595" t="s">
        <v>186</v>
      </c>
      <c r="B3595" t="s">
        <v>5</v>
      </c>
      <c r="C3595" s="10">
        <v>29.238</v>
      </c>
      <c r="D3595" s="9">
        <v>37.9</v>
      </c>
      <c r="E3595" s="11">
        <v>20.21</v>
      </c>
      <c r="F3595" s="6">
        <v>30.44</v>
      </c>
    </row>
    <row r="3596" spans="1:6" x14ac:dyDescent="0.25">
      <c r="A3596" t="s">
        <v>186</v>
      </c>
      <c r="B3596" t="s">
        <v>6</v>
      </c>
      <c r="C3596" s="10">
        <v>32.109000000000002</v>
      </c>
      <c r="D3596" s="9">
        <v>39.799999999999997</v>
      </c>
      <c r="E3596" s="11">
        <v>21.67</v>
      </c>
      <c r="F3596" s="6">
        <v>33.380000000000003</v>
      </c>
    </row>
    <row r="3597" spans="1:6" x14ac:dyDescent="0.25">
      <c r="A3597" t="s">
        <v>186</v>
      </c>
      <c r="B3597" t="s">
        <v>7</v>
      </c>
      <c r="C3597" s="10">
        <v>33.374000000000002</v>
      </c>
      <c r="D3597" s="9">
        <v>41.3</v>
      </c>
      <c r="E3597" s="11">
        <v>23.13</v>
      </c>
      <c r="F3597" s="6">
        <v>34.57</v>
      </c>
    </row>
    <row r="3598" spans="1:6" x14ac:dyDescent="0.25">
      <c r="A3598" t="s">
        <v>186</v>
      </c>
      <c r="B3598" t="s">
        <v>125</v>
      </c>
      <c r="C3598" s="10">
        <v>34.221000000000004</v>
      </c>
      <c r="D3598" s="9">
        <v>42</v>
      </c>
      <c r="E3598" s="11">
        <v>25.57</v>
      </c>
      <c r="F3598" s="6">
        <v>35.76</v>
      </c>
    </row>
    <row r="3599" spans="1:6" x14ac:dyDescent="0.25">
      <c r="A3599" t="s">
        <v>186</v>
      </c>
      <c r="B3599" t="s">
        <v>126</v>
      </c>
      <c r="C3599" s="10">
        <v>35.464000000000006</v>
      </c>
      <c r="D3599" s="9">
        <v>43.9</v>
      </c>
      <c r="E3599" s="11">
        <v>25.57</v>
      </c>
      <c r="F3599" s="6">
        <v>36.950000000000003</v>
      </c>
    </row>
    <row r="3600" spans="1:6" x14ac:dyDescent="0.25">
      <c r="A3600" t="s">
        <v>186</v>
      </c>
      <c r="B3600" t="s">
        <v>112</v>
      </c>
      <c r="C3600" s="10">
        <v>33.22</v>
      </c>
      <c r="D3600" s="9">
        <v>31.7</v>
      </c>
      <c r="E3600" s="11">
        <v>24.35</v>
      </c>
      <c r="F3600" s="6">
        <v>30.52</v>
      </c>
    </row>
    <row r="3601" spans="1:6" x14ac:dyDescent="0.25">
      <c r="A3601" t="s">
        <v>186</v>
      </c>
      <c r="B3601" t="s">
        <v>113</v>
      </c>
      <c r="C3601" s="10">
        <v>33.22</v>
      </c>
      <c r="D3601" s="9">
        <v>31.7</v>
      </c>
      <c r="E3601" s="11">
        <v>24.35</v>
      </c>
      <c r="F3601" s="6">
        <v>30.52</v>
      </c>
    </row>
    <row r="3602" spans="1:6" x14ac:dyDescent="0.25">
      <c r="A3602" t="s">
        <v>186</v>
      </c>
      <c r="B3602" t="s">
        <v>114</v>
      </c>
      <c r="C3602" s="10">
        <v>33.22</v>
      </c>
      <c r="D3602" s="9">
        <v>22.7</v>
      </c>
      <c r="E3602" s="11">
        <v>22.4</v>
      </c>
      <c r="F3602" s="6">
        <v>28.28</v>
      </c>
    </row>
    <row r="3603" spans="1:6" x14ac:dyDescent="0.25">
      <c r="A3603" t="s">
        <v>186</v>
      </c>
      <c r="B3603" t="s">
        <v>115</v>
      </c>
      <c r="C3603" s="10">
        <v>29.480000000000004</v>
      </c>
      <c r="D3603" s="9">
        <v>22.7</v>
      </c>
      <c r="E3603" s="11">
        <v>22.4</v>
      </c>
      <c r="F3603" s="6">
        <v>28.28</v>
      </c>
    </row>
    <row r="3604" spans="1:6" x14ac:dyDescent="0.25">
      <c r="A3604" t="s">
        <v>186</v>
      </c>
      <c r="B3604" t="s">
        <v>116</v>
      </c>
      <c r="C3604" s="10">
        <v>29.480000000000004</v>
      </c>
      <c r="D3604" s="9">
        <v>21</v>
      </c>
      <c r="E3604" s="11">
        <v>20.7</v>
      </c>
      <c r="F3604" s="6">
        <v>23.46</v>
      </c>
    </row>
    <row r="3605" spans="1:6" x14ac:dyDescent="0.25">
      <c r="A3605" t="s">
        <v>186</v>
      </c>
      <c r="B3605" t="s">
        <v>117</v>
      </c>
      <c r="C3605" s="10">
        <v>29.480000000000004</v>
      </c>
      <c r="D3605" s="9">
        <v>21</v>
      </c>
      <c r="E3605" s="11">
        <v>20.7</v>
      </c>
      <c r="F3605" s="6">
        <v>23.46</v>
      </c>
    </row>
    <row r="3606" spans="1:6" x14ac:dyDescent="0.25">
      <c r="A3606" t="s">
        <v>186</v>
      </c>
      <c r="B3606" t="s">
        <v>118</v>
      </c>
      <c r="C3606" s="10">
        <v>29.480000000000004</v>
      </c>
      <c r="D3606" s="9">
        <v>19.399999999999999</v>
      </c>
      <c r="E3606" s="11">
        <v>19.48</v>
      </c>
      <c r="F3606" s="6">
        <v>20.56</v>
      </c>
    </row>
    <row r="3607" spans="1:6" x14ac:dyDescent="0.25">
      <c r="A3607" t="s">
        <v>186</v>
      </c>
      <c r="B3607" t="s">
        <v>119</v>
      </c>
      <c r="C3607" s="10">
        <v>29.480000000000004</v>
      </c>
      <c r="D3607" s="9">
        <v>19.399999999999999</v>
      </c>
      <c r="E3607" s="9">
        <v>19.48</v>
      </c>
      <c r="F3607" s="6">
        <v>20.56</v>
      </c>
    </row>
    <row r="3608" spans="1:6" x14ac:dyDescent="0.25">
      <c r="A3608" t="s">
        <v>186</v>
      </c>
      <c r="B3608" t="s">
        <v>120</v>
      </c>
      <c r="C3608" s="10">
        <v>29.480000000000004</v>
      </c>
      <c r="D3608" s="9">
        <v>19.399999999999999</v>
      </c>
      <c r="E3608" s="9">
        <v>19.48</v>
      </c>
      <c r="F3608" s="6">
        <v>20.56</v>
      </c>
    </row>
    <row r="3609" spans="1:6" x14ac:dyDescent="0.25">
      <c r="A3609" t="s">
        <v>186</v>
      </c>
      <c r="B3609" t="s">
        <v>121</v>
      </c>
      <c r="C3609" s="10">
        <v>25.058000000000003</v>
      </c>
      <c r="D3609" s="9">
        <v>17.8</v>
      </c>
      <c r="F3609" s="6">
        <v>18.95</v>
      </c>
    </row>
    <row r="3610" spans="1:6" x14ac:dyDescent="0.25">
      <c r="A3610" t="s">
        <v>186</v>
      </c>
      <c r="B3610" t="s">
        <v>122</v>
      </c>
      <c r="C3610" s="8">
        <v>25.058000000000003</v>
      </c>
      <c r="D3610" s="9">
        <v>17.8</v>
      </c>
      <c r="F3610" s="6">
        <v>18.95</v>
      </c>
    </row>
    <row r="3611" spans="1:6" x14ac:dyDescent="0.25">
      <c r="A3611" t="s">
        <v>186</v>
      </c>
      <c r="B3611" t="s">
        <v>123</v>
      </c>
      <c r="C3611" s="8">
        <v>25.058000000000003</v>
      </c>
      <c r="D3611" s="9">
        <v>17.8</v>
      </c>
      <c r="F3611" s="6">
        <v>18.95</v>
      </c>
    </row>
    <row r="3612" spans="1:6" x14ac:dyDescent="0.25">
      <c r="A3612" t="s">
        <v>186</v>
      </c>
      <c r="B3612" t="s">
        <v>124</v>
      </c>
      <c r="C3612" s="8">
        <v>25.058000000000003</v>
      </c>
      <c r="D3612" s="9">
        <v>17.8</v>
      </c>
      <c r="F3612" s="6">
        <v>18.95</v>
      </c>
    </row>
    <row r="3613" spans="1:6" x14ac:dyDescent="0.25">
      <c r="A3613" t="s">
        <v>187</v>
      </c>
      <c r="B3613" t="s">
        <v>104</v>
      </c>
      <c r="C3613" s="10">
        <v>19.624000000000002</v>
      </c>
      <c r="D3613" s="9">
        <v>33.1</v>
      </c>
      <c r="E3613" s="11">
        <v>17.414749999999998</v>
      </c>
      <c r="F3613" s="6">
        <v>21.39</v>
      </c>
    </row>
    <row r="3614" spans="1:6" x14ac:dyDescent="0.25">
      <c r="A3614" t="s">
        <v>187</v>
      </c>
      <c r="B3614" t="s">
        <v>1</v>
      </c>
      <c r="C3614" s="10">
        <v>22.748000000000001</v>
      </c>
      <c r="D3614" s="9">
        <v>34.200000000000003</v>
      </c>
      <c r="E3614" s="11">
        <v>19.85425</v>
      </c>
      <c r="F3614" s="6">
        <v>24.89</v>
      </c>
    </row>
    <row r="3615" spans="1:6" x14ac:dyDescent="0.25">
      <c r="A3615" t="s">
        <v>187</v>
      </c>
      <c r="B3615" t="s">
        <v>2</v>
      </c>
      <c r="C3615" s="10">
        <v>25.399000000000001</v>
      </c>
      <c r="D3615" s="9">
        <v>35.299999999999997</v>
      </c>
      <c r="E3615" s="11">
        <v>22.293749999999999</v>
      </c>
      <c r="F3615" s="6">
        <v>28.4</v>
      </c>
    </row>
    <row r="3616" spans="1:6" x14ac:dyDescent="0.25">
      <c r="A3616" t="s">
        <v>187</v>
      </c>
      <c r="B3616" t="s">
        <v>3</v>
      </c>
      <c r="C3616" s="10">
        <v>27.720000000000002</v>
      </c>
      <c r="D3616" s="9">
        <v>36.4</v>
      </c>
      <c r="E3616" s="11">
        <v>24.733249999999998</v>
      </c>
      <c r="F3616" s="6">
        <v>31.92</v>
      </c>
    </row>
    <row r="3617" spans="1:6" x14ac:dyDescent="0.25">
      <c r="A3617" t="s">
        <v>187</v>
      </c>
      <c r="B3617" t="s">
        <v>4</v>
      </c>
      <c r="C3617" s="10">
        <v>30.866</v>
      </c>
      <c r="D3617" s="9">
        <v>38.4</v>
      </c>
      <c r="E3617" s="11">
        <v>26.824249999999999</v>
      </c>
      <c r="F3617" s="6">
        <v>33.19</v>
      </c>
    </row>
    <row r="3618" spans="1:6" x14ac:dyDescent="0.25">
      <c r="A3618" t="s">
        <v>187</v>
      </c>
      <c r="B3618" t="s">
        <v>5</v>
      </c>
      <c r="C3618" s="10">
        <v>33.715000000000003</v>
      </c>
      <c r="D3618" s="9">
        <v>39.6</v>
      </c>
      <c r="E3618" s="11">
        <v>28.915249999999997</v>
      </c>
      <c r="F3618" s="6">
        <v>34.47</v>
      </c>
    </row>
    <row r="3619" spans="1:6" x14ac:dyDescent="0.25">
      <c r="A3619" t="s">
        <v>187</v>
      </c>
      <c r="B3619" t="s">
        <v>6</v>
      </c>
      <c r="C3619" s="10">
        <v>34.485000000000007</v>
      </c>
      <c r="D3619" s="9">
        <v>41.7</v>
      </c>
      <c r="E3619" s="11">
        <v>31.006249999999998</v>
      </c>
      <c r="F3619" s="6">
        <v>38.119999999999997</v>
      </c>
    </row>
    <row r="3620" spans="1:6" x14ac:dyDescent="0.25">
      <c r="A3620" t="s">
        <v>187</v>
      </c>
      <c r="B3620" t="s">
        <v>7</v>
      </c>
      <c r="C3620" s="10">
        <v>36.993000000000009</v>
      </c>
      <c r="D3620" s="9">
        <v>43.3</v>
      </c>
      <c r="E3620" s="11">
        <v>33.086999999999996</v>
      </c>
      <c r="F3620" s="6">
        <v>39.49</v>
      </c>
    </row>
    <row r="3621" spans="1:6" x14ac:dyDescent="0.25">
      <c r="A3621" t="s">
        <v>187</v>
      </c>
      <c r="B3621" t="s">
        <v>125</v>
      </c>
      <c r="C3621" s="10">
        <v>38.346000000000004</v>
      </c>
      <c r="D3621" s="9">
        <v>44.2</v>
      </c>
      <c r="E3621" s="11">
        <v>36.582249999999995</v>
      </c>
      <c r="F3621" s="6">
        <v>40.85</v>
      </c>
    </row>
    <row r="3622" spans="1:6" x14ac:dyDescent="0.25">
      <c r="A3622" t="s">
        <v>187</v>
      </c>
      <c r="B3622" t="s">
        <v>126</v>
      </c>
      <c r="C3622" s="10">
        <v>40.634</v>
      </c>
      <c r="D3622" s="9">
        <v>46.2</v>
      </c>
      <c r="E3622" s="11">
        <v>36.582249999999995</v>
      </c>
      <c r="F3622" s="6">
        <v>42.22</v>
      </c>
    </row>
    <row r="3623" spans="1:6" x14ac:dyDescent="0.25">
      <c r="A3623" t="s">
        <v>187</v>
      </c>
      <c r="B3623" t="s">
        <v>112</v>
      </c>
      <c r="C3623" s="10">
        <v>38.379000000000005</v>
      </c>
      <c r="D3623" s="9">
        <v>32.6</v>
      </c>
      <c r="E3623" s="11">
        <v>34.829499999999996</v>
      </c>
      <c r="F3623" s="6">
        <v>34.869999999999997</v>
      </c>
    </row>
    <row r="3624" spans="1:6" x14ac:dyDescent="0.25">
      <c r="A3624" t="s">
        <v>187</v>
      </c>
      <c r="B3624" t="s">
        <v>113</v>
      </c>
      <c r="C3624" s="10">
        <v>38.379000000000005</v>
      </c>
      <c r="D3624" s="9">
        <v>32.6</v>
      </c>
      <c r="E3624" s="11">
        <v>34.829499999999996</v>
      </c>
      <c r="F3624" s="6">
        <v>34.869999999999997</v>
      </c>
    </row>
    <row r="3625" spans="1:6" x14ac:dyDescent="0.25">
      <c r="A3625" t="s">
        <v>187</v>
      </c>
      <c r="B3625" t="s">
        <v>114</v>
      </c>
      <c r="C3625" s="10">
        <v>38.379000000000005</v>
      </c>
      <c r="D3625" s="9">
        <v>21.4</v>
      </c>
      <c r="E3625" s="11">
        <v>32.051749999999998</v>
      </c>
      <c r="F3625" s="6">
        <v>32.299999999999997</v>
      </c>
    </row>
    <row r="3626" spans="1:6" x14ac:dyDescent="0.25">
      <c r="A3626" t="s">
        <v>187</v>
      </c>
      <c r="B3626" t="s">
        <v>115</v>
      </c>
      <c r="C3626" s="10">
        <v>33.99</v>
      </c>
      <c r="D3626" s="9">
        <v>21.4</v>
      </c>
      <c r="E3626" s="11">
        <v>32.051749999999998</v>
      </c>
      <c r="F3626" s="6">
        <v>32.299999999999997</v>
      </c>
    </row>
    <row r="3627" spans="1:6" x14ac:dyDescent="0.25">
      <c r="A3627" t="s">
        <v>187</v>
      </c>
      <c r="B3627" t="s">
        <v>116</v>
      </c>
      <c r="C3627" s="10">
        <v>33.99</v>
      </c>
      <c r="D3627" s="9">
        <v>20</v>
      </c>
      <c r="E3627" s="11">
        <v>29.61225</v>
      </c>
      <c r="F3627" s="6">
        <v>26.8</v>
      </c>
    </row>
    <row r="3628" spans="1:6" x14ac:dyDescent="0.25">
      <c r="A3628" t="s">
        <v>187</v>
      </c>
      <c r="B3628" t="s">
        <v>117</v>
      </c>
      <c r="C3628" s="10">
        <v>33.99</v>
      </c>
      <c r="D3628" s="9">
        <v>20</v>
      </c>
      <c r="E3628" s="11">
        <v>29.61225</v>
      </c>
      <c r="F3628" s="6">
        <v>26.8</v>
      </c>
    </row>
    <row r="3629" spans="1:6" x14ac:dyDescent="0.25">
      <c r="A3629" t="s">
        <v>187</v>
      </c>
      <c r="B3629" t="s">
        <v>118</v>
      </c>
      <c r="C3629" s="10">
        <v>33.99</v>
      </c>
      <c r="D3629" s="9">
        <v>18.3</v>
      </c>
      <c r="E3629" s="11">
        <v>27.86975</v>
      </c>
      <c r="F3629" s="6">
        <v>23.49</v>
      </c>
    </row>
    <row r="3630" spans="1:6" x14ac:dyDescent="0.25">
      <c r="A3630" t="s">
        <v>187</v>
      </c>
      <c r="B3630" t="s">
        <v>119</v>
      </c>
      <c r="C3630" s="10">
        <v>33.99</v>
      </c>
      <c r="D3630" s="9">
        <v>18.3</v>
      </c>
      <c r="E3630" s="9">
        <v>27.86975</v>
      </c>
      <c r="F3630" s="6">
        <v>23.49</v>
      </c>
    </row>
    <row r="3631" spans="1:6" x14ac:dyDescent="0.25">
      <c r="A3631" t="s">
        <v>187</v>
      </c>
      <c r="B3631" t="s">
        <v>120</v>
      </c>
      <c r="C3631" s="10">
        <v>33.99</v>
      </c>
      <c r="D3631" s="9">
        <v>18.3</v>
      </c>
      <c r="E3631" s="9">
        <v>27.86975</v>
      </c>
      <c r="F3631" s="6">
        <v>23.49</v>
      </c>
    </row>
    <row r="3632" spans="1:6" x14ac:dyDescent="0.25">
      <c r="A3632" t="s">
        <v>187</v>
      </c>
      <c r="B3632" t="s">
        <v>121</v>
      </c>
      <c r="C3632" s="10">
        <v>28.891500000000001</v>
      </c>
      <c r="D3632" s="9">
        <v>17</v>
      </c>
      <c r="F3632" s="6">
        <v>21.65</v>
      </c>
    </row>
    <row r="3633" spans="1:6" x14ac:dyDescent="0.25">
      <c r="A3633" t="s">
        <v>187</v>
      </c>
      <c r="B3633" t="s">
        <v>122</v>
      </c>
      <c r="C3633" s="8">
        <v>28.891500000000001</v>
      </c>
      <c r="D3633" s="9">
        <v>17</v>
      </c>
      <c r="F3633" s="6">
        <v>21.65</v>
      </c>
    </row>
    <row r="3634" spans="1:6" x14ac:dyDescent="0.25">
      <c r="A3634" t="s">
        <v>187</v>
      </c>
      <c r="B3634" t="s">
        <v>123</v>
      </c>
      <c r="C3634" s="8">
        <v>28.891500000000001</v>
      </c>
      <c r="D3634" s="9">
        <v>17</v>
      </c>
      <c r="F3634" s="6">
        <v>21.65</v>
      </c>
    </row>
    <row r="3635" spans="1:6" x14ac:dyDescent="0.25">
      <c r="A3635" t="s">
        <v>187</v>
      </c>
      <c r="B3635" t="s">
        <v>124</v>
      </c>
      <c r="C3635" s="8">
        <v>28.891500000000001</v>
      </c>
      <c r="D3635" s="9">
        <v>17</v>
      </c>
      <c r="F3635" s="6">
        <v>21.65</v>
      </c>
    </row>
    <row r="3636" spans="1:6" x14ac:dyDescent="0.25">
      <c r="A3636" t="s">
        <v>188</v>
      </c>
      <c r="B3636" t="s">
        <v>104</v>
      </c>
      <c r="C3636" s="10">
        <v>14.883000000000001</v>
      </c>
      <c r="D3636" s="9">
        <v>32.5</v>
      </c>
      <c r="E3636" s="11">
        <v>10.61</v>
      </c>
      <c r="F3636" s="6">
        <v>17.190000000000001</v>
      </c>
    </row>
    <row r="3637" spans="1:6" x14ac:dyDescent="0.25">
      <c r="A3637" t="s">
        <v>188</v>
      </c>
      <c r="B3637" t="s">
        <v>1</v>
      </c>
      <c r="C3637" s="10">
        <v>16.346</v>
      </c>
      <c r="D3637" s="9">
        <v>33</v>
      </c>
      <c r="E3637" s="11">
        <v>12.09</v>
      </c>
      <c r="F3637" s="6">
        <v>20.010000000000002</v>
      </c>
    </row>
    <row r="3638" spans="1:6" x14ac:dyDescent="0.25">
      <c r="A3638" t="s">
        <v>188</v>
      </c>
      <c r="B3638" t="s">
        <v>2</v>
      </c>
      <c r="C3638" s="10">
        <v>18.512999999999998</v>
      </c>
      <c r="D3638" s="9">
        <v>33.5</v>
      </c>
      <c r="E3638" s="11">
        <v>13.57</v>
      </c>
      <c r="F3638" s="6">
        <v>22.83</v>
      </c>
    </row>
    <row r="3639" spans="1:6" x14ac:dyDescent="0.25">
      <c r="A3639" t="s">
        <v>188</v>
      </c>
      <c r="B3639" t="s">
        <v>3</v>
      </c>
      <c r="C3639" s="10">
        <v>19.920999999999999</v>
      </c>
      <c r="D3639" s="9">
        <v>34</v>
      </c>
      <c r="E3639" s="11">
        <v>15.06</v>
      </c>
      <c r="F3639" s="6">
        <v>25.66</v>
      </c>
    </row>
    <row r="3640" spans="1:6" x14ac:dyDescent="0.25">
      <c r="A3640" t="s">
        <v>188</v>
      </c>
      <c r="B3640" t="s">
        <v>4</v>
      </c>
      <c r="C3640" s="10">
        <v>22.957000000000004</v>
      </c>
      <c r="D3640" s="9">
        <v>35.4</v>
      </c>
      <c r="E3640" s="11">
        <v>16.329999999999998</v>
      </c>
      <c r="F3640" s="6">
        <v>26.68</v>
      </c>
    </row>
    <row r="3641" spans="1:6" x14ac:dyDescent="0.25">
      <c r="A3641" t="s">
        <v>188</v>
      </c>
      <c r="B3641" t="s">
        <v>5</v>
      </c>
      <c r="C3641" s="10">
        <v>24.42</v>
      </c>
      <c r="D3641" s="9">
        <v>36</v>
      </c>
      <c r="E3641" s="11">
        <v>17.600000000000001</v>
      </c>
      <c r="F3641" s="6">
        <v>27.7</v>
      </c>
    </row>
    <row r="3642" spans="1:6" x14ac:dyDescent="0.25">
      <c r="A3642" t="s">
        <v>188</v>
      </c>
      <c r="B3642" t="s">
        <v>6</v>
      </c>
      <c r="C3642" s="10">
        <v>25.971</v>
      </c>
      <c r="D3642" s="9">
        <v>37.5</v>
      </c>
      <c r="E3642" s="11">
        <v>18.87</v>
      </c>
      <c r="F3642" s="6">
        <v>29.91</v>
      </c>
    </row>
    <row r="3643" spans="1:6" x14ac:dyDescent="0.25">
      <c r="A3643" t="s">
        <v>188</v>
      </c>
      <c r="B3643" t="s">
        <v>7</v>
      </c>
      <c r="C3643" s="10">
        <v>27.038</v>
      </c>
      <c r="D3643" s="9">
        <v>38.5</v>
      </c>
      <c r="E3643" s="11">
        <v>20.149999999999999</v>
      </c>
      <c r="F3643" s="6">
        <v>30.97</v>
      </c>
    </row>
    <row r="3644" spans="1:6" x14ac:dyDescent="0.25">
      <c r="A3644" t="s">
        <v>188</v>
      </c>
      <c r="B3644" t="s">
        <v>125</v>
      </c>
      <c r="C3644" s="10">
        <v>28.391000000000002</v>
      </c>
      <c r="D3644" s="9">
        <v>38.799999999999997</v>
      </c>
      <c r="E3644" s="11">
        <v>22.27</v>
      </c>
      <c r="F3644" s="6">
        <v>32.04</v>
      </c>
    </row>
    <row r="3645" spans="1:6" x14ac:dyDescent="0.25">
      <c r="A3645" t="s">
        <v>188</v>
      </c>
      <c r="B3645" t="s">
        <v>126</v>
      </c>
      <c r="C3645" s="10">
        <v>29.271000000000001</v>
      </c>
      <c r="D3645" s="9">
        <v>40.1</v>
      </c>
      <c r="E3645" s="11">
        <v>22.27</v>
      </c>
      <c r="F3645" s="6">
        <v>33.119999999999997</v>
      </c>
    </row>
    <row r="3646" spans="1:6" x14ac:dyDescent="0.25">
      <c r="A3646" t="s">
        <v>188</v>
      </c>
      <c r="B3646" t="s">
        <v>112</v>
      </c>
      <c r="C3646" s="10">
        <v>27.269000000000002</v>
      </c>
      <c r="D3646" s="9">
        <v>26.4</v>
      </c>
      <c r="E3646" s="11">
        <v>21.21</v>
      </c>
      <c r="F3646" s="6">
        <v>27.36</v>
      </c>
    </row>
    <row r="3647" spans="1:6" x14ac:dyDescent="0.25">
      <c r="A3647" t="s">
        <v>188</v>
      </c>
      <c r="B3647" t="s">
        <v>113</v>
      </c>
      <c r="C3647" s="10">
        <v>27.269000000000002</v>
      </c>
      <c r="D3647" s="9">
        <v>26.4</v>
      </c>
      <c r="E3647" s="11">
        <v>21.21</v>
      </c>
      <c r="F3647" s="6">
        <v>27.36</v>
      </c>
    </row>
    <row r="3648" spans="1:6" x14ac:dyDescent="0.25">
      <c r="A3648" t="s">
        <v>188</v>
      </c>
      <c r="B3648" t="s">
        <v>114</v>
      </c>
      <c r="C3648" s="10">
        <v>27.269000000000002</v>
      </c>
      <c r="D3648" s="9">
        <v>14.8</v>
      </c>
      <c r="E3648" s="11">
        <v>19.510000000000002</v>
      </c>
      <c r="F3648" s="6">
        <v>25.33</v>
      </c>
    </row>
    <row r="3649" spans="1:6" x14ac:dyDescent="0.25">
      <c r="A3649" t="s">
        <v>188</v>
      </c>
      <c r="B3649" t="s">
        <v>115</v>
      </c>
      <c r="C3649" s="10">
        <v>23.980000000000004</v>
      </c>
      <c r="D3649" s="9">
        <v>14.8</v>
      </c>
      <c r="E3649" s="11">
        <v>19.510000000000002</v>
      </c>
      <c r="F3649" s="6">
        <v>25.33</v>
      </c>
    </row>
    <row r="3650" spans="1:6" x14ac:dyDescent="0.25">
      <c r="A3650" t="s">
        <v>188</v>
      </c>
      <c r="B3650" t="s">
        <v>116</v>
      </c>
      <c r="C3650" s="10">
        <v>23.980000000000004</v>
      </c>
      <c r="D3650" s="9">
        <v>13.7</v>
      </c>
      <c r="E3650" s="11">
        <v>18.03</v>
      </c>
      <c r="F3650" s="6">
        <v>21.02</v>
      </c>
    </row>
    <row r="3651" spans="1:6" x14ac:dyDescent="0.25">
      <c r="A3651" t="s">
        <v>188</v>
      </c>
      <c r="B3651" t="s">
        <v>117</v>
      </c>
      <c r="C3651" s="10">
        <v>23.980000000000004</v>
      </c>
      <c r="D3651" s="9">
        <v>13.7</v>
      </c>
      <c r="E3651" s="11">
        <v>18.03</v>
      </c>
      <c r="F3651" s="6">
        <v>21.02</v>
      </c>
    </row>
    <row r="3652" spans="1:6" x14ac:dyDescent="0.25">
      <c r="A3652" t="s">
        <v>188</v>
      </c>
      <c r="B3652" t="s">
        <v>118</v>
      </c>
      <c r="C3652" s="10">
        <v>23.980000000000004</v>
      </c>
      <c r="D3652" s="9">
        <v>12.1</v>
      </c>
      <c r="E3652" s="11">
        <v>16.97</v>
      </c>
      <c r="F3652" s="6">
        <v>18.420000000000002</v>
      </c>
    </row>
    <row r="3653" spans="1:6" x14ac:dyDescent="0.25">
      <c r="A3653" t="s">
        <v>188</v>
      </c>
      <c r="B3653" t="s">
        <v>119</v>
      </c>
      <c r="C3653" s="10">
        <v>23.980000000000004</v>
      </c>
      <c r="D3653" s="9">
        <v>12.1</v>
      </c>
      <c r="E3653" s="9">
        <v>16.97</v>
      </c>
      <c r="F3653" s="6">
        <v>18.420000000000002</v>
      </c>
    </row>
    <row r="3654" spans="1:6" x14ac:dyDescent="0.25">
      <c r="A3654" t="s">
        <v>188</v>
      </c>
      <c r="B3654" t="s">
        <v>120</v>
      </c>
      <c r="C3654" s="10">
        <v>23.980000000000004</v>
      </c>
      <c r="D3654" s="9">
        <v>12.1</v>
      </c>
      <c r="E3654" s="9">
        <v>16.97</v>
      </c>
      <c r="F3654" s="6">
        <v>18.420000000000002</v>
      </c>
    </row>
    <row r="3655" spans="1:6" x14ac:dyDescent="0.25">
      <c r="A3655" t="s">
        <v>188</v>
      </c>
      <c r="B3655" t="s">
        <v>121</v>
      </c>
      <c r="C3655" s="10">
        <v>20.383000000000003</v>
      </c>
      <c r="D3655" s="9">
        <v>10.7</v>
      </c>
      <c r="F3655" s="6">
        <v>16.989999999999998</v>
      </c>
    </row>
    <row r="3656" spans="1:6" x14ac:dyDescent="0.25">
      <c r="A3656" t="s">
        <v>188</v>
      </c>
      <c r="B3656" t="s">
        <v>122</v>
      </c>
      <c r="C3656" s="8">
        <v>20.383000000000003</v>
      </c>
      <c r="D3656" s="9">
        <v>10.7</v>
      </c>
      <c r="F3656" s="6">
        <v>16.989999999999998</v>
      </c>
    </row>
    <row r="3657" spans="1:6" x14ac:dyDescent="0.25">
      <c r="A3657" t="s">
        <v>188</v>
      </c>
      <c r="B3657" t="s">
        <v>123</v>
      </c>
      <c r="C3657" s="8">
        <v>20.383000000000003</v>
      </c>
      <c r="D3657" s="9">
        <v>10.7</v>
      </c>
      <c r="F3657" s="6">
        <v>16.989999999999998</v>
      </c>
    </row>
    <row r="3658" spans="1:6" x14ac:dyDescent="0.25">
      <c r="A3658" t="s">
        <v>188</v>
      </c>
      <c r="B3658" t="s">
        <v>124</v>
      </c>
      <c r="C3658" s="8">
        <v>20.383000000000003</v>
      </c>
      <c r="D3658" s="9">
        <v>10.7</v>
      </c>
      <c r="F3658" s="6">
        <v>16.989999999999998</v>
      </c>
    </row>
    <row r="3659" spans="1:6" x14ac:dyDescent="0.25">
      <c r="A3659" t="s">
        <v>189</v>
      </c>
      <c r="B3659" t="s">
        <v>104</v>
      </c>
      <c r="C3659" s="10">
        <v>11.97</v>
      </c>
      <c r="D3659" s="9">
        <v>32.4</v>
      </c>
      <c r="E3659" s="11">
        <v>9.58</v>
      </c>
      <c r="F3659" s="6">
        <v>14.57</v>
      </c>
    </row>
    <row r="3660" spans="1:6" x14ac:dyDescent="0.25">
      <c r="A3660" t="s">
        <v>189</v>
      </c>
      <c r="B3660" t="s">
        <v>1</v>
      </c>
      <c r="C3660" s="10">
        <v>12.07</v>
      </c>
      <c r="D3660" s="9">
        <v>33.1</v>
      </c>
      <c r="E3660" s="11">
        <v>10.92</v>
      </c>
      <c r="F3660" s="6">
        <v>16.96</v>
      </c>
    </row>
    <row r="3661" spans="1:6" x14ac:dyDescent="0.25">
      <c r="A3661" t="s">
        <v>189</v>
      </c>
      <c r="B3661" t="s">
        <v>2</v>
      </c>
      <c r="C3661" s="10">
        <v>12.705000000000002</v>
      </c>
      <c r="D3661" s="9">
        <v>33.799999999999997</v>
      </c>
      <c r="E3661" s="11">
        <v>12.26</v>
      </c>
      <c r="F3661" s="6">
        <v>19.37</v>
      </c>
    </row>
    <row r="3662" spans="1:6" x14ac:dyDescent="0.25">
      <c r="A3662" t="s">
        <v>189</v>
      </c>
      <c r="B3662" t="s">
        <v>3</v>
      </c>
      <c r="C3662" s="10">
        <v>14.003000000000002</v>
      </c>
      <c r="D3662" s="9">
        <v>34.5</v>
      </c>
      <c r="E3662" s="11">
        <v>13.6</v>
      </c>
      <c r="F3662" s="6">
        <v>21.76</v>
      </c>
    </row>
    <row r="3663" spans="1:6" x14ac:dyDescent="0.25">
      <c r="A3663" t="s">
        <v>189</v>
      </c>
      <c r="B3663" t="s">
        <v>4</v>
      </c>
      <c r="C3663" s="10">
        <v>14.146000000000001</v>
      </c>
      <c r="D3663" s="9">
        <v>36.200000000000003</v>
      </c>
      <c r="E3663" s="11">
        <v>14.75</v>
      </c>
      <c r="F3663" s="6">
        <v>22.61</v>
      </c>
    </row>
    <row r="3664" spans="1:6" x14ac:dyDescent="0.25">
      <c r="A3664" t="s">
        <v>189</v>
      </c>
      <c r="B3664" t="s">
        <v>5</v>
      </c>
      <c r="C3664" s="10">
        <v>15.543000000000003</v>
      </c>
      <c r="D3664" s="9">
        <v>36.9</v>
      </c>
      <c r="E3664" s="11">
        <v>15.9</v>
      </c>
      <c r="F3664" s="6">
        <v>23.48</v>
      </c>
    </row>
    <row r="3665" spans="1:6" x14ac:dyDescent="0.25">
      <c r="A3665" t="s">
        <v>189</v>
      </c>
      <c r="B3665" t="s">
        <v>6</v>
      </c>
      <c r="C3665" s="10">
        <v>17.259</v>
      </c>
      <c r="D3665" s="9">
        <v>38.6</v>
      </c>
      <c r="E3665" s="11">
        <v>17.04</v>
      </c>
      <c r="F3665" s="6">
        <v>24.94</v>
      </c>
    </row>
    <row r="3666" spans="1:6" x14ac:dyDescent="0.25">
      <c r="A3666" t="s">
        <v>189</v>
      </c>
      <c r="B3666" t="s">
        <v>7</v>
      </c>
      <c r="C3666" s="10">
        <v>18.458000000000002</v>
      </c>
      <c r="D3666" s="9">
        <v>39.9</v>
      </c>
      <c r="E3666" s="11">
        <v>18.190000000000001</v>
      </c>
      <c r="F3666" s="6">
        <v>25.84</v>
      </c>
    </row>
    <row r="3667" spans="1:6" x14ac:dyDescent="0.25">
      <c r="A3667" t="s">
        <v>189</v>
      </c>
      <c r="B3667" t="s">
        <v>125</v>
      </c>
      <c r="C3667" s="10">
        <v>18.645</v>
      </c>
      <c r="D3667" s="9">
        <v>40.299999999999997</v>
      </c>
      <c r="E3667" s="11">
        <v>20.11</v>
      </c>
      <c r="F3667" s="6">
        <v>26.73</v>
      </c>
    </row>
    <row r="3668" spans="1:6" x14ac:dyDescent="0.25">
      <c r="A3668" t="s">
        <v>189</v>
      </c>
      <c r="B3668" t="s">
        <v>126</v>
      </c>
      <c r="C3668" s="10">
        <v>18.975000000000001</v>
      </c>
      <c r="D3668" s="9">
        <v>42</v>
      </c>
      <c r="E3668" s="11">
        <v>20.11</v>
      </c>
      <c r="F3668" s="6">
        <v>27.61</v>
      </c>
    </row>
    <row r="3669" spans="1:6" x14ac:dyDescent="0.25">
      <c r="A3669" t="s">
        <v>189</v>
      </c>
      <c r="B3669" t="s">
        <v>112</v>
      </c>
      <c r="C3669" s="10">
        <v>17.006000000000004</v>
      </c>
      <c r="D3669" s="9">
        <v>28.4</v>
      </c>
      <c r="E3669" s="11">
        <v>19.149999999999999</v>
      </c>
      <c r="F3669" s="6">
        <v>22.82</v>
      </c>
    </row>
    <row r="3670" spans="1:6" x14ac:dyDescent="0.25">
      <c r="A3670" t="s">
        <v>189</v>
      </c>
      <c r="B3670" t="s">
        <v>113</v>
      </c>
      <c r="C3670" s="10">
        <v>17.006000000000004</v>
      </c>
      <c r="D3670" s="9">
        <v>28.4</v>
      </c>
      <c r="E3670" s="11">
        <v>19.149999999999999</v>
      </c>
      <c r="F3670" s="6">
        <v>22.82</v>
      </c>
    </row>
    <row r="3671" spans="1:6" x14ac:dyDescent="0.25">
      <c r="A3671" t="s">
        <v>189</v>
      </c>
      <c r="B3671" t="s">
        <v>114</v>
      </c>
      <c r="C3671" s="10">
        <v>17.006000000000004</v>
      </c>
      <c r="D3671" s="9">
        <v>17</v>
      </c>
      <c r="E3671" s="11">
        <v>17.62</v>
      </c>
      <c r="F3671" s="6">
        <v>21.14</v>
      </c>
    </row>
    <row r="3672" spans="1:6" x14ac:dyDescent="0.25">
      <c r="A3672" t="s">
        <v>189</v>
      </c>
      <c r="B3672" t="s">
        <v>115</v>
      </c>
      <c r="C3672" s="10">
        <v>15.323</v>
      </c>
      <c r="D3672" s="9">
        <v>17</v>
      </c>
      <c r="E3672" s="11">
        <v>17.62</v>
      </c>
      <c r="F3672" s="6">
        <v>21.14</v>
      </c>
    </row>
    <row r="3673" spans="1:6" x14ac:dyDescent="0.25">
      <c r="A3673" t="s">
        <v>189</v>
      </c>
      <c r="B3673" t="s">
        <v>116</v>
      </c>
      <c r="C3673" s="10">
        <v>15.323</v>
      </c>
      <c r="D3673" s="9">
        <v>15.7</v>
      </c>
      <c r="E3673" s="11">
        <v>16.28</v>
      </c>
      <c r="F3673" s="6">
        <v>17.54</v>
      </c>
    </row>
    <row r="3674" spans="1:6" x14ac:dyDescent="0.25">
      <c r="A3674" t="s">
        <v>189</v>
      </c>
      <c r="B3674" t="s">
        <v>117</v>
      </c>
      <c r="C3674" s="10">
        <v>15.323</v>
      </c>
      <c r="D3674" s="9">
        <v>15.7</v>
      </c>
      <c r="E3674" s="11">
        <v>16.28</v>
      </c>
      <c r="F3674" s="6">
        <v>17.54</v>
      </c>
    </row>
    <row r="3675" spans="1:6" x14ac:dyDescent="0.25">
      <c r="A3675" t="s">
        <v>189</v>
      </c>
      <c r="B3675" t="s">
        <v>118</v>
      </c>
      <c r="C3675" s="10">
        <v>15.323</v>
      </c>
      <c r="D3675" s="9">
        <v>14.1</v>
      </c>
      <c r="E3675" s="11">
        <v>15.32</v>
      </c>
      <c r="F3675" s="6">
        <v>15.36</v>
      </c>
    </row>
    <row r="3676" spans="1:6" x14ac:dyDescent="0.25">
      <c r="A3676" t="s">
        <v>189</v>
      </c>
      <c r="B3676" t="s">
        <v>119</v>
      </c>
      <c r="C3676" s="10">
        <v>15.323</v>
      </c>
      <c r="D3676" s="9">
        <v>14.1</v>
      </c>
      <c r="E3676" s="9">
        <v>15.32</v>
      </c>
      <c r="F3676" s="6">
        <v>15.36</v>
      </c>
    </row>
    <row r="3677" spans="1:6" x14ac:dyDescent="0.25">
      <c r="A3677" t="s">
        <v>189</v>
      </c>
      <c r="B3677" t="s">
        <v>120</v>
      </c>
      <c r="C3677" s="10">
        <v>15.323</v>
      </c>
      <c r="D3677" s="9">
        <v>14.1</v>
      </c>
      <c r="E3677" s="9">
        <v>15.32</v>
      </c>
      <c r="F3677" s="6">
        <v>15.36</v>
      </c>
    </row>
    <row r="3678" spans="1:6" x14ac:dyDescent="0.25">
      <c r="A3678" t="s">
        <v>189</v>
      </c>
      <c r="B3678" t="s">
        <v>121</v>
      </c>
      <c r="C3678" s="10">
        <v>13.02455</v>
      </c>
      <c r="D3678" s="9">
        <v>12.8</v>
      </c>
      <c r="F3678" s="6">
        <v>14.17</v>
      </c>
    </row>
    <row r="3679" spans="1:6" x14ac:dyDescent="0.25">
      <c r="A3679" t="s">
        <v>189</v>
      </c>
      <c r="B3679" t="s">
        <v>122</v>
      </c>
      <c r="C3679" s="8">
        <v>13.02455</v>
      </c>
      <c r="D3679" s="9">
        <v>12.8</v>
      </c>
      <c r="F3679" s="6">
        <v>14.17</v>
      </c>
    </row>
    <row r="3680" spans="1:6" x14ac:dyDescent="0.25">
      <c r="A3680" t="s">
        <v>189</v>
      </c>
      <c r="B3680" t="s">
        <v>123</v>
      </c>
      <c r="C3680" s="8">
        <v>13.02455</v>
      </c>
      <c r="D3680" s="9">
        <v>12.8</v>
      </c>
      <c r="F3680" s="6">
        <v>14.17</v>
      </c>
    </row>
    <row r="3681" spans="1:6" x14ac:dyDescent="0.25">
      <c r="A3681" t="s">
        <v>189</v>
      </c>
      <c r="B3681" t="s">
        <v>124</v>
      </c>
      <c r="C3681" s="8">
        <v>13.02455</v>
      </c>
      <c r="D3681" s="9">
        <v>12.8</v>
      </c>
      <c r="F3681" s="6">
        <v>14.17</v>
      </c>
    </row>
    <row r="3682" spans="1:6" x14ac:dyDescent="0.25">
      <c r="A3682" t="s">
        <v>190</v>
      </c>
      <c r="B3682" t="s">
        <v>104</v>
      </c>
      <c r="C3682" s="10">
        <v>12.1</v>
      </c>
      <c r="D3682" s="9">
        <v>32.299999999999997</v>
      </c>
      <c r="E3682" s="11">
        <v>8.2100000000000009</v>
      </c>
      <c r="F3682" s="6">
        <v>14</v>
      </c>
    </row>
    <row r="3683" spans="1:6" x14ac:dyDescent="0.25">
      <c r="A3683" t="s">
        <v>190</v>
      </c>
      <c r="B3683" t="s">
        <v>1</v>
      </c>
      <c r="C3683" s="10">
        <v>12.584</v>
      </c>
      <c r="D3683" s="9">
        <v>32.9</v>
      </c>
      <c r="E3683" s="11">
        <v>9.36</v>
      </c>
      <c r="F3683" s="6">
        <v>16.28</v>
      </c>
    </row>
    <row r="3684" spans="1:6" x14ac:dyDescent="0.25">
      <c r="A3684" t="s">
        <v>190</v>
      </c>
      <c r="B3684" t="s">
        <v>2</v>
      </c>
      <c r="C3684" s="10">
        <v>13.915000000000001</v>
      </c>
      <c r="D3684" s="9">
        <v>33.700000000000003</v>
      </c>
      <c r="E3684" s="11">
        <v>10.51</v>
      </c>
      <c r="F3684" s="6">
        <v>18.579999999999998</v>
      </c>
    </row>
    <row r="3685" spans="1:6" x14ac:dyDescent="0.25">
      <c r="A3685" t="s">
        <v>190</v>
      </c>
      <c r="B3685" t="s">
        <v>3</v>
      </c>
      <c r="C3685" s="10">
        <v>15.037000000000001</v>
      </c>
      <c r="D3685" s="9">
        <v>34.5</v>
      </c>
      <c r="E3685" s="11">
        <v>11.66</v>
      </c>
      <c r="F3685" s="6">
        <v>20.87</v>
      </c>
    </row>
    <row r="3686" spans="1:6" x14ac:dyDescent="0.25">
      <c r="A3686" t="s">
        <v>190</v>
      </c>
      <c r="B3686" t="s">
        <v>4</v>
      </c>
      <c r="C3686" s="10">
        <v>16.137</v>
      </c>
      <c r="D3686" s="9">
        <v>36.200000000000003</v>
      </c>
      <c r="E3686" s="11">
        <v>12.64</v>
      </c>
      <c r="F3686" s="6">
        <v>21.71</v>
      </c>
    </row>
    <row r="3687" spans="1:6" x14ac:dyDescent="0.25">
      <c r="A3687" t="s">
        <v>190</v>
      </c>
      <c r="B3687" t="s">
        <v>5</v>
      </c>
      <c r="C3687" s="10">
        <v>17.05</v>
      </c>
      <c r="D3687" s="9">
        <v>37</v>
      </c>
      <c r="E3687" s="11">
        <v>13.63</v>
      </c>
      <c r="F3687" s="6">
        <v>22.55</v>
      </c>
    </row>
    <row r="3688" spans="1:6" x14ac:dyDescent="0.25">
      <c r="A3688" t="s">
        <v>190</v>
      </c>
      <c r="B3688" t="s">
        <v>6</v>
      </c>
      <c r="C3688" s="10">
        <v>18.425000000000001</v>
      </c>
      <c r="D3688" s="9">
        <v>38.700000000000003</v>
      </c>
      <c r="E3688" s="11">
        <v>14.61</v>
      </c>
      <c r="F3688" s="6">
        <v>23.83</v>
      </c>
    </row>
    <row r="3689" spans="1:6" x14ac:dyDescent="0.25">
      <c r="A3689" t="s">
        <v>190</v>
      </c>
      <c r="B3689" t="s">
        <v>7</v>
      </c>
      <c r="C3689" s="10">
        <v>19.513999999999999</v>
      </c>
      <c r="D3689" s="9">
        <v>40</v>
      </c>
      <c r="E3689" s="11">
        <v>15.6</v>
      </c>
      <c r="F3689" s="6">
        <v>24.68</v>
      </c>
    </row>
    <row r="3690" spans="1:6" x14ac:dyDescent="0.25">
      <c r="A3690" t="s">
        <v>190</v>
      </c>
      <c r="B3690" t="s">
        <v>125</v>
      </c>
      <c r="C3690" s="10">
        <v>20.229000000000003</v>
      </c>
      <c r="D3690" s="9">
        <v>40.5</v>
      </c>
      <c r="E3690" s="11">
        <v>17.239999999999998</v>
      </c>
      <c r="F3690" s="6">
        <v>25.53</v>
      </c>
    </row>
    <row r="3691" spans="1:6" x14ac:dyDescent="0.25">
      <c r="A3691" t="s">
        <v>190</v>
      </c>
      <c r="B3691" t="s">
        <v>126</v>
      </c>
      <c r="C3691" s="10">
        <v>21.384000000000004</v>
      </c>
      <c r="D3691" s="9">
        <v>42.2</v>
      </c>
      <c r="E3691" s="11">
        <v>17.239999999999998</v>
      </c>
      <c r="F3691" s="6">
        <v>26.38</v>
      </c>
    </row>
    <row r="3692" spans="1:6" x14ac:dyDescent="0.25">
      <c r="A3692" t="s">
        <v>190</v>
      </c>
      <c r="B3692" t="s">
        <v>112</v>
      </c>
      <c r="C3692" s="10">
        <v>19.414999999999999</v>
      </c>
      <c r="D3692" s="9">
        <v>28.6</v>
      </c>
      <c r="E3692" s="11">
        <v>16.420000000000002</v>
      </c>
      <c r="F3692" s="6">
        <v>21.79</v>
      </c>
    </row>
    <row r="3693" spans="1:6" x14ac:dyDescent="0.25">
      <c r="A3693" t="s">
        <v>190</v>
      </c>
      <c r="B3693" t="s">
        <v>113</v>
      </c>
      <c r="C3693" s="10">
        <v>19.414999999999999</v>
      </c>
      <c r="D3693" s="9">
        <v>28.6</v>
      </c>
      <c r="E3693" s="11">
        <v>16.420000000000002</v>
      </c>
      <c r="F3693" s="6">
        <v>21.79</v>
      </c>
    </row>
    <row r="3694" spans="1:6" x14ac:dyDescent="0.25">
      <c r="A3694" t="s">
        <v>190</v>
      </c>
      <c r="B3694" t="s">
        <v>114</v>
      </c>
      <c r="C3694" s="10">
        <v>19.414999999999999</v>
      </c>
      <c r="D3694" s="9">
        <v>17</v>
      </c>
      <c r="E3694" s="11">
        <v>15.1</v>
      </c>
      <c r="F3694" s="6">
        <v>20.190000000000001</v>
      </c>
    </row>
    <row r="3695" spans="1:6" x14ac:dyDescent="0.25">
      <c r="A3695" t="s">
        <v>190</v>
      </c>
      <c r="B3695" t="s">
        <v>115</v>
      </c>
      <c r="C3695" s="10">
        <v>17.479000000000003</v>
      </c>
      <c r="D3695" s="9">
        <v>17</v>
      </c>
      <c r="E3695" s="11">
        <v>15.1</v>
      </c>
      <c r="F3695" s="6">
        <v>20.190000000000001</v>
      </c>
    </row>
    <row r="3696" spans="1:6" x14ac:dyDescent="0.25">
      <c r="A3696" t="s">
        <v>190</v>
      </c>
      <c r="B3696" t="s">
        <v>116</v>
      </c>
      <c r="C3696" s="10">
        <v>17.479000000000003</v>
      </c>
      <c r="D3696" s="9">
        <v>15.7</v>
      </c>
      <c r="E3696" s="11">
        <v>13.95</v>
      </c>
      <c r="F3696" s="6">
        <v>16.739999999999998</v>
      </c>
    </row>
    <row r="3697" spans="1:6" x14ac:dyDescent="0.25">
      <c r="A3697" t="s">
        <v>190</v>
      </c>
      <c r="B3697" t="s">
        <v>117</v>
      </c>
      <c r="C3697" s="10">
        <v>17.479000000000003</v>
      </c>
      <c r="D3697" s="9">
        <v>15.7</v>
      </c>
      <c r="E3697" s="11">
        <v>13.95</v>
      </c>
      <c r="F3697" s="6">
        <v>16.739999999999998</v>
      </c>
    </row>
    <row r="3698" spans="1:6" x14ac:dyDescent="0.25">
      <c r="A3698" t="s">
        <v>190</v>
      </c>
      <c r="B3698" t="s">
        <v>118</v>
      </c>
      <c r="C3698" s="10">
        <v>17.479000000000003</v>
      </c>
      <c r="D3698" s="9">
        <v>14.1</v>
      </c>
      <c r="E3698" s="11">
        <v>13.13</v>
      </c>
      <c r="F3698" s="6">
        <v>14.69</v>
      </c>
    </row>
    <row r="3699" spans="1:6" x14ac:dyDescent="0.25">
      <c r="A3699" t="s">
        <v>190</v>
      </c>
      <c r="B3699" t="s">
        <v>119</v>
      </c>
      <c r="C3699" s="10">
        <v>17.479000000000003</v>
      </c>
      <c r="D3699" s="9">
        <v>14.1</v>
      </c>
      <c r="E3699" s="9">
        <v>13.13</v>
      </c>
      <c r="F3699" s="6">
        <v>14.69</v>
      </c>
    </row>
    <row r="3700" spans="1:6" x14ac:dyDescent="0.25">
      <c r="A3700" t="s">
        <v>190</v>
      </c>
      <c r="B3700" t="s">
        <v>120</v>
      </c>
      <c r="C3700" s="10">
        <v>17.479000000000003</v>
      </c>
      <c r="D3700" s="9">
        <v>14.1</v>
      </c>
      <c r="E3700" s="9">
        <v>13.13</v>
      </c>
      <c r="F3700" s="6">
        <v>14.69</v>
      </c>
    </row>
    <row r="3701" spans="1:6" x14ac:dyDescent="0.25">
      <c r="A3701" t="s">
        <v>190</v>
      </c>
      <c r="B3701" t="s">
        <v>121</v>
      </c>
      <c r="C3701" s="10">
        <v>14.857150000000003</v>
      </c>
      <c r="D3701" s="9">
        <v>12.8</v>
      </c>
      <c r="F3701" s="6">
        <v>13.54</v>
      </c>
    </row>
    <row r="3702" spans="1:6" x14ac:dyDescent="0.25">
      <c r="A3702" t="s">
        <v>190</v>
      </c>
      <c r="B3702" t="s">
        <v>122</v>
      </c>
      <c r="C3702" s="8">
        <v>14.857150000000003</v>
      </c>
      <c r="D3702" s="9">
        <v>12.8</v>
      </c>
      <c r="F3702" s="6">
        <v>13.54</v>
      </c>
    </row>
    <row r="3703" spans="1:6" x14ac:dyDescent="0.25">
      <c r="A3703" t="s">
        <v>190</v>
      </c>
      <c r="B3703" t="s">
        <v>123</v>
      </c>
      <c r="C3703" s="8">
        <v>14.857150000000003</v>
      </c>
      <c r="D3703" s="9">
        <v>12.8</v>
      </c>
      <c r="F3703" s="6">
        <v>13.54</v>
      </c>
    </row>
    <row r="3704" spans="1:6" x14ac:dyDescent="0.25">
      <c r="A3704" t="s">
        <v>190</v>
      </c>
      <c r="B3704" t="s">
        <v>124</v>
      </c>
      <c r="C3704" s="8">
        <v>14.857150000000003</v>
      </c>
      <c r="D3704" s="9">
        <v>12.8</v>
      </c>
      <c r="F3704" s="6">
        <v>13.54</v>
      </c>
    </row>
    <row r="3705" spans="1:6" x14ac:dyDescent="0.25">
      <c r="A3705" t="s">
        <v>191</v>
      </c>
      <c r="B3705" t="s">
        <v>104</v>
      </c>
      <c r="C3705" s="10">
        <v>15.895000000000001</v>
      </c>
      <c r="D3705" s="9">
        <v>32.200000000000003</v>
      </c>
      <c r="E3705" s="11">
        <v>10.51</v>
      </c>
      <c r="F3705" s="6">
        <v>16.22</v>
      </c>
    </row>
    <row r="3706" spans="1:6" x14ac:dyDescent="0.25">
      <c r="A3706" t="s">
        <v>191</v>
      </c>
      <c r="B3706" t="s">
        <v>1</v>
      </c>
      <c r="C3706" s="10">
        <v>17.940999999999999</v>
      </c>
      <c r="D3706" s="9">
        <v>32.700000000000003</v>
      </c>
      <c r="E3706" s="11">
        <v>11.99</v>
      </c>
      <c r="F3706" s="6">
        <v>18.87</v>
      </c>
    </row>
    <row r="3707" spans="1:6" x14ac:dyDescent="0.25">
      <c r="A3707" t="s">
        <v>191</v>
      </c>
      <c r="B3707" t="s">
        <v>2</v>
      </c>
      <c r="C3707" s="10">
        <v>19.976000000000003</v>
      </c>
      <c r="D3707" s="9">
        <v>33.4</v>
      </c>
      <c r="E3707" s="11">
        <v>13.46</v>
      </c>
      <c r="F3707" s="6">
        <v>21.54</v>
      </c>
    </row>
    <row r="3708" spans="1:6" x14ac:dyDescent="0.25">
      <c r="A3708" t="s">
        <v>191</v>
      </c>
      <c r="B3708" t="s">
        <v>3</v>
      </c>
      <c r="C3708" s="10">
        <v>21.318000000000001</v>
      </c>
      <c r="D3708" s="9">
        <v>34.1</v>
      </c>
      <c r="E3708" s="11">
        <v>14.93</v>
      </c>
      <c r="F3708" s="6">
        <v>24.2</v>
      </c>
    </row>
    <row r="3709" spans="1:6" x14ac:dyDescent="0.25">
      <c r="A3709" t="s">
        <v>191</v>
      </c>
      <c r="B3709" t="s">
        <v>4</v>
      </c>
      <c r="C3709" s="10">
        <v>22.737000000000005</v>
      </c>
      <c r="D3709" s="9">
        <v>35.700000000000003</v>
      </c>
      <c r="E3709" s="11">
        <v>16.190000000000001</v>
      </c>
      <c r="F3709" s="6">
        <v>25.16</v>
      </c>
    </row>
    <row r="3710" spans="1:6" x14ac:dyDescent="0.25">
      <c r="A3710" t="s">
        <v>191</v>
      </c>
      <c r="B3710" t="s">
        <v>5</v>
      </c>
      <c r="C3710" s="10">
        <v>24.09</v>
      </c>
      <c r="D3710" s="9">
        <v>36.4</v>
      </c>
      <c r="E3710" s="11">
        <v>17.45</v>
      </c>
      <c r="F3710" s="6">
        <v>26.13</v>
      </c>
    </row>
    <row r="3711" spans="1:6" x14ac:dyDescent="0.25">
      <c r="A3711" t="s">
        <v>191</v>
      </c>
      <c r="B3711" t="s">
        <v>6</v>
      </c>
      <c r="C3711" s="10">
        <v>27.478000000000002</v>
      </c>
      <c r="D3711" s="9">
        <v>38</v>
      </c>
      <c r="E3711" s="11">
        <v>18.71</v>
      </c>
      <c r="F3711" s="6">
        <v>28.05</v>
      </c>
    </row>
    <row r="3712" spans="1:6" x14ac:dyDescent="0.25">
      <c r="A3712" t="s">
        <v>191</v>
      </c>
      <c r="B3712" t="s">
        <v>7</v>
      </c>
      <c r="C3712" s="10">
        <v>27.786000000000005</v>
      </c>
      <c r="D3712" s="9">
        <v>39.299999999999997</v>
      </c>
      <c r="E3712" s="11">
        <v>19.98</v>
      </c>
      <c r="F3712" s="6">
        <v>29.06</v>
      </c>
    </row>
    <row r="3713" spans="1:6" x14ac:dyDescent="0.25">
      <c r="A3713" t="s">
        <v>191</v>
      </c>
      <c r="B3713" t="s">
        <v>125</v>
      </c>
      <c r="C3713" s="10">
        <v>30.008000000000003</v>
      </c>
      <c r="D3713" s="9">
        <v>39.700000000000003</v>
      </c>
      <c r="E3713" s="11">
        <v>22.08</v>
      </c>
      <c r="F3713" s="6">
        <v>30.06</v>
      </c>
    </row>
    <row r="3714" spans="1:6" x14ac:dyDescent="0.25">
      <c r="A3714" t="s">
        <v>191</v>
      </c>
      <c r="B3714" t="s">
        <v>126</v>
      </c>
      <c r="C3714" s="10">
        <v>30.866</v>
      </c>
      <c r="D3714" s="9">
        <v>41.3</v>
      </c>
      <c r="E3714" s="11">
        <v>22.08</v>
      </c>
      <c r="F3714" s="6">
        <v>31.05</v>
      </c>
    </row>
    <row r="3715" spans="1:6" x14ac:dyDescent="0.25">
      <c r="A3715" t="s">
        <v>191</v>
      </c>
      <c r="B3715" t="s">
        <v>112</v>
      </c>
      <c r="C3715" s="10">
        <v>28.732000000000003</v>
      </c>
      <c r="D3715" s="9">
        <v>27.7</v>
      </c>
      <c r="E3715" s="11">
        <v>21.03</v>
      </c>
      <c r="F3715" s="6">
        <v>25.66</v>
      </c>
    </row>
    <row r="3716" spans="1:6" x14ac:dyDescent="0.25">
      <c r="A3716" t="s">
        <v>191</v>
      </c>
      <c r="B3716" t="s">
        <v>113</v>
      </c>
      <c r="C3716" s="10">
        <v>28.732000000000003</v>
      </c>
      <c r="D3716" s="9">
        <v>27.7</v>
      </c>
      <c r="E3716" s="11">
        <v>21.03</v>
      </c>
      <c r="F3716" s="6">
        <v>25.66</v>
      </c>
    </row>
    <row r="3717" spans="1:6" x14ac:dyDescent="0.25">
      <c r="A3717" t="s">
        <v>191</v>
      </c>
      <c r="B3717" t="s">
        <v>114</v>
      </c>
      <c r="C3717" s="10">
        <v>28.732000000000003</v>
      </c>
      <c r="D3717" s="9">
        <v>16.100000000000001</v>
      </c>
      <c r="E3717" s="11">
        <v>19.350000000000001</v>
      </c>
      <c r="F3717" s="6">
        <v>23.77</v>
      </c>
    </row>
    <row r="3718" spans="1:6" x14ac:dyDescent="0.25">
      <c r="A3718" t="s">
        <v>191</v>
      </c>
      <c r="B3718" t="s">
        <v>115</v>
      </c>
      <c r="C3718" s="10">
        <v>25.85</v>
      </c>
      <c r="D3718" s="9">
        <v>16.100000000000001</v>
      </c>
      <c r="E3718" s="11">
        <v>19.350000000000001</v>
      </c>
      <c r="F3718" s="6">
        <v>23.77</v>
      </c>
    </row>
    <row r="3719" spans="1:6" x14ac:dyDescent="0.25">
      <c r="A3719" t="s">
        <v>191</v>
      </c>
      <c r="B3719" t="s">
        <v>116</v>
      </c>
      <c r="C3719" s="10">
        <v>25.85</v>
      </c>
      <c r="D3719" s="9">
        <v>14.8</v>
      </c>
      <c r="E3719" s="11">
        <v>17.87</v>
      </c>
      <c r="F3719" s="6">
        <v>19.71</v>
      </c>
    </row>
    <row r="3720" spans="1:6" x14ac:dyDescent="0.25">
      <c r="A3720" t="s">
        <v>191</v>
      </c>
      <c r="B3720" t="s">
        <v>117</v>
      </c>
      <c r="C3720" s="10">
        <v>25.85</v>
      </c>
      <c r="D3720" s="9">
        <v>14.8</v>
      </c>
      <c r="E3720" s="11">
        <v>17.87</v>
      </c>
      <c r="F3720" s="6">
        <v>19.71</v>
      </c>
    </row>
    <row r="3721" spans="1:6" x14ac:dyDescent="0.25">
      <c r="A3721" t="s">
        <v>191</v>
      </c>
      <c r="B3721" t="s">
        <v>118</v>
      </c>
      <c r="C3721" s="10">
        <v>25.85</v>
      </c>
      <c r="D3721" s="9">
        <v>13.3</v>
      </c>
      <c r="E3721" s="11">
        <v>16.82</v>
      </c>
      <c r="F3721" s="6">
        <v>17.28</v>
      </c>
    </row>
    <row r="3722" spans="1:6" x14ac:dyDescent="0.25">
      <c r="A3722" t="s">
        <v>191</v>
      </c>
      <c r="B3722" t="s">
        <v>119</v>
      </c>
      <c r="C3722" s="10">
        <v>25.85</v>
      </c>
      <c r="D3722" s="9">
        <v>13.3</v>
      </c>
      <c r="E3722" s="9">
        <v>16.82</v>
      </c>
      <c r="F3722" s="6">
        <v>17.28</v>
      </c>
    </row>
    <row r="3723" spans="1:6" x14ac:dyDescent="0.25">
      <c r="A3723" t="s">
        <v>191</v>
      </c>
      <c r="B3723" t="s">
        <v>120</v>
      </c>
      <c r="C3723" s="10">
        <v>25.85</v>
      </c>
      <c r="D3723" s="9">
        <v>13.3</v>
      </c>
      <c r="E3723" s="9">
        <v>16.82</v>
      </c>
      <c r="F3723" s="6">
        <v>17.28</v>
      </c>
    </row>
    <row r="3724" spans="1:6" x14ac:dyDescent="0.25">
      <c r="A3724" t="s">
        <v>191</v>
      </c>
      <c r="B3724" t="s">
        <v>121</v>
      </c>
      <c r="C3724" s="10">
        <v>21.9725</v>
      </c>
      <c r="D3724" s="9">
        <v>11.9</v>
      </c>
      <c r="F3724" s="6">
        <v>15.93</v>
      </c>
    </row>
    <row r="3725" spans="1:6" x14ac:dyDescent="0.25">
      <c r="A3725" t="s">
        <v>191</v>
      </c>
      <c r="B3725" t="s">
        <v>122</v>
      </c>
      <c r="C3725" s="8">
        <v>21.9725</v>
      </c>
      <c r="D3725" s="9">
        <v>11.9</v>
      </c>
      <c r="F3725" s="6">
        <v>15.93</v>
      </c>
    </row>
    <row r="3726" spans="1:6" x14ac:dyDescent="0.25">
      <c r="A3726" t="s">
        <v>191</v>
      </c>
      <c r="B3726" t="s">
        <v>123</v>
      </c>
      <c r="C3726" s="8">
        <v>21.9725</v>
      </c>
      <c r="D3726" s="9">
        <v>11.9</v>
      </c>
      <c r="F3726" s="6">
        <v>15.93</v>
      </c>
    </row>
    <row r="3727" spans="1:6" x14ac:dyDescent="0.25">
      <c r="A3727" t="s">
        <v>191</v>
      </c>
      <c r="B3727" t="s">
        <v>124</v>
      </c>
      <c r="C3727" s="8">
        <v>21.9725</v>
      </c>
      <c r="D3727" s="9">
        <v>11.9</v>
      </c>
      <c r="F3727" s="6">
        <v>15.93</v>
      </c>
    </row>
    <row r="3728" spans="1:6" x14ac:dyDescent="0.25">
      <c r="A3728" t="s">
        <v>192</v>
      </c>
      <c r="B3728" t="s">
        <v>104</v>
      </c>
      <c r="C3728" s="10">
        <v>24.156000000000002</v>
      </c>
      <c r="D3728" s="9">
        <v>33.1</v>
      </c>
      <c r="E3728" s="11">
        <v>13.447999999999999</v>
      </c>
      <c r="F3728" s="6">
        <v>19.8</v>
      </c>
    </row>
    <row r="3729" spans="1:6" x14ac:dyDescent="0.25">
      <c r="A3729" t="s">
        <v>192</v>
      </c>
      <c r="B3729" t="s">
        <v>1</v>
      </c>
      <c r="C3729" s="10">
        <v>27.269000000000002</v>
      </c>
      <c r="D3729" s="9">
        <v>34.1</v>
      </c>
      <c r="E3729" s="11">
        <v>15.334</v>
      </c>
      <c r="F3729" s="6">
        <v>23.03</v>
      </c>
    </row>
    <row r="3730" spans="1:6" x14ac:dyDescent="0.25">
      <c r="A3730" t="s">
        <v>192</v>
      </c>
      <c r="B3730" t="s">
        <v>2</v>
      </c>
      <c r="C3730" s="10">
        <v>30.877000000000002</v>
      </c>
      <c r="D3730" s="9">
        <v>35.1</v>
      </c>
      <c r="E3730" s="11">
        <v>17.22</v>
      </c>
      <c r="F3730" s="6">
        <v>26.29</v>
      </c>
    </row>
    <row r="3731" spans="1:6" x14ac:dyDescent="0.25">
      <c r="A3731" t="s">
        <v>192</v>
      </c>
      <c r="B3731" t="s">
        <v>3</v>
      </c>
      <c r="C3731" s="10">
        <v>34.903000000000006</v>
      </c>
      <c r="D3731" s="9">
        <v>36.200000000000003</v>
      </c>
      <c r="E3731" s="11">
        <v>19.105999999999998</v>
      </c>
      <c r="F3731" s="6">
        <v>29.54</v>
      </c>
    </row>
    <row r="3732" spans="1:6" x14ac:dyDescent="0.25">
      <c r="A3732" t="s">
        <v>192</v>
      </c>
      <c r="B3732" t="s">
        <v>4</v>
      </c>
      <c r="C3732" s="10">
        <v>37.664000000000009</v>
      </c>
      <c r="D3732" s="9">
        <v>38.1</v>
      </c>
      <c r="E3732" s="11">
        <v>20.715249999999997</v>
      </c>
      <c r="F3732" s="6">
        <v>30.72</v>
      </c>
    </row>
    <row r="3733" spans="1:6" x14ac:dyDescent="0.25">
      <c r="A3733" t="s">
        <v>192</v>
      </c>
      <c r="B3733" t="s">
        <v>5</v>
      </c>
      <c r="C3733" s="10">
        <v>40.568000000000005</v>
      </c>
      <c r="D3733" s="9">
        <v>39.200000000000003</v>
      </c>
      <c r="E3733" s="11">
        <v>22.334749999999996</v>
      </c>
      <c r="F3733" s="6">
        <v>31.9</v>
      </c>
    </row>
    <row r="3734" spans="1:6" x14ac:dyDescent="0.25">
      <c r="A3734" t="s">
        <v>192</v>
      </c>
      <c r="B3734" t="s">
        <v>6</v>
      </c>
      <c r="C3734" s="10">
        <v>41.910000000000004</v>
      </c>
      <c r="D3734" s="9">
        <v>41.2</v>
      </c>
      <c r="E3734" s="11">
        <v>23.943999999999999</v>
      </c>
      <c r="F3734" s="6">
        <v>35.35</v>
      </c>
    </row>
    <row r="3735" spans="1:6" x14ac:dyDescent="0.25">
      <c r="A3735" t="s">
        <v>192</v>
      </c>
      <c r="B3735" t="s">
        <v>7</v>
      </c>
      <c r="C3735" s="10">
        <v>45.54</v>
      </c>
      <c r="D3735" s="9">
        <v>42.7</v>
      </c>
      <c r="E3735" s="11">
        <v>25.563499999999998</v>
      </c>
      <c r="F3735" s="6">
        <v>36.619999999999997</v>
      </c>
    </row>
    <row r="3736" spans="1:6" x14ac:dyDescent="0.25">
      <c r="A3736" t="s">
        <v>192</v>
      </c>
      <c r="B3736" t="s">
        <v>125</v>
      </c>
      <c r="C3736" s="10">
        <v>47.960000000000008</v>
      </c>
      <c r="D3736" s="9">
        <v>43.4</v>
      </c>
      <c r="E3736" s="11">
        <v>28.248999999999995</v>
      </c>
      <c r="F3736" s="6">
        <v>37.880000000000003</v>
      </c>
    </row>
    <row r="3737" spans="1:6" x14ac:dyDescent="0.25">
      <c r="A3737" t="s">
        <v>192</v>
      </c>
      <c r="B3737" t="s">
        <v>126</v>
      </c>
      <c r="C3737" s="10">
        <v>50.567</v>
      </c>
      <c r="D3737" s="9">
        <v>45.3</v>
      </c>
      <c r="E3737" s="11">
        <v>28.248999999999995</v>
      </c>
      <c r="F3737" s="6">
        <v>39.15</v>
      </c>
    </row>
    <row r="3738" spans="1:6" x14ac:dyDescent="0.25">
      <c r="A3738" t="s">
        <v>192</v>
      </c>
      <c r="B3738" t="s">
        <v>112</v>
      </c>
      <c r="C3738" s="10">
        <v>45.628</v>
      </c>
      <c r="D3738" s="9">
        <v>31.6</v>
      </c>
      <c r="E3738" s="11">
        <v>26.906249999999996</v>
      </c>
      <c r="F3738" s="6">
        <v>32.340000000000003</v>
      </c>
    </row>
    <row r="3739" spans="1:6" x14ac:dyDescent="0.25">
      <c r="A3739" t="s">
        <v>192</v>
      </c>
      <c r="B3739" t="s">
        <v>113</v>
      </c>
      <c r="C3739" s="10">
        <v>45.628</v>
      </c>
      <c r="D3739" s="9">
        <v>31.6</v>
      </c>
      <c r="E3739" s="11">
        <v>26.906249999999996</v>
      </c>
      <c r="F3739" s="6">
        <v>32.340000000000003</v>
      </c>
    </row>
    <row r="3740" spans="1:6" x14ac:dyDescent="0.25">
      <c r="A3740" t="s">
        <v>192</v>
      </c>
      <c r="B3740" t="s">
        <v>114</v>
      </c>
      <c r="C3740" s="10">
        <v>45.628</v>
      </c>
      <c r="D3740" s="9">
        <v>20.399999999999999</v>
      </c>
      <c r="E3740" s="11">
        <v>24.753749999999997</v>
      </c>
      <c r="F3740" s="6">
        <v>29.96</v>
      </c>
    </row>
    <row r="3741" spans="1:6" x14ac:dyDescent="0.25">
      <c r="A3741" t="s">
        <v>192</v>
      </c>
      <c r="B3741" t="s">
        <v>115</v>
      </c>
      <c r="C3741" s="10">
        <v>41.03</v>
      </c>
      <c r="D3741" s="9">
        <v>20.399999999999999</v>
      </c>
      <c r="E3741" s="11">
        <v>24.753749999999997</v>
      </c>
      <c r="F3741" s="6">
        <v>29.96</v>
      </c>
    </row>
    <row r="3742" spans="1:6" x14ac:dyDescent="0.25">
      <c r="A3742" t="s">
        <v>192</v>
      </c>
      <c r="B3742" t="s">
        <v>116</v>
      </c>
      <c r="C3742" s="10">
        <v>41.03</v>
      </c>
      <c r="D3742" s="9">
        <v>19.100000000000001</v>
      </c>
      <c r="E3742" s="11">
        <v>22.867749999999997</v>
      </c>
      <c r="F3742" s="6">
        <v>24.85</v>
      </c>
    </row>
    <row r="3743" spans="1:6" x14ac:dyDescent="0.25">
      <c r="A3743" t="s">
        <v>192</v>
      </c>
      <c r="B3743" t="s">
        <v>117</v>
      </c>
      <c r="C3743" s="10">
        <v>41.03</v>
      </c>
      <c r="D3743" s="9">
        <v>19.100000000000001</v>
      </c>
      <c r="E3743" s="11">
        <v>22.867749999999997</v>
      </c>
      <c r="F3743" s="6">
        <v>24.85</v>
      </c>
    </row>
    <row r="3744" spans="1:6" x14ac:dyDescent="0.25">
      <c r="A3744" t="s">
        <v>192</v>
      </c>
      <c r="B3744" t="s">
        <v>118</v>
      </c>
      <c r="C3744" s="10">
        <v>41.03</v>
      </c>
      <c r="D3744" s="9">
        <v>17.5</v>
      </c>
      <c r="E3744" s="11">
        <v>21.524999999999999</v>
      </c>
      <c r="F3744" s="6">
        <v>21.78</v>
      </c>
    </row>
    <row r="3745" spans="1:6" x14ac:dyDescent="0.25">
      <c r="A3745" t="s">
        <v>192</v>
      </c>
      <c r="B3745" t="s">
        <v>119</v>
      </c>
      <c r="C3745" s="10">
        <v>41.03</v>
      </c>
      <c r="D3745" s="9">
        <v>17.5</v>
      </c>
      <c r="E3745" s="9">
        <v>21.524999999999999</v>
      </c>
      <c r="F3745" s="6">
        <v>21.78</v>
      </c>
    </row>
    <row r="3746" spans="1:6" x14ac:dyDescent="0.25">
      <c r="A3746" t="s">
        <v>192</v>
      </c>
      <c r="B3746" t="s">
        <v>120</v>
      </c>
      <c r="C3746" s="10">
        <v>41.03</v>
      </c>
      <c r="D3746" s="9">
        <v>17.5</v>
      </c>
      <c r="E3746" s="9">
        <v>21.524999999999999</v>
      </c>
      <c r="F3746" s="6">
        <v>21.78</v>
      </c>
    </row>
    <row r="3747" spans="1:6" x14ac:dyDescent="0.25">
      <c r="A3747" t="s">
        <v>192</v>
      </c>
      <c r="B3747" t="s">
        <v>121</v>
      </c>
      <c r="C3747" s="10">
        <v>34.875500000000002</v>
      </c>
      <c r="D3747" s="9">
        <v>16.100000000000001</v>
      </c>
      <c r="F3747" s="6">
        <v>20.079999999999998</v>
      </c>
    </row>
    <row r="3748" spans="1:6" x14ac:dyDescent="0.25">
      <c r="A3748" t="s">
        <v>192</v>
      </c>
      <c r="B3748" t="s">
        <v>122</v>
      </c>
      <c r="C3748" s="8">
        <v>34.875500000000002</v>
      </c>
      <c r="D3748" s="9">
        <v>16.100000000000001</v>
      </c>
      <c r="F3748" s="6">
        <v>20.079999999999998</v>
      </c>
    </row>
    <row r="3749" spans="1:6" x14ac:dyDescent="0.25">
      <c r="A3749" t="s">
        <v>192</v>
      </c>
      <c r="B3749" t="s">
        <v>123</v>
      </c>
      <c r="C3749" s="8">
        <v>34.875500000000002</v>
      </c>
      <c r="D3749" s="9">
        <v>16.100000000000001</v>
      </c>
      <c r="F3749" s="6">
        <v>20.079999999999998</v>
      </c>
    </row>
    <row r="3750" spans="1:6" x14ac:dyDescent="0.25">
      <c r="A3750" t="s">
        <v>192</v>
      </c>
      <c r="B3750" t="s">
        <v>124</v>
      </c>
      <c r="C3750" s="8">
        <v>34.875500000000002</v>
      </c>
      <c r="D3750" s="9">
        <v>16.100000000000001</v>
      </c>
      <c r="F3750" s="6">
        <v>20.079999999999998</v>
      </c>
    </row>
    <row r="3751" spans="1:6" x14ac:dyDescent="0.25">
      <c r="A3751" t="s">
        <v>193</v>
      </c>
      <c r="B3751" t="s">
        <v>104</v>
      </c>
      <c r="C3751" s="10">
        <v>24.156000000000002</v>
      </c>
      <c r="D3751" s="9">
        <v>33.1</v>
      </c>
      <c r="E3751" s="11">
        <v>16.06175</v>
      </c>
      <c r="F3751" s="6">
        <v>19.3</v>
      </c>
    </row>
    <row r="3752" spans="1:6" x14ac:dyDescent="0.25">
      <c r="A3752" t="s">
        <v>193</v>
      </c>
      <c r="B3752" t="s">
        <v>1</v>
      </c>
      <c r="C3752" s="10">
        <v>27.269000000000002</v>
      </c>
      <c r="D3752" s="9">
        <v>34.1</v>
      </c>
      <c r="E3752" s="11">
        <v>18.316749999999999</v>
      </c>
      <c r="F3752" s="6">
        <v>22.46</v>
      </c>
    </row>
    <row r="3753" spans="1:6" x14ac:dyDescent="0.25">
      <c r="A3753" t="s">
        <v>193</v>
      </c>
      <c r="B3753" t="s">
        <v>2</v>
      </c>
      <c r="C3753" s="10">
        <v>30.877000000000002</v>
      </c>
      <c r="D3753" s="9">
        <v>35.200000000000003</v>
      </c>
      <c r="E3753" s="11">
        <v>20.561499999999995</v>
      </c>
      <c r="F3753" s="6">
        <v>25.63</v>
      </c>
    </row>
    <row r="3754" spans="1:6" x14ac:dyDescent="0.25">
      <c r="A3754" t="s">
        <v>193</v>
      </c>
      <c r="B3754" t="s">
        <v>3</v>
      </c>
      <c r="C3754" s="10">
        <v>34.903000000000006</v>
      </c>
      <c r="D3754" s="9">
        <v>36.299999999999997</v>
      </c>
      <c r="E3754" s="11">
        <v>22.816500000000001</v>
      </c>
      <c r="F3754" s="6">
        <v>28.81</v>
      </c>
    </row>
    <row r="3755" spans="1:6" x14ac:dyDescent="0.25">
      <c r="A3755" t="s">
        <v>193</v>
      </c>
      <c r="B3755" t="s">
        <v>4</v>
      </c>
      <c r="C3755" s="10">
        <v>37.664000000000009</v>
      </c>
      <c r="D3755" s="9">
        <v>38.299999999999997</v>
      </c>
      <c r="E3755" s="11">
        <v>24.743499999999997</v>
      </c>
      <c r="F3755" s="6">
        <v>29.95</v>
      </c>
    </row>
    <row r="3756" spans="1:6" x14ac:dyDescent="0.25">
      <c r="A3756" t="s">
        <v>193</v>
      </c>
      <c r="B3756" t="s">
        <v>5</v>
      </c>
      <c r="C3756" s="10">
        <v>40.568000000000005</v>
      </c>
      <c r="D3756" s="9">
        <v>39.5</v>
      </c>
      <c r="E3756" s="11">
        <v>26.670499999999997</v>
      </c>
      <c r="F3756" s="6">
        <v>31.11</v>
      </c>
    </row>
    <row r="3757" spans="1:6" x14ac:dyDescent="0.25">
      <c r="A3757" t="s">
        <v>193</v>
      </c>
      <c r="B3757" t="s">
        <v>6</v>
      </c>
      <c r="C3757" s="10">
        <v>41.910000000000004</v>
      </c>
      <c r="D3757" s="9">
        <v>41.6</v>
      </c>
      <c r="E3757" s="11">
        <v>28.597499999999997</v>
      </c>
      <c r="F3757" s="6">
        <v>34.4</v>
      </c>
    </row>
    <row r="3758" spans="1:6" x14ac:dyDescent="0.25">
      <c r="A3758" t="s">
        <v>193</v>
      </c>
      <c r="B3758" t="s">
        <v>7</v>
      </c>
      <c r="C3758" s="10">
        <v>45.54</v>
      </c>
      <c r="D3758" s="9">
        <v>43.2</v>
      </c>
      <c r="E3758" s="11">
        <v>30.5245</v>
      </c>
      <c r="F3758" s="6">
        <v>35.64</v>
      </c>
    </row>
    <row r="3759" spans="1:6" x14ac:dyDescent="0.25">
      <c r="A3759" t="s">
        <v>193</v>
      </c>
      <c r="B3759" t="s">
        <v>125</v>
      </c>
      <c r="C3759" s="10">
        <v>47.960000000000008</v>
      </c>
      <c r="D3759" s="9">
        <v>44</v>
      </c>
      <c r="E3759" s="11">
        <v>33.743000000000002</v>
      </c>
      <c r="F3759" s="6">
        <v>36.86</v>
      </c>
    </row>
    <row r="3760" spans="1:6" x14ac:dyDescent="0.25">
      <c r="A3760" t="s">
        <v>193</v>
      </c>
      <c r="B3760" t="s">
        <v>126</v>
      </c>
      <c r="C3760" s="10">
        <v>50.567</v>
      </c>
      <c r="D3760" s="9">
        <v>46.1</v>
      </c>
      <c r="E3760" s="11">
        <v>33.743000000000002</v>
      </c>
      <c r="F3760" s="6">
        <v>38.090000000000003</v>
      </c>
    </row>
    <row r="3761" spans="1:6" x14ac:dyDescent="0.25">
      <c r="A3761" t="s">
        <v>193</v>
      </c>
      <c r="B3761" t="s">
        <v>112</v>
      </c>
      <c r="C3761" s="10">
        <v>45.628</v>
      </c>
      <c r="D3761" s="9">
        <v>32.4</v>
      </c>
      <c r="E3761" s="11">
        <v>32.133749999999999</v>
      </c>
      <c r="F3761" s="6">
        <v>31.46</v>
      </c>
    </row>
    <row r="3762" spans="1:6" x14ac:dyDescent="0.25">
      <c r="A3762" t="s">
        <v>193</v>
      </c>
      <c r="B3762" t="s">
        <v>113</v>
      </c>
      <c r="C3762" s="10">
        <v>45.628</v>
      </c>
      <c r="D3762" s="9">
        <v>32.4</v>
      </c>
      <c r="E3762" s="11">
        <v>32.133749999999999</v>
      </c>
      <c r="F3762" s="6">
        <v>31.46</v>
      </c>
    </row>
    <row r="3763" spans="1:6" x14ac:dyDescent="0.25">
      <c r="A3763" t="s">
        <v>193</v>
      </c>
      <c r="B3763" t="s">
        <v>114</v>
      </c>
      <c r="C3763" s="10">
        <v>45.628</v>
      </c>
      <c r="D3763" s="9">
        <v>21.2</v>
      </c>
      <c r="E3763" s="11">
        <v>29.560999999999996</v>
      </c>
      <c r="F3763" s="6">
        <v>29.14</v>
      </c>
    </row>
    <row r="3764" spans="1:6" x14ac:dyDescent="0.25">
      <c r="A3764" t="s">
        <v>193</v>
      </c>
      <c r="B3764" t="s">
        <v>115</v>
      </c>
      <c r="C3764" s="10">
        <v>41.03</v>
      </c>
      <c r="D3764" s="9">
        <v>21.2</v>
      </c>
      <c r="E3764" s="11">
        <v>29.560999999999996</v>
      </c>
      <c r="F3764" s="6">
        <v>29.14</v>
      </c>
    </row>
    <row r="3765" spans="1:6" x14ac:dyDescent="0.25">
      <c r="A3765" t="s">
        <v>193</v>
      </c>
      <c r="B3765" t="s">
        <v>116</v>
      </c>
      <c r="C3765" s="10">
        <v>41.03</v>
      </c>
      <c r="D3765" s="9">
        <v>19.8</v>
      </c>
      <c r="E3765" s="11">
        <v>27.316249999999997</v>
      </c>
      <c r="F3765" s="6">
        <v>24.17</v>
      </c>
    </row>
    <row r="3766" spans="1:6" x14ac:dyDescent="0.25">
      <c r="A3766" t="s">
        <v>193</v>
      </c>
      <c r="B3766" t="s">
        <v>117</v>
      </c>
      <c r="C3766" s="10">
        <v>41.03</v>
      </c>
      <c r="D3766" s="9">
        <v>19.8</v>
      </c>
      <c r="E3766" s="11">
        <v>27.316249999999997</v>
      </c>
      <c r="F3766" s="6">
        <v>24.17</v>
      </c>
    </row>
    <row r="3767" spans="1:6" x14ac:dyDescent="0.25">
      <c r="A3767" t="s">
        <v>193</v>
      </c>
      <c r="B3767" t="s">
        <v>118</v>
      </c>
      <c r="C3767" s="10">
        <v>41.03</v>
      </c>
      <c r="D3767" s="9">
        <v>18.100000000000001</v>
      </c>
      <c r="E3767" s="11">
        <v>25.706999999999997</v>
      </c>
      <c r="F3767" s="6">
        <v>21.19</v>
      </c>
    </row>
    <row r="3768" spans="1:6" x14ac:dyDescent="0.25">
      <c r="A3768" t="s">
        <v>193</v>
      </c>
      <c r="B3768" t="s">
        <v>119</v>
      </c>
      <c r="C3768" s="10">
        <v>41.03</v>
      </c>
      <c r="D3768" s="9">
        <v>18.100000000000001</v>
      </c>
      <c r="E3768" s="9">
        <v>25.706999999999997</v>
      </c>
      <c r="F3768" s="6">
        <v>21.19</v>
      </c>
    </row>
    <row r="3769" spans="1:6" x14ac:dyDescent="0.25">
      <c r="A3769" t="s">
        <v>193</v>
      </c>
      <c r="B3769" t="s">
        <v>120</v>
      </c>
      <c r="C3769" s="10">
        <v>41.03</v>
      </c>
      <c r="D3769" s="9">
        <v>18.100000000000001</v>
      </c>
      <c r="E3769" s="9">
        <v>25.706999999999997</v>
      </c>
      <c r="F3769" s="6">
        <v>21.19</v>
      </c>
    </row>
    <row r="3770" spans="1:6" x14ac:dyDescent="0.25">
      <c r="A3770" t="s">
        <v>193</v>
      </c>
      <c r="B3770" t="s">
        <v>121</v>
      </c>
      <c r="C3770" s="10">
        <v>34.875500000000002</v>
      </c>
      <c r="D3770" s="9">
        <v>16.8</v>
      </c>
      <c r="F3770" s="6">
        <v>19.54</v>
      </c>
    </row>
    <row r="3771" spans="1:6" x14ac:dyDescent="0.25">
      <c r="A3771" t="s">
        <v>193</v>
      </c>
      <c r="B3771" t="s">
        <v>122</v>
      </c>
      <c r="C3771" s="8">
        <v>34.875500000000002</v>
      </c>
      <c r="D3771" s="9">
        <v>16.8</v>
      </c>
      <c r="F3771" s="6">
        <v>19.54</v>
      </c>
    </row>
    <row r="3772" spans="1:6" x14ac:dyDescent="0.25">
      <c r="A3772" t="s">
        <v>193</v>
      </c>
      <c r="B3772" t="s">
        <v>123</v>
      </c>
      <c r="C3772" s="8">
        <v>34.875500000000002</v>
      </c>
      <c r="D3772" s="9">
        <v>16.8</v>
      </c>
      <c r="F3772" s="6">
        <v>19.54</v>
      </c>
    </row>
    <row r="3773" spans="1:6" x14ac:dyDescent="0.25">
      <c r="A3773" t="s">
        <v>193</v>
      </c>
      <c r="B3773" t="s">
        <v>124</v>
      </c>
      <c r="C3773" s="8">
        <v>34.875500000000002</v>
      </c>
      <c r="D3773" s="9">
        <v>16.8</v>
      </c>
      <c r="F3773" s="6">
        <v>19.54</v>
      </c>
    </row>
    <row r="3774" spans="1:6" x14ac:dyDescent="0.25">
      <c r="A3774" t="s">
        <v>194</v>
      </c>
      <c r="B3774" t="s">
        <v>104</v>
      </c>
      <c r="C3774" s="10">
        <v>14.876400000000004</v>
      </c>
      <c r="D3774" s="9">
        <v>33.1</v>
      </c>
      <c r="E3774" s="11">
        <v>11.59</v>
      </c>
      <c r="F3774" s="6">
        <v>17.11</v>
      </c>
    </row>
    <row r="3775" spans="1:6" x14ac:dyDescent="0.25">
      <c r="A3775" t="s">
        <v>194</v>
      </c>
      <c r="B3775" t="s">
        <v>1</v>
      </c>
      <c r="C3775" s="10">
        <v>16.735950000000003</v>
      </c>
      <c r="D3775" s="9">
        <v>33.799999999999997</v>
      </c>
      <c r="E3775" s="11">
        <v>13.22</v>
      </c>
      <c r="F3775" s="6">
        <v>19.940000000000001</v>
      </c>
    </row>
    <row r="3776" spans="1:6" x14ac:dyDescent="0.25">
      <c r="A3776" t="s">
        <v>194</v>
      </c>
      <c r="B3776" t="s">
        <v>2</v>
      </c>
      <c r="C3776" s="10">
        <v>19.161450000000002</v>
      </c>
      <c r="D3776" s="9">
        <v>34.6</v>
      </c>
      <c r="E3776" s="11">
        <v>14.84</v>
      </c>
      <c r="F3776" s="6">
        <v>22.75</v>
      </c>
    </row>
    <row r="3777" spans="1:6" x14ac:dyDescent="0.25">
      <c r="A3777" t="s">
        <v>194</v>
      </c>
      <c r="B3777" t="s">
        <v>3</v>
      </c>
      <c r="C3777" s="10">
        <v>20.686050000000002</v>
      </c>
      <c r="D3777" s="9">
        <v>35.5</v>
      </c>
      <c r="E3777" s="11">
        <v>16.46</v>
      </c>
      <c r="F3777" s="6">
        <v>25.55</v>
      </c>
    </row>
    <row r="3778" spans="1:6" x14ac:dyDescent="0.25">
      <c r="A3778" t="s">
        <v>194</v>
      </c>
      <c r="B3778" t="s">
        <v>4</v>
      </c>
      <c r="C3778" s="10">
        <v>23.284800000000004</v>
      </c>
      <c r="D3778" s="9">
        <v>37.200000000000003</v>
      </c>
      <c r="E3778" s="11">
        <v>17.850000000000001</v>
      </c>
      <c r="F3778" s="6">
        <v>26.59</v>
      </c>
    </row>
    <row r="3779" spans="1:6" x14ac:dyDescent="0.25">
      <c r="A3779" t="s">
        <v>194</v>
      </c>
      <c r="B3779" t="s">
        <v>5</v>
      </c>
      <c r="C3779" s="10">
        <v>25.051950000000001</v>
      </c>
      <c r="D3779" s="9">
        <v>38</v>
      </c>
      <c r="E3779" s="11">
        <v>19.25</v>
      </c>
      <c r="F3779" s="6">
        <v>27.6</v>
      </c>
    </row>
    <row r="3780" spans="1:6" x14ac:dyDescent="0.25">
      <c r="A3780" t="s">
        <v>194</v>
      </c>
      <c r="B3780" t="s">
        <v>6</v>
      </c>
      <c r="C3780" s="10">
        <v>27.2118</v>
      </c>
      <c r="D3780" s="9">
        <v>39.9</v>
      </c>
      <c r="E3780" s="11">
        <v>20.63</v>
      </c>
      <c r="F3780" s="6">
        <v>30.04</v>
      </c>
    </row>
    <row r="3781" spans="1:6" x14ac:dyDescent="0.25">
      <c r="A3781" t="s">
        <v>194</v>
      </c>
      <c r="B3781" t="s">
        <v>7</v>
      </c>
      <c r="C3781" s="10">
        <v>28.262850000000004</v>
      </c>
      <c r="D3781" s="9">
        <v>41.2</v>
      </c>
      <c r="E3781" s="11">
        <v>22.03</v>
      </c>
      <c r="F3781" s="6">
        <v>31.11</v>
      </c>
    </row>
    <row r="3782" spans="1:6" x14ac:dyDescent="0.25">
      <c r="A3782" t="s">
        <v>194</v>
      </c>
      <c r="B3782" t="s">
        <v>125</v>
      </c>
      <c r="C3782" s="10">
        <v>28.967400000000001</v>
      </c>
      <c r="D3782" s="9">
        <v>41.8</v>
      </c>
      <c r="E3782" s="11">
        <v>24.34</v>
      </c>
      <c r="F3782" s="6">
        <v>32.18</v>
      </c>
    </row>
    <row r="3783" spans="1:6" x14ac:dyDescent="0.25">
      <c r="A3783" t="s">
        <v>194</v>
      </c>
      <c r="B3783" t="s">
        <v>126</v>
      </c>
      <c r="C3783" s="10">
        <v>29.960700000000003</v>
      </c>
      <c r="D3783" s="9">
        <v>43.5</v>
      </c>
      <c r="E3783" s="11">
        <v>24.34</v>
      </c>
      <c r="F3783" s="6">
        <v>33.25</v>
      </c>
    </row>
    <row r="3784" spans="1:6" x14ac:dyDescent="0.25">
      <c r="A3784" t="s">
        <v>194</v>
      </c>
      <c r="B3784" t="s">
        <v>112</v>
      </c>
      <c r="C3784" s="10">
        <v>28.020300000000006</v>
      </c>
      <c r="D3784" s="9">
        <v>29.6</v>
      </c>
      <c r="E3784" s="11">
        <v>23.18</v>
      </c>
      <c r="F3784" s="6">
        <v>27.46</v>
      </c>
    </row>
    <row r="3785" spans="1:6" x14ac:dyDescent="0.25">
      <c r="A3785" t="s">
        <v>194</v>
      </c>
      <c r="B3785" t="s">
        <v>113</v>
      </c>
      <c r="C3785" s="10">
        <v>28.020300000000006</v>
      </c>
      <c r="D3785" s="9">
        <v>29.6</v>
      </c>
      <c r="E3785" s="11">
        <v>23.18</v>
      </c>
      <c r="F3785" s="6">
        <v>27.46</v>
      </c>
    </row>
    <row r="3786" spans="1:6" x14ac:dyDescent="0.25">
      <c r="A3786" t="s">
        <v>194</v>
      </c>
      <c r="B3786" t="s">
        <v>114</v>
      </c>
      <c r="C3786" s="10">
        <v>28.020300000000006</v>
      </c>
      <c r="D3786" s="9">
        <v>17.899999999999999</v>
      </c>
      <c r="E3786" s="11">
        <v>21.33</v>
      </c>
      <c r="F3786" s="6">
        <v>25.44</v>
      </c>
    </row>
    <row r="3787" spans="1:6" x14ac:dyDescent="0.25">
      <c r="A3787" t="s">
        <v>194</v>
      </c>
      <c r="B3787" t="s">
        <v>115</v>
      </c>
      <c r="C3787" s="10">
        <v>25.132800000000003</v>
      </c>
      <c r="D3787" s="9">
        <v>17.899999999999999</v>
      </c>
      <c r="E3787" s="11">
        <v>21.33</v>
      </c>
      <c r="F3787" s="6">
        <v>25.44</v>
      </c>
    </row>
    <row r="3788" spans="1:6" x14ac:dyDescent="0.25">
      <c r="A3788" t="s">
        <v>194</v>
      </c>
      <c r="B3788" t="s">
        <v>116</v>
      </c>
      <c r="C3788" s="10">
        <v>25.132800000000003</v>
      </c>
      <c r="D3788" s="9">
        <v>16.600000000000001</v>
      </c>
      <c r="E3788" s="11">
        <v>19.71</v>
      </c>
      <c r="F3788" s="6">
        <v>21.11</v>
      </c>
    </row>
    <row r="3789" spans="1:6" x14ac:dyDescent="0.25">
      <c r="A3789" t="s">
        <v>194</v>
      </c>
      <c r="B3789" t="s">
        <v>117</v>
      </c>
      <c r="C3789" s="10">
        <v>25.132800000000003</v>
      </c>
      <c r="D3789" s="9">
        <v>16.600000000000001</v>
      </c>
      <c r="E3789" s="11">
        <v>19.71</v>
      </c>
      <c r="F3789" s="6">
        <v>21.11</v>
      </c>
    </row>
    <row r="3790" spans="1:6" x14ac:dyDescent="0.25">
      <c r="A3790" t="s">
        <v>194</v>
      </c>
      <c r="B3790" t="s">
        <v>118</v>
      </c>
      <c r="C3790" s="10">
        <v>25.132800000000003</v>
      </c>
      <c r="D3790" s="9">
        <v>14.9</v>
      </c>
      <c r="E3790" s="11">
        <v>18.55</v>
      </c>
      <c r="F3790" s="6">
        <v>18.5</v>
      </c>
    </row>
    <row r="3791" spans="1:6" x14ac:dyDescent="0.25">
      <c r="A3791" t="s">
        <v>194</v>
      </c>
      <c r="B3791" t="s">
        <v>119</v>
      </c>
      <c r="C3791" s="10">
        <v>25.132800000000003</v>
      </c>
      <c r="D3791" s="9">
        <v>14.9</v>
      </c>
      <c r="E3791" s="9">
        <v>18.55</v>
      </c>
      <c r="F3791" s="6">
        <v>18.5</v>
      </c>
    </row>
    <row r="3792" spans="1:6" x14ac:dyDescent="0.25">
      <c r="A3792" t="s">
        <v>194</v>
      </c>
      <c r="B3792" t="s">
        <v>120</v>
      </c>
      <c r="C3792" s="10">
        <v>25.132800000000003</v>
      </c>
      <c r="D3792" s="9">
        <v>14.9</v>
      </c>
      <c r="E3792" s="9">
        <v>18.55</v>
      </c>
      <c r="F3792" s="6">
        <v>18.5</v>
      </c>
    </row>
    <row r="3793" spans="1:6" x14ac:dyDescent="0.25">
      <c r="A3793" t="s">
        <v>194</v>
      </c>
      <c r="B3793" t="s">
        <v>121</v>
      </c>
      <c r="C3793" s="10">
        <v>21.362880000000001</v>
      </c>
      <c r="D3793" s="9">
        <v>13.6</v>
      </c>
      <c r="F3793" s="6">
        <v>17.07</v>
      </c>
    </row>
    <row r="3794" spans="1:6" x14ac:dyDescent="0.25">
      <c r="A3794" t="s">
        <v>194</v>
      </c>
      <c r="B3794" t="s">
        <v>122</v>
      </c>
      <c r="C3794" s="8">
        <v>21.362880000000001</v>
      </c>
      <c r="D3794" s="9">
        <v>13.6</v>
      </c>
      <c r="F3794" s="6">
        <v>17.07</v>
      </c>
    </row>
    <row r="3795" spans="1:6" x14ac:dyDescent="0.25">
      <c r="A3795" t="s">
        <v>194</v>
      </c>
      <c r="B3795" t="s">
        <v>123</v>
      </c>
      <c r="C3795" s="8">
        <v>21.362880000000001</v>
      </c>
      <c r="D3795" s="9">
        <v>13.6</v>
      </c>
      <c r="F3795" s="6">
        <v>17.07</v>
      </c>
    </row>
    <row r="3796" spans="1:6" x14ac:dyDescent="0.25">
      <c r="A3796" t="s">
        <v>194</v>
      </c>
      <c r="B3796" t="s">
        <v>124</v>
      </c>
      <c r="C3796" s="8">
        <v>21.362880000000001</v>
      </c>
      <c r="D3796" s="9">
        <v>13.6</v>
      </c>
      <c r="F3796" s="6">
        <v>17.07</v>
      </c>
    </row>
    <row r="3797" spans="1:6" x14ac:dyDescent="0.25">
      <c r="A3797" t="s">
        <v>195</v>
      </c>
      <c r="B3797" t="s">
        <v>104</v>
      </c>
      <c r="C3797" s="10">
        <v>23.969000000000001</v>
      </c>
      <c r="D3797" s="9">
        <v>35.5</v>
      </c>
      <c r="E3797" s="11">
        <v>17.076499999999999</v>
      </c>
      <c r="F3797" s="6">
        <v>19.23</v>
      </c>
    </row>
    <row r="3798" spans="1:6" x14ac:dyDescent="0.25">
      <c r="A3798" t="s">
        <v>195</v>
      </c>
      <c r="B3798" t="s">
        <v>1</v>
      </c>
      <c r="C3798" s="10">
        <v>26.917000000000002</v>
      </c>
      <c r="D3798" s="9">
        <v>36.5</v>
      </c>
      <c r="E3798" s="11">
        <v>19.464749999999995</v>
      </c>
      <c r="F3798" s="6">
        <v>22.38</v>
      </c>
    </row>
    <row r="3799" spans="1:6" x14ac:dyDescent="0.25">
      <c r="A3799" t="s">
        <v>195</v>
      </c>
      <c r="B3799" t="s">
        <v>2</v>
      </c>
      <c r="C3799" s="10">
        <v>30.228000000000002</v>
      </c>
      <c r="D3799" s="9">
        <v>37.5</v>
      </c>
      <c r="E3799" s="11">
        <v>21.852999999999998</v>
      </c>
      <c r="F3799" s="6">
        <v>25.54</v>
      </c>
    </row>
    <row r="3800" spans="1:6" x14ac:dyDescent="0.25">
      <c r="A3800" t="s">
        <v>195</v>
      </c>
      <c r="B3800" t="s">
        <v>3</v>
      </c>
      <c r="C3800" s="10">
        <v>34.078000000000003</v>
      </c>
      <c r="D3800" s="9">
        <v>38.200000000000003</v>
      </c>
      <c r="E3800" s="11">
        <v>24.241249999999997</v>
      </c>
      <c r="F3800" s="6">
        <v>28.7</v>
      </c>
    </row>
    <row r="3801" spans="1:6" x14ac:dyDescent="0.25">
      <c r="A3801" t="s">
        <v>195</v>
      </c>
      <c r="B3801" t="s">
        <v>4</v>
      </c>
      <c r="C3801" s="10">
        <v>37.411000000000001</v>
      </c>
      <c r="D3801" s="9">
        <v>40.700000000000003</v>
      </c>
      <c r="E3801" s="11">
        <v>26.301499999999997</v>
      </c>
      <c r="F3801" s="6">
        <v>29.83</v>
      </c>
    </row>
    <row r="3802" spans="1:6" x14ac:dyDescent="0.25">
      <c r="A3802" t="s">
        <v>195</v>
      </c>
      <c r="B3802" t="s">
        <v>5</v>
      </c>
      <c r="C3802" s="10">
        <v>40.249000000000009</v>
      </c>
      <c r="D3802" s="9">
        <v>42.3</v>
      </c>
      <c r="E3802" s="11">
        <v>28.351499999999998</v>
      </c>
      <c r="F3802" s="6">
        <v>30.98</v>
      </c>
    </row>
    <row r="3803" spans="1:6" x14ac:dyDescent="0.25">
      <c r="A3803" t="s">
        <v>195</v>
      </c>
      <c r="B3803" t="s">
        <v>6</v>
      </c>
      <c r="C3803" s="10">
        <v>41.646000000000001</v>
      </c>
      <c r="D3803" s="9">
        <v>44.9</v>
      </c>
      <c r="E3803" s="11">
        <v>30.391249999999996</v>
      </c>
      <c r="F3803" s="6">
        <v>34.020000000000003</v>
      </c>
    </row>
    <row r="3804" spans="1:6" x14ac:dyDescent="0.25">
      <c r="A3804" t="s">
        <v>195</v>
      </c>
      <c r="B3804" t="s">
        <v>7</v>
      </c>
      <c r="C3804" s="10">
        <v>45.496000000000002</v>
      </c>
      <c r="D3804" s="9">
        <v>47</v>
      </c>
      <c r="E3804" s="11">
        <v>32.441249999999997</v>
      </c>
      <c r="F3804" s="6">
        <v>35.24</v>
      </c>
    </row>
    <row r="3805" spans="1:6" x14ac:dyDescent="0.25">
      <c r="A3805" t="s">
        <v>195</v>
      </c>
      <c r="B3805" t="s">
        <v>125</v>
      </c>
      <c r="C3805" s="10">
        <v>46.079000000000008</v>
      </c>
      <c r="D3805" s="9">
        <v>48.3</v>
      </c>
      <c r="E3805" s="11">
        <v>35.864750000000001</v>
      </c>
      <c r="F3805" s="6">
        <v>36.44</v>
      </c>
    </row>
    <row r="3806" spans="1:6" x14ac:dyDescent="0.25">
      <c r="A3806" t="s">
        <v>195</v>
      </c>
      <c r="B3806" t="s">
        <v>126</v>
      </c>
      <c r="C3806" s="10">
        <v>47.795000000000009</v>
      </c>
      <c r="D3806" s="9">
        <v>50.9</v>
      </c>
      <c r="E3806" s="11">
        <v>35.864750000000001</v>
      </c>
      <c r="F3806" s="6">
        <v>37.659999999999997</v>
      </c>
    </row>
    <row r="3807" spans="1:6" x14ac:dyDescent="0.25">
      <c r="A3807" t="s">
        <v>195</v>
      </c>
      <c r="B3807" t="s">
        <v>112</v>
      </c>
      <c r="C3807" s="10">
        <v>45.342000000000006</v>
      </c>
      <c r="D3807" s="9">
        <v>36</v>
      </c>
      <c r="E3807" s="11">
        <v>34.152999999999999</v>
      </c>
      <c r="F3807" s="6">
        <v>31.12</v>
      </c>
    </row>
    <row r="3808" spans="1:6" x14ac:dyDescent="0.25">
      <c r="A3808" t="s">
        <v>195</v>
      </c>
      <c r="B3808" t="s">
        <v>113</v>
      </c>
      <c r="C3808" s="10">
        <v>45.342000000000006</v>
      </c>
      <c r="D3808" s="9">
        <v>36</v>
      </c>
      <c r="E3808" s="11">
        <v>34.152999999999999</v>
      </c>
      <c r="F3808" s="6">
        <v>31.12</v>
      </c>
    </row>
    <row r="3809" spans="1:6" x14ac:dyDescent="0.25">
      <c r="A3809" t="s">
        <v>195</v>
      </c>
      <c r="B3809" t="s">
        <v>114</v>
      </c>
      <c r="C3809" s="10">
        <v>45.342000000000006</v>
      </c>
      <c r="D3809" s="9">
        <v>23</v>
      </c>
      <c r="E3809" s="11">
        <v>31.416249999999994</v>
      </c>
      <c r="F3809" s="6">
        <v>28.82</v>
      </c>
    </row>
    <row r="3810" spans="1:6" x14ac:dyDescent="0.25">
      <c r="A3810" t="s">
        <v>195</v>
      </c>
      <c r="B3810" t="s">
        <v>115</v>
      </c>
      <c r="C3810" s="10">
        <v>40.920000000000009</v>
      </c>
      <c r="D3810" s="9">
        <v>23</v>
      </c>
      <c r="E3810" s="11">
        <v>31.416249999999994</v>
      </c>
      <c r="F3810" s="6">
        <v>28.82</v>
      </c>
    </row>
    <row r="3811" spans="1:6" x14ac:dyDescent="0.25">
      <c r="A3811" t="s">
        <v>195</v>
      </c>
      <c r="B3811" t="s">
        <v>116</v>
      </c>
      <c r="C3811" s="10">
        <v>40.920000000000009</v>
      </c>
      <c r="D3811" s="9">
        <v>21</v>
      </c>
      <c r="E3811" s="11">
        <v>29.027999999999999</v>
      </c>
      <c r="F3811" s="6">
        <v>23.91</v>
      </c>
    </row>
    <row r="3812" spans="1:6" x14ac:dyDescent="0.25">
      <c r="A3812" t="s">
        <v>195</v>
      </c>
      <c r="B3812" t="s">
        <v>117</v>
      </c>
      <c r="C3812" s="10">
        <v>40.920000000000009</v>
      </c>
      <c r="D3812" s="9">
        <v>21</v>
      </c>
      <c r="E3812" s="11">
        <v>29.027999999999999</v>
      </c>
      <c r="F3812" s="6">
        <v>23.91</v>
      </c>
    </row>
    <row r="3813" spans="1:6" x14ac:dyDescent="0.25">
      <c r="A3813" t="s">
        <v>195</v>
      </c>
      <c r="B3813" t="s">
        <v>118</v>
      </c>
      <c r="C3813" s="10">
        <v>40.920000000000009</v>
      </c>
      <c r="D3813" s="9">
        <v>19.100000000000001</v>
      </c>
      <c r="E3813" s="11">
        <v>27.326499999999999</v>
      </c>
      <c r="F3813" s="6">
        <v>20.96</v>
      </c>
    </row>
    <row r="3814" spans="1:6" x14ac:dyDescent="0.25">
      <c r="A3814" t="s">
        <v>195</v>
      </c>
      <c r="B3814" t="s">
        <v>119</v>
      </c>
      <c r="C3814" s="10">
        <v>40.920000000000009</v>
      </c>
      <c r="D3814" s="9">
        <v>19.100000000000001</v>
      </c>
      <c r="E3814" s="9">
        <v>27.326499999999999</v>
      </c>
      <c r="F3814" s="6">
        <v>20.96</v>
      </c>
    </row>
    <row r="3815" spans="1:6" x14ac:dyDescent="0.25">
      <c r="A3815" t="s">
        <v>195</v>
      </c>
      <c r="B3815" t="s">
        <v>120</v>
      </c>
      <c r="C3815" s="10">
        <v>40.920000000000009</v>
      </c>
      <c r="D3815" s="9">
        <v>19.100000000000001</v>
      </c>
      <c r="E3815" s="9">
        <v>27.326499999999999</v>
      </c>
      <c r="F3815" s="6">
        <v>20.96</v>
      </c>
    </row>
    <row r="3816" spans="1:6" x14ac:dyDescent="0.25">
      <c r="A3816" t="s">
        <v>195</v>
      </c>
      <c r="B3816" t="s">
        <v>121</v>
      </c>
      <c r="C3816" s="10">
        <v>34.782000000000004</v>
      </c>
      <c r="D3816" s="9">
        <v>17.7</v>
      </c>
      <c r="F3816" s="6">
        <v>19.32</v>
      </c>
    </row>
    <row r="3817" spans="1:6" x14ac:dyDescent="0.25">
      <c r="A3817" t="s">
        <v>195</v>
      </c>
      <c r="B3817" t="s">
        <v>122</v>
      </c>
      <c r="C3817" s="8">
        <v>34.782000000000004</v>
      </c>
      <c r="D3817" s="9">
        <v>17.7</v>
      </c>
      <c r="F3817" s="6">
        <v>19.32</v>
      </c>
    </row>
    <row r="3818" spans="1:6" x14ac:dyDescent="0.25">
      <c r="A3818" t="s">
        <v>195</v>
      </c>
      <c r="B3818" t="s">
        <v>123</v>
      </c>
      <c r="C3818" s="8">
        <v>34.782000000000004</v>
      </c>
      <c r="D3818" s="9">
        <v>17.7</v>
      </c>
      <c r="F3818" s="6">
        <v>19.32</v>
      </c>
    </row>
    <row r="3819" spans="1:6" x14ac:dyDescent="0.25">
      <c r="A3819" t="s">
        <v>195</v>
      </c>
      <c r="B3819" t="s">
        <v>124</v>
      </c>
      <c r="C3819" s="8">
        <v>34.782000000000004</v>
      </c>
      <c r="D3819" s="9">
        <v>17.7</v>
      </c>
      <c r="F3819" s="6">
        <v>19.32</v>
      </c>
    </row>
    <row r="3820" spans="1:6" x14ac:dyDescent="0.25">
      <c r="A3820" t="s">
        <v>196</v>
      </c>
      <c r="B3820" t="s">
        <v>104</v>
      </c>
      <c r="C3820" s="10">
        <v>16.456000000000003</v>
      </c>
      <c r="D3820" s="9">
        <v>34.200000000000003</v>
      </c>
      <c r="E3820" s="11">
        <v>17.547999999999998</v>
      </c>
      <c r="F3820" s="6">
        <v>19.5</v>
      </c>
    </row>
    <row r="3821" spans="1:6" x14ac:dyDescent="0.25">
      <c r="A3821" t="s">
        <v>196</v>
      </c>
      <c r="B3821" t="s">
        <v>1</v>
      </c>
      <c r="C3821" s="10">
        <v>18.997</v>
      </c>
      <c r="D3821" s="9">
        <v>34.9</v>
      </c>
      <c r="E3821" s="11">
        <v>19.99775</v>
      </c>
      <c r="F3821" s="6">
        <v>22.71</v>
      </c>
    </row>
    <row r="3822" spans="1:6" x14ac:dyDescent="0.25">
      <c r="A3822" t="s">
        <v>196</v>
      </c>
      <c r="B3822" t="s">
        <v>2</v>
      </c>
      <c r="C3822" s="10">
        <v>21.230000000000004</v>
      </c>
      <c r="D3822" s="9">
        <v>35.700000000000003</v>
      </c>
      <c r="E3822" s="11">
        <v>22.457749999999997</v>
      </c>
      <c r="F3822" s="6">
        <v>25.91</v>
      </c>
    </row>
    <row r="3823" spans="1:6" x14ac:dyDescent="0.25">
      <c r="A3823" t="s">
        <v>196</v>
      </c>
      <c r="B3823" t="s">
        <v>3</v>
      </c>
      <c r="C3823" s="10">
        <v>23.287000000000003</v>
      </c>
      <c r="D3823" s="9">
        <v>36.5</v>
      </c>
      <c r="E3823" s="11">
        <v>24.907499999999999</v>
      </c>
      <c r="F3823" s="6">
        <v>29.11</v>
      </c>
    </row>
    <row r="3824" spans="1:6" x14ac:dyDescent="0.25">
      <c r="A3824" t="s">
        <v>196</v>
      </c>
      <c r="B3824" t="s">
        <v>4</v>
      </c>
      <c r="C3824" s="10">
        <v>25.806000000000004</v>
      </c>
      <c r="D3824" s="9">
        <v>38.5</v>
      </c>
      <c r="E3824" s="11">
        <v>27.018999999999998</v>
      </c>
      <c r="F3824" s="6">
        <v>30.27</v>
      </c>
    </row>
    <row r="3825" spans="1:6" x14ac:dyDescent="0.25">
      <c r="A3825" t="s">
        <v>196</v>
      </c>
      <c r="B3825" t="s">
        <v>5</v>
      </c>
      <c r="C3825" s="10">
        <v>28.149000000000001</v>
      </c>
      <c r="D3825" s="9">
        <v>39.5</v>
      </c>
      <c r="E3825" s="11">
        <v>29.120249999999999</v>
      </c>
      <c r="F3825" s="6">
        <v>31.44</v>
      </c>
    </row>
    <row r="3826" spans="1:6" x14ac:dyDescent="0.25">
      <c r="A3826" t="s">
        <v>196</v>
      </c>
      <c r="B3826" t="s">
        <v>6</v>
      </c>
      <c r="C3826" s="10">
        <v>28.930000000000003</v>
      </c>
      <c r="D3826" s="9">
        <v>41.6</v>
      </c>
      <c r="E3826" s="11">
        <v>31.221499999999999</v>
      </c>
      <c r="F3826" s="6">
        <v>34.299999999999997</v>
      </c>
    </row>
    <row r="3827" spans="1:6" x14ac:dyDescent="0.25">
      <c r="A3827" t="s">
        <v>196</v>
      </c>
      <c r="B3827" t="s">
        <v>7</v>
      </c>
      <c r="C3827" s="10">
        <v>30.932000000000002</v>
      </c>
      <c r="D3827" s="9">
        <v>43.2</v>
      </c>
      <c r="E3827" s="11">
        <v>33.332999999999998</v>
      </c>
      <c r="F3827" s="6">
        <v>35.54</v>
      </c>
    </row>
    <row r="3828" spans="1:6" x14ac:dyDescent="0.25">
      <c r="A3828" t="s">
        <v>196</v>
      </c>
      <c r="B3828" t="s">
        <v>125</v>
      </c>
      <c r="C3828" s="10">
        <v>32.131</v>
      </c>
      <c r="D3828" s="9">
        <v>44</v>
      </c>
      <c r="E3828" s="11">
        <v>36.838499999999996</v>
      </c>
      <c r="F3828" s="6">
        <v>36.75</v>
      </c>
    </row>
    <row r="3829" spans="1:6" x14ac:dyDescent="0.25">
      <c r="A3829" t="s">
        <v>196</v>
      </c>
      <c r="B3829" t="s">
        <v>126</v>
      </c>
      <c r="C3829" s="10">
        <v>34.254000000000005</v>
      </c>
      <c r="D3829" s="9">
        <v>46</v>
      </c>
      <c r="E3829" s="11">
        <v>36.838499999999996</v>
      </c>
      <c r="F3829" s="6">
        <v>37.979999999999997</v>
      </c>
    </row>
    <row r="3830" spans="1:6" x14ac:dyDescent="0.25">
      <c r="A3830" t="s">
        <v>196</v>
      </c>
      <c r="B3830" t="s">
        <v>112</v>
      </c>
      <c r="C3830" s="10">
        <v>32.395000000000003</v>
      </c>
      <c r="D3830" s="9">
        <v>31.3</v>
      </c>
      <c r="E3830" s="11">
        <v>35.08574999999999</v>
      </c>
      <c r="F3830" s="6">
        <v>31.37</v>
      </c>
    </row>
    <row r="3831" spans="1:6" x14ac:dyDescent="0.25">
      <c r="A3831" t="s">
        <v>196</v>
      </c>
      <c r="B3831" t="s">
        <v>113</v>
      </c>
      <c r="C3831" s="10">
        <v>32.395000000000003</v>
      </c>
      <c r="D3831" s="9">
        <v>31.3</v>
      </c>
      <c r="E3831" s="11">
        <v>35.08574999999999</v>
      </c>
      <c r="F3831" s="6">
        <v>31.37</v>
      </c>
    </row>
    <row r="3832" spans="1:6" x14ac:dyDescent="0.25">
      <c r="A3832" t="s">
        <v>196</v>
      </c>
      <c r="B3832" t="s">
        <v>114</v>
      </c>
      <c r="C3832" s="10">
        <v>32.395000000000003</v>
      </c>
      <c r="D3832" s="9">
        <v>18.8</v>
      </c>
      <c r="E3832" s="11">
        <v>32.277249999999995</v>
      </c>
      <c r="F3832" s="6">
        <v>29.06</v>
      </c>
    </row>
    <row r="3833" spans="1:6" x14ac:dyDescent="0.25">
      <c r="A3833" t="s">
        <v>196</v>
      </c>
      <c r="B3833" t="s">
        <v>115</v>
      </c>
      <c r="C3833" s="10">
        <v>28.611000000000004</v>
      </c>
      <c r="D3833" s="9">
        <v>18.8</v>
      </c>
      <c r="E3833" s="11">
        <v>32.277249999999995</v>
      </c>
      <c r="F3833" s="6">
        <v>29.06</v>
      </c>
    </row>
    <row r="3834" spans="1:6" x14ac:dyDescent="0.25">
      <c r="A3834" t="s">
        <v>196</v>
      </c>
      <c r="B3834" t="s">
        <v>116</v>
      </c>
      <c r="C3834" s="10">
        <v>28.611000000000004</v>
      </c>
      <c r="D3834" s="9">
        <v>17.399999999999999</v>
      </c>
      <c r="E3834" s="11">
        <v>29.827500000000001</v>
      </c>
      <c r="F3834" s="6">
        <v>24.12</v>
      </c>
    </row>
    <row r="3835" spans="1:6" x14ac:dyDescent="0.25">
      <c r="A3835" t="s">
        <v>196</v>
      </c>
      <c r="B3835" t="s">
        <v>117</v>
      </c>
      <c r="C3835" s="10">
        <v>28.611000000000004</v>
      </c>
      <c r="D3835" s="9">
        <v>17.399999999999999</v>
      </c>
      <c r="E3835" s="11">
        <v>29.827500000000001</v>
      </c>
      <c r="F3835" s="6">
        <v>24.12</v>
      </c>
    </row>
    <row r="3836" spans="1:6" x14ac:dyDescent="0.25">
      <c r="A3836" t="s">
        <v>196</v>
      </c>
      <c r="B3836" t="s">
        <v>118</v>
      </c>
      <c r="C3836" s="10">
        <v>28.611000000000004</v>
      </c>
      <c r="D3836" s="9">
        <v>15.7</v>
      </c>
      <c r="E3836" s="11">
        <v>28.064499999999995</v>
      </c>
      <c r="F3836" s="6">
        <v>21.14</v>
      </c>
    </row>
    <row r="3837" spans="1:6" x14ac:dyDescent="0.25">
      <c r="A3837" t="s">
        <v>196</v>
      </c>
      <c r="B3837" t="s">
        <v>119</v>
      </c>
      <c r="C3837" s="10">
        <v>28.611000000000004</v>
      </c>
      <c r="D3837" s="9">
        <v>15.7</v>
      </c>
      <c r="E3837" s="9">
        <v>28.064499999999995</v>
      </c>
      <c r="F3837" s="6">
        <v>21.14</v>
      </c>
    </row>
    <row r="3838" spans="1:6" x14ac:dyDescent="0.25">
      <c r="A3838" t="s">
        <v>196</v>
      </c>
      <c r="B3838" t="s">
        <v>120</v>
      </c>
      <c r="C3838" s="10">
        <v>28.611000000000004</v>
      </c>
      <c r="D3838" s="9">
        <v>15.7</v>
      </c>
      <c r="E3838" s="9">
        <v>28.064499999999995</v>
      </c>
      <c r="F3838" s="6">
        <v>21.14</v>
      </c>
    </row>
    <row r="3839" spans="1:6" x14ac:dyDescent="0.25">
      <c r="A3839" t="s">
        <v>196</v>
      </c>
      <c r="B3839" t="s">
        <v>121</v>
      </c>
      <c r="C3839" s="10">
        <v>24.319350000000004</v>
      </c>
      <c r="D3839" s="9">
        <v>14.3</v>
      </c>
      <c r="F3839" s="6">
        <v>19.489999999999998</v>
      </c>
    </row>
    <row r="3840" spans="1:6" x14ac:dyDescent="0.25">
      <c r="A3840" t="s">
        <v>196</v>
      </c>
      <c r="B3840" t="s">
        <v>122</v>
      </c>
      <c r="C3840" s="8">
        <v>24.319350000000004</v>
      </c>
      <c r="D3840" s="9">
        <v>14.3</v>
      </c>
      <c r="F3840" s="6">
        <v>19.489999999999998</v>
      </c>
    </row>
    <row r="3841" spans="1:6" x14ac:dyDescent="0.25">
      <c r="A3841" t="s">
        <v>196</v>
      </c>
      <c r="B3841" t="s">
        <v>123</v>
      </c>
      <c r="C3841" s="8">
        <v>24.319350000000004</v>
      </c>
      <c r="D3841" s="9">
        <v>14.3</v>
      </c>
      <c r="F3841" s="6">
        <v>19.489999999999998</v>
      </c>
    </row>
    <row r="3842" spans="1:6" x14ac:dyDescent="0.25">
      <c r="A3842" t="s">
        <v>196</v>
      </c>
      <c r="B3842" t="s">
        <v>124</v>
      </c>
      <c r="C3842" s="8">
        <v>24.319350000000004</v>
      </c>
      <c r="D3842" s="9">
        <v>14.3</v>
      </c>
      <c r="F3842" s="6">
        <v>19.489999999999998</v>
      </c>
    </row>
    <row r="3843" spans="1:6" x14ac:dyDescent="0.25">
      <c r="A3843" t="s">
        <v>197</v>
      </c>
      <c r="B3843" t="s">
        <v>104</v>
      </c>
      <c r="C3843" s="10">
        <v>16.886100000000003</v>
      </c>
      <c r="D3843" s="9">
        <v>33.799999999999997</v>
      </c>
      <c r="E3843" s="11">
        <v>11.88</v>
      </c>
      <c r="F3843" s="6">
        <v>19.829999999999998</v>
      </c>
    </row>
    <row r="3844" spans="1:6" x14ac:dyDescent="0.25">
      <c r="A3844" t="s">
        <v>197</v>
      </c>
      <c r="B3844" t="s">
        <v>1</v>
      </c>
      <c r="C3844" s="10">
        <v>18.884250000000005</v>
      </c>
      <c r="D3844" s="9">
        <v>34.799999999999997</v>
      </c>
      <c r="E3844" s="11">
        <v>13.54</v>
      </c>
      <c r="F3844" s="6">
        <v>23.09</v>
      </c>
    </row>
    <row r="3845" spans="1:6" x14ac:dyDescent="0.25">
      <c r="A3845" t="s">
        <v>197</v>
      </c>
      <c r="B3845" t="s">
        <v>2</v>
      </c>
      <c r="C3845" s="10">
        <v>21.101850000000002</v>
      </c>
      <c r="D3845" s="9">
        <v>35.9</v>
      </c>
      <c r="E3845" s="11">
        <v>15.21</v>
      </c>
      <c r="F3845" s="6">
        <v>26.35</v>
      </c>
    </row>
    <row r="3846" spans="1:6" x14ac:dyDescent="0.25">
      <c r="A3846" t="s">
        <v>197</v>
      </c>
      <c r="B3846" t="s">
        <v>3</v>
      </c>
      <c r="C3846" s="10">
        <v>22.557150000000004</v>
      </c>
      <c r="D3846" s="9">
        <v>37</v>
      </c>
      <c r="E3846" s="11">
        <v>16.87</v>
      </c>
      <c r="F3846" s="6">
        <v>29.6</v>
      </c>
    </row>
    <row r="3847" spans="1:6" x14ac:dyDescent="0.25">
      <c r="A3847" t="s">
        <v>197</v>
      </c>
      <c r="B3847" t="s">
        <v>4</v>
      </c>
      <c r="C3847" s="10">
        <v>23.977800000000002</v>
      </c>
      <c r="D3847" s="9">
        <v>39.299999999999997</v>
      </c>
      <c r="E3847" s="11">
        <v>18.29</v>
      </c>
      <c r="F3847" s="6">
        <v>30.79</v>
      </c>
    </row>
    <row r="3848" spans="1:6" x14ac:dyDescent="0.25">
      <c r="A3848" t="s">
        <v>197</v>
      </c>
      <c r="B3848" t="s">
        <v>5</v>
      </c>
      <c r="C3848" s="10">
        <v>25.433100000000003</v>
      </c>
      <c r="D3848" s="9">
        <v>40.5</v>
      </c>
      <c r="E3848" s="11">
        <v>19.72</v>
      </c>
      <c r="F3848" s="6">
        <v>31.97</v>
      </c>
    </row>
    <row r="3849" spans="1:6" x14ac:dyDescent="0.25">
      <c r="A3849" t="s">
        <v>197</v>
      </c>
      <c r="B3849" t="s">
        <v>6</v>
      </c>
      <c r="C3849" s="10">
        <v>28.955850000000002</v>
      </c>
      <c r="D3849" s="9">
        <v>42.8</v>
      </c>
      <c r="E3849" s="11">
        <v>21.14</v>
      </c>
      <c r="F3849" s="6">
        <v>34.93</v>
      </c>
    </row>
    <row r="3850" spans="1:6" x14ac:dyDescent="0.25">
      <c r="A3850" t="s">
        <v>197</v>
      </c>
      <c r="B3850" t="s">
        <v>7</v>
      </c>
      <c r="C3850" s="10">
        <v>29.325450000000004</v>
      </c>
      <c r="D3850" s="9">
        <v>44.7</v>
      </c>
      <c r="E3850" s="11">
        <v>22.57</v>
      </c>
      <c r="F3850" s="6">
        <v>36.17</v>
      </c>
    </row>
    <row r="3851" spans="1:6" x14ac:dyDescent="0.25">
      <c r="A3851" t="s">
        <v>197</v>
      </c>
      <c r="B3851" t="s">
        <v>125</v>
      </c>
      <c r="C3851" s="10">
        <v>31.612350000000003</v>
      </c>
      <c r="D3851" s="9">
        <v>45.8</v>
      </c>
      <c r="E3851" s="11">
        <v>24.95</v>
      </c>
      <c r="F3851" s="6">
        <v>37.42</v>
      </c>
    </row>
    <row r="3852" spans="1:6" x14ac:dyDescent="0.25">
      <c r="A3852" t="s">
        <v>197</v>
      </c>
      <c r="B3852" t="s">
        <v>126</v>
      </c>
      <c r="C3852" s="10">
        <v>32.97525000000001</v>
      </c>
      <c r="D3852" s="9">
        <v>48</v>
      </c>
      <c r="E3852" s="11">
        <v>24.95</v>
      </c>
      <c r="F3852" s="6">
        <v>38.67</v>
      </c>
    </row>
    <row r="3853" spans="1:6" x14ac:dyDescent="0.25">
      <c r="A3853" t="s">
        <v>197</v>
      </c>
      <c r="B3853" t="s">
        <v>112</v>
      </c>
      <c r="C3853" s="10">
        <v>30.665250000000004</v>
      </c>
      <c r="D3853" s="9">
        <v>33.799999999999997</v>
      </c>
      <c r="E3853" s="11">
        <v>23.75</v>
      </c>
      <c r="F3853" s="6">
        <v>31.95</v>
      </c>
    </row>
    <row r="3854" spans="1:6" x14ac:dyDescent="0.25">
      <c r="A3854" t="s">
        <v>197</v>
      </c>
      <c r="B3854" t="s">
        <v>113</v>
      </c>
      <c r="C3854" s="10">
        <v>30.665250000000004</v>
      </c>
      <c r="D3854" s="9">
        <v>33.799999999999997</v>
      </c>
      <c r="E3854" s="11">
        <v>23.75</v>
      </c>
      <c r="F3854" s="6">
        <v>31.95</v>
      </c>
    </row>
    <row r="3855" spans="1:6" x14ac:dyDescent="0.25">
      <c r="A3855" t="s">
        <v>197</v>
      </c>
      <c r="B3855" t="s">
        <v>114</v>
      </c>
      <c r="C3855" s="10">
        <v>30.665250000000004</v>
      </c>
      <c r="D3855" s="9">
        <v>22</v>
      </c>
      <c r="E3855" s="11">
        <v>21.86</v>
      </c>
      <c r="F3855" s="6">
        <v>29.59</v>
      </c>
    </row>
    <row r="3856" spans="1:6" x14ac:dyDescent="0.25">
      <c r="A3856" t="s">
        <v>197</v>
      </c>
      <c r="B3856" t="s">
        <v>115</v>
      </c>
      <c r="C3856" s="10">
        <v>26.772900000000003</v>
      </c>
      <c r="D3856" s="9">
        <v>22</v>
      </c>
      <c r="E3856" s="11">
        <v>21.86</v>
      </c>
      <c r="F3856" s="6">
        <v>29.59</v>
      </c>
    </row>
    <row r="3857" spans="1:6" x14ac:dyDescent="0.25">
      <c r="A3857" t="s">
        <v>197</v>
      </c>
      <c r="B3857" t="s">
        <v>116</v>
      </c>
      <c r="C3857" s="10">
        <v>26.772900000000003</v>
      </c>
      <c r="D3857" s="9">
        <v>20.5</v>
      </c>
      <c r="E3857" s="11">
        <v>20.190000000000001</v>
      </c>
      <c r="F3857" s="6">
        <v>24.55</v>
      </c>
    </row>
    <row r="3858" spans="1:6" x14ac:dyDescent="0.25">
      <c r="A3858" t="s">
        <v>197</v>
      </c>
      <c r="B3858" t="s">
        <v>117</v>
      </c>
      <c r="C3858" s="10">
        <v>26.772900000000003</v>
      </c>
      <c r="D3858" s="9">
        <v>20.5</v>
      </c>
      <c r="E3858" s="11">
        <v>20.190000000000001</v>
      </c>
      <c r="F3858" s="6">
        <v>24.55</v>
      </c>
    </row>
    <row r="3859" spans="1:6" x14ac:dyDescent="0.25">
      <c r="A3859" t="s">
        <v>197</v>
      </c>
      <c r="B3859" t="s">
        <v>118</v>
      </c>
      <c r="C3859" s="10">
        <v>26.772900000000003</v>
      </c>
      <c r="D3859" s="9">
        <v>18.7</v>
      </c>
      <c r="E3859" s="11">
        <v>19.010000000000002</v>
      </c>
      <c r="F3859" s="6">
        <v>21.52</v>
      </c>
    </row>
    <row r="3860" spans="1:6" x14ac:dyDescent="0.25">
      <c r="A3860" t="s">
        <v>197</v>
      </c>
      <c r="B3860" t="s">
        <v>119</v>
      </c>
      <c r="C3860" s="10">
        <v>26.772900000000003</v>
      </c>
      <c r="D3860" s="9">
        <v>18.7</v>
      </c>
      <c r="E3860" s="9">
        <v>19.010000000000002</v>
      </c>
      <c r="F3860" s="6">
        <v>21.52</v>
      </c>
    </row>
    <row r="3861" spans="1:6" x14ac:dyDescent="0.25">
      <c r="A3861" t="s">
        <v>197</v>
      </c>
      <c r="B3861" t="s">
        <v>120</v>
      </c>
      <c r="C3861" s="10">
        <v>26.772900000000003</v>
      </c>
      <c r="D3861" s="9">
        <v>18.7</v>
      </c>
      <c r="E3861" s="9">
        <v>19.010000000000002</v>
      </c>
      <c r="F3861" s="6">
        <v>21.52</v>
      </c>
    </row>
    <row r="3862" spans="1:6" x14ac:dyDescent="0.25">
      <c r="A3862" t="s">
        <v>197</v>
      </c>
      <c r="B3862" t="s">
        <v>121</v>
      </c>
      <c r="C3862" s="10">
        <v>22.756965000000001</v>
      </c>
      <c r="D3862" s="9">
        <v>17.3</v>
      </c>
      <c r="F3862" s="6">
        <v>19.84</v>
      </c>
    </row>
    <row r="3863" spans="1:6" x14ac:dyDescent="0.25">
      <c r="A3863" t="s">
        <v>197</v>
      </c>
      <c r="B3863" t="s">
        <v>122</v>
      </c>
      <c r="C3863" s="8">
        <v>22.756965000000001</v>
      </c>
      <c r="D3863" s="9">
        <v>17.3</v>
      </c>
      <c r="F3863" s="6">
        <v>19.84</v>
      </c>
    </row>
    <row r="3864" spans="1:6" x14ac:dyDescent="0.25">
      <c r="A3864" t="s">
        <v>197</v>
      </c>
      <c r="B3864" t="s">
        <v>123</v>
      </c>
      <c r="C3864" s="8">
        <v>22.756965000000001</v>
      </c>
      <c r="D3864" s="9">
        <v>17.3</v>
      </c>
      <c r="F3864" s="6">
        <v>19.84</v>
      </c>
    </row>
    <row r="3865" spans="1:6" x14ac:dyDescent="0.25">
      <c r="A3865" t="s">
        <v>197</v>
      </c>
      <c r="B3865" t="s">
        <v>124</v>
      </c>
      <c r="C3865" s="8">
        <v>22.756965000000001</v>
      </c>
      <c r="D3865" s="9">
        <v>17.3</v>
      </c>
      <c r="F3865" s="6">
        <v>19.84</v>
      </c>
    </row>
    <row r="3866" spans="1:6" x14ac:dyDescent="0.25">
      <c r="A3866" t="s">
        <v>198</v>
      </c>
      <c r="B3866" t="s">
        <v>104</v>
      </c>
      <c r="C3866" s="10">
        <v>17.486700000000006</v>
      </c>
      <c r="D3866" s="9">
        <v>36.9</v>
      </c>
      <c r="E3866" s="11">
        <v>15.67</v>
      </c>
      <c r="F3866" s="6">
        <v>20.57</v>
      </c>
    </row>
    <row r="3867" spans="1:6" x14ac:dyDescent="0.25">
      <c r="A3867" t="s">
        <v>198</v>
      </c>
      <c r="B3867" t="s">
        <v>1</v>
      </c>
      <c r="C3867" s="10">
        <v>20.478150000000003</v>
      </c>
      <c r="D3867" s="9">
        <v>37.799999999999997</v>
      </c>
      <c r="E3867" s="11">
        <v>17.87</v>
      </c>
      <c r="F3867" s="6">
        <v>23.95</v>
      </c>
    </row>
    <row r="3868" spans="1:6" x14ac:dyDescent="0.25">
      <c r="A3868" t="s">
        <v>198</v>
      </c>
      <c r="B3868" t="s">
        <v>2</v>
      </c>
      <c r="C3868" s="10">
        <v>22.5687</v>
      </c>
      <c r="D3868" s="9">
        <v>38.799999999999997</v>
      </c>
      <c r="E3868" s="11">
        <v>20.059999999999999</v>
      </c>
      <c r="F3868" s="6">
        <v>27.34</v>
      </c>
    </row>
    <row r="3869" spans="1:6" x14ac:dyDescent="0.25">
      <c r="A3869" t="s">
        <v>198</v>
      </c>
      <c r="B3869" t="s">
        <v>3</v>
      </c>
      <c r="C3869" s="10">
        <v>24.913350000000005</v>
      </c>
      <c r="D3869" s="9">
        <v>39.5</v>
      </c>
      <c r="E3869" s="11">
        <v>22.25</v>
      </c>
      <c r="F3869" s="6">
        <v>30.7</v>
      </c>
    </row>
    <row r="3870" spans="1:6" x14ac:dyDescent="0.25">
      <c r="A3870" t="s">
        <v>198</v>
      </c>
      <c r="B3870" t="s">
        <v>4</v>
      </c>
      <c r="C3870" s="10">
        <v>27.858600000000006</v>
      </c>
      <c r="D3870" s="9">
        <v>42.5</v>
      </c>
      <c r="E3870" s="11">
        <v>24.14</v>
      </c>
      <c r="F3870" s="6">
        <v>31.94</v>
      </c>
    </row>
    <row r="3871" spans="1:6" x14ac:dyDescent="0.25">
      <c r="A3871" t="s">
        <v>198</v>
      </c>
      <c r="B3871" t="s">
        <v>5</v>
      </c>
      <c r="C3871" s="10">
        <v>29.718150000000005</v>
      </c>
      <c r="D3871" s="9">
        <v>44.3</v>
      </c>
      <c r="E3871" s="11">
        <v>26.02</v>
      </c>
      <c r="F3871" s="6">
        <v>33.17</v>
      </c>
    </row>
    <row r="3872" spans="1:6" x14ac:dyDescent="0.25">
      <c r="A3872" t="s">
        <v>198</v>
      </c>
      <c r="B3872" t="s">
        <v>6</v>
      </c>
      <c r="C3872" s="10">
        <v>30.619050000000005</v>
      </c>
      <c r="D3872" s="9">
        <v>47.2</v>
      </c>
      <c r="E3872" s="11">
        <v>27.9</v>
      </c>
      <c r="F3872" s="6">
        <v>36.340000000000003</v>
      </c>
    </row>
    <row r="3873" spans="1:6" x14ac:dyDescent="0.25">
      <c r="A3873" t="s">
        <v>198</v>
      </c>
      <c r="B3873" t="s">
        <v>7</v>
      </c>
      <c r="C3873" s="10">
        <v>32.917500000000004</v>
      </c>
      <c r="D3873" s="9">
        <v>49.7</v>
      </c>
      <c r="E3873" s="11">
        <v>29.78</v>
      </c>
      <c r="F3873" s="6">
        <v>37.64</v>
      </c>
    </row>
    <row r="3874" spans="1:6" x14ac:dyDescent="0.25">
      <c r="A3874" t="s">
        <v>198</v>
      </c>
      <c r="B3874" t="s">
        <v>125</v>
      </c>
      <c r="C3874" s="10">
        <v>34.534500000000001</v>
      </c>
      <c r="D3874" s="9">
        <v>51.4</v>
      </c>
      <c r="E3874" s="11">
        <v>32.909999999999997</v>
      </c>
      <c r="F3874" s="6">
        <v>38.950000000000003</v>
      </c>
    </row>
    <row r="3875" spans="1:6" x14ac:dyDescent="0.25">
      <c r="A3875" t="s">
        <v>198</v>
      </c>
      <c r="B3875" t="s">
        <v>126</v>
      </c>
      <c r="C3875" s="10">
        <v>36.85605000000001</v>
      </c>
      <c r="D3875" s="9">
        <v>54.4</v>
      </c>
      <c r="E3875" s="11">
        <v>32.909999999999997</v>
      </c>
      <c r="F3875" s="6">
        <v>40.24</v>
      </c>
    </row>
    <row r="3876" spans="1:6" x14ac:dyDescent="0.25">
      <c r="A3876" t="s">
        <v>198</v>
      </c>
      <c r="B3876" t="s">
        <v>112</v>
      </c>
      <c r="C3876" s="10">
        <v>34.753950000000003</v>
      </c>
      <c r="D3876" s="9">
        <v>38.799999999999997</v>
      </c>
      <c r="E3876" s="11">
        <v>31.34</v>
      </c>
      <c r="F3876" s="6">
        <v>33.24</v>
      </c>
    </row>
    <row r="3877" spans="1:6" x14ac:dyDescent="0.25">
      <c r="A3877" t="s">
        <v>198</v>
      </c>
      <c r="B3877" t="s">
        <v>113</v>
      </c>
      <c r="C3877" s="10">
        <v>34.753950000000003</v>
      </c>
      <c r="D3877" s="9">
        <v>38.799999999999997</v>
      </c>
      <c r="E3877" s="11">
        <v>31.34</v>
      </c>
      <c r="F3877" s="6">
        <v>33.24</v>
      </c>
    </row>
    <row r="3878" spans="1:6" x14ac:dyDescent="0.25">
      <c r="A3878" t="s">
        <v>198</v>
      </c>
      <c r="B3878" t="s">
        <v>114</v>
      </c>
      <c r="C3878" s="10">
        <v>34.753950000000003</v>
      </c>
      <c r="D3878" s="9">
        <v>24</v>
      </c>
      <c r="E3878" s="11">
        <v>28.84</v>
      </c>
      <c r="F3878" s="6">
        <v>30.79</v>
      </c>
    </row>
    <row r="3879" spans="1:6" x14ac:dyDescent="0.25">
      <c r="A3879" t="s">
        <v>198</v>
      </c>
      <c r="B3879" t="s">
        <v>115</v>
      </c>
      <c r="C3879" s="10">
        <v>31.600800000000003</v>
      </c>
      <c r="D3879" s="9">
        <v>24</v>
      </c>
      <c r="E3879" s="11">
        <v>28.84</v>
      </c>
      <c r="F3879" s="6">
        <v>30.79</v>
      </c>
    </row>
    <row r="3880" spans="1:6" x14ac:dyDescent="0.25">
      <c r="A3880" t="s">
        <v>198</v>
      </c>
      <c r="B3880" t="s">
        <v>116</v>
      </c>
      <c r="C3880" s="10">
        <v>31.600800000000003</v>
      </c>
      <c r="D3880" s="9">
        <v>22.2</v>
      </c>
      <c r="E3880" s="11">
        <v>26.64</v>
      </c>
      <c r="F3880" s="6">
        <v>25.54</v>
      </c>
    </row>
    <row r="3881" spans="1:6" x14ac:dyDescent="0.25">
      <c r="A3881" t="s">
        <v>198</v>
      </c>
      <c r="B3881" t="s">
        <v>117</v>
      </c>
      <c r="C3881" s="10">
        <v>31.600800000000003</v>
      </c>
      <c r="D3881" s="9">
        <v>22.2</v>
      </c>
      <c r="E3881" s="11">
        <v>26.64</v>
      </c>
      <c r="F3881" s="6">
        <v>25.54</v>
      </c>
    </row>
    <row r="3882" spans="1:6" x14ac:dyDescent="0.25">
      <c r="A3882" t="s">
        <v>198</v>
      </c>
      <c r="B3882" t="s">
        <v>118</v>
      </c>
      <c r="C3882" s="10">
        <v>31.600800000000003</v>
      </c>
      <c r="D3882" s="9">
        <v>20.2</v>
      </c>
      <c r="E3882" s="11">
        <v>25.08</v>
      </c>
      <c r="F3882" s="6">
        <v>22.39</v>
      </c>
    </row>
    <row r="3883" spans="1:6" x14ac:dyDescent="0.25">
      <c r="A3883" t="s">
        <v>198</v>
      </c>
      <c r="B3883" t="s">
        <v>119</v>
      </c>
      <c r="C3883" s="10">
        <v>31.600800000000003</v>
      </c>
      <c r="D3883" s="9">
        <v>20.2</v>
      </c>
      <c r="E3883" s="9">
        <v>25.08</v>
      </c>
      <c r="F3883" s="6">
        <v>22.39</v>
      </c>
    </row>
    <row r="3884" spans="1:6" x14ac:dyDescent="0.25">
      <c r="A3884" t="s">
        <v>198</v>
      </c>
      <c r="B3884" t="s">
        <v>120</v>
      </c>
      <c r="C3884" s="10">
        <v>31.600800000000003</v>
      </c>
      <c r="D3884" s="9">
        <v>20.2</v>
      </c>
      <c r="E3884" s="9">
        <v>25.08</v>
      </c>
      <c r="F3884" s="6">
        <v>22.39</v>
      </c>
    </row>
    <row r="3885" spans="1:6" x14ac:dyDescent="0.25">
      <c r="A3885" t="s">
        <v>198</v>
      </c>
      <c r="B3885" t="s">
        <v>121</v>
      </c>
      <c r="C3885" s="10">
        <v>26.860680000000002</v>
      </c>
      <c r="D3885" s="9">
        <v>18.899999999999999</v>
      </c>
      <c r="F3885" s="6">
        <v>20.64</v>
      </c>
    </row>
    <row r="3886" spans="1:6" x14ac:dyDescent="0.25">
      <c r="A3886" t="s">
        <v>198</v>
      </c>
      <c r="B3886" t="s">
        <v>122</v>
      </c>
      <c r="C3886" s="8">
        <v>26.860680000000002</v>
      </c>
      <c r="D3886" s="9">
        <v>18.899999999999999</v>
      </c>
      <c r="F3886" s="6">
        <v>20.64</v>
      </c>
    </row>
    <row r="3887" spans="1:6" x14ac:dyDescent="0.25">
      <c r="A3887" t="s">
        <v>198</v>
      </c>
      <c r="B3887" t="s">
        <v>123</v>
      </c>
      <c r="C3887" s="8">
        <v>26.860680000000002</v>
      </c>
      <c r="D3887" s="9">
        <v>18.899999999999999</v>
      </c>
      <c r="F3887" s="6">
        <v>20.64</v>
      </c>
    </row>
    <row r="3888" spans="1:6" x14ac:dyDescent="0.25">
      <c r="A3888" t="s">
        <v>198</v>
      </c>
      <c r="B3888" t="s">
        <v>124</v>
      </c>
      <c r="C3888" s="8">
        <v>26.860680000000002</v>
      </c>
      <c r="D3888" s="9">
        <v>18.899999999999999</v>
      </c>
      <c r="F3888" s="6">
        <v>20.64</v>
      </c>
    </row>
    <row r="3889" spans="1:6" x14ac:dyDescent="0.25">
      <c r="A3889" t="s">
        <v>199</v>
      </c>
      <c r="B3889" t="s">
        <v>104</v>
      </c>
      <c r="C3889" s="10">
        <v>18.65325</v>
      </c>
      <c r="D3889" s="9">
        <v>33.1</v>
      </c>
      <c r="E3889" s="11">
        <v>11.76</v>
      </c>
      <c r="F3889" s="6">
        <v>20.83</v>
      </c>
    </row>
    <row r="3890" spans="1:6" x14ac:dyDescent="0.25">
      <c r="A3890" t="s">
        <v>199</v>
      </c>
      <c r="B3890" t="s">
        <v>1</v>
      </c>
      <c r="C3890" s="10">
        <v>20.986350000000002</v>
      </c>
      <c r="D3890" s="9">
        <v>34</v>
      </c>
      <c r="E3890" s="11">
        <v>13.41</v>
      </c>
      <c r="F3890" s="6">
        <v>24.25</v>
      </c>
    </row>
    <row r="3891" spans="1:6" x14ac:dyDescent="0.25">
      <c r="A3891" t="s">
        <v>199</v>
      </c>
      <c r="B3891" t="s">
        <v>2</v>
      </c>
      <c r="C3891" s="10">
        <v>22.915200000000002</v>
      </c>
      <c r="D3891" s="9">
        <v>35</v>
      </c>
      <c r="E3891" s="11">
        <v>15.06</v>
      </c>
      <c r="F3891" s="6">
        <v>27.68</v>
      </c>
    </row>
    <row r="3892" spans="1:6" x14ac:dyDescent="0.25">
      <c r="A3892" t="s">
        <v>199</v>
      </c>
      <c r="B3892" t="s">
        <v>3</v>
      </c>
      <c r="C3892" s="10">
        <v>25.779600000000006</v>
      </c>
      <c r="D3892" s="9">
        <v>36</v>
      </c>
      <c r="E3892" s="11">
        <v>16.71</v>
      </c>
      <c r="F3892" s="6">
        <v>31.1</v>
      </c>
    </row>
    <row r="3893" spans="1:6" x14ac:dyDescent="0.25">
      <c r="A3893" t="s">
        <v>199</v>
      </c>
      <c r="B3893" t="s">
        <v>4</v>
      </c>
      <c r="C3893" s="10">
        <v>29.290800000000001</v>
      </c>
      <c r="D3893" s="9">
        <v>37.9</v>
      </c>
      <c r="E3893" s="11">
        <v>18.12</v>
      </c>
      <c r="F3893" s="6">
        <v>32.340000000000003</v>
      </c>
    </row>
    <row r="3894" spans="1:6" x14ac:dyDescent="0.25">
      <c r="A3894" t="s">
        <v>199</v>
      </c>
      <c r="B3894" t="s">
        <v>5</v>
      </c>
      <c r="C3894" s="10">
        <v>30.619050000000005</v>
      </c>
      <c r="D3894" s="9">
        <v>39</v>
      </c>
      <c r="E3894" s="11">
        <v>19.53</v>
      </c>
      <c r="F3894" s="6">
        <v>33.58</v>
      </c>
    </row>
    <row r="3895" spans="1:6" x14ac:dyDescent="0.25">
      <c r="A3895" t="s">
        <v>199</v>
      </c>
      <c r="B3895" t="s">
        <v>6</v>
      </c>
      <c r="C3895" s="10">
        <v>32.37465000000001</v>
      </c>
      <c r="D3895" s="9">
        <v>41</v>
      </c>
      <c r="E3895" s="11">
        <v>20.94</v>
      </c>
      <c r="F3895" s="6">
        <v>36.83</v>
      </c>
    </row>
    <row r="3896" spans="1:6" x14ac:dyDescent="0.25">
      <c r="A3896" t="s">
        <v>199</v>
      </c>
      <c r="B3896" t="s">
        <v>7</v>
      </c>
      <c r="C3896" s="10">
        <v>33.367950000000008</v>
      </c>
      <c r="D3896" s="9">
        <v>42.5</v>
      </c>
      <c r="E3896" s="11">
        <v>22.35</v>
      </c>
      <c r="F3896" s="6">
        <v>38.159999999999997</v>
      </c>
    </row>
    <row r="3897" spans="1:6" x14ac:dyDescent="0.25">
      <c r="A3897" t="s">
        <v>199</v>
      </c>
      <c r="B3897" t="s">
        <v>125</v>
      </c>
      <c r="C3897" s="10">
        <v>35.908950000000004</v>
      </c>
      <c r="D3897" s="9">
        <v>43.2</v>
      </c>
      <c r="E3897" s="11">
        <v>24.71</v>
      </c>
      <c r="F3897" s="6">
        <v>39.47</v>
      </c>
    </row>
    <row r="3898" spans="1:6" x14ac:dyDescent="0.25">
      <c r="A3898" t="s">
        <v>199</v>
      </c>
      <c r="B3898" t="s">
        <v>126</v>
      </c>
      <c r="C3898" s="10">
        <v>37.59525</v>
      </c>
      <c r="D3898" s="9">
        <v>45.1</v>
      </c>
      <c r="E3898" s="11">
        <v>24.71</v>
      </c>
      <c r="F3898" s="6">
        <v>40.770000000000003</v>
      </c>
    </row>
    <row r="3899" spans="1:6" x14ac:dyDescent="0.25">
      <c r="A3899" t="s">
        <v>199</v>
      </c>
      <c r="B3899" t="s">
        <v>112</v>
      </c>
      <c r="C3899" s="10">
        <v>35.435400000000008</v>
      </c>
      <c r="D3899" s="9">
        <v>31.5</v>
      </c>
      <c r="E3899" s="11">
        <v>23.53</v>
      </c>
      <c r="F3899" s="6">
        <v>33.68</v>
      </c>
    </row>
    <row r="3900" spans="1:6" x14ac:dyDescent="0.25">
      <c r="A3900" t="s">
        <v>199</v>
      </c>
      <c r="B3900" t="s">
        <v>113</v>
      </c>
      <c r="C3900" s="10">
        <v>35.435400000000008</v>
      </c>
      <c r="D3900" s="9">
        <v>31.5</v>
      </c>
      <c r="E3900" s="11">
        <v>23.53</v>
      </c>
      <c r="F3900" s="6">
        <v>33.68</v>
      </c>
    </row>
    <row r="3901" spans="1:6" x14ac:dyDescent="0.25">
      <c r="A3901" t="s">
        <v>199</v>
      </c>
      <c r="B3901" t="s">
        <v>114</v>
      </c>
      <c r="C3901" s="10">
        <v>35.435400000000008</v>
      </c>
      <c r="D3901" s="9">
        <v>20.100000000000001</v>
      </c>
      <c r="E3901" s="11">
        <v>21.64</v>
      </c>
      <c r="F3901" s="6">
        <v>31.2</v>
      </c>
    </row>
    <row r="3902" spans="1:6" x14ac:dyDescent="0.25">
      <c r="A3902" t="s">
        <v>199</v>
      </c>
      <c r="B3902" t="s">
        <v>115</v>
      </c>
      <c r="C3902" s="10">
        <v>32.120550000000001</v>
      </c>
      <c r="D3902" s="9">
        <v>20.100000000000001</v>
      </c>
      <c r="E3902" s="11">
        <v>21.64</v>
      </c>
      <c r="F3902" s="6">
        <v>31.2</v>
      </c>
    </row>
    <row r="3903" spans="1:6" x14ac:dyDescent="0.25">
      <c r="A3903" t="s">
        <v>199</v>
      </c>
      <c r="B3903" t="s">
        <v>116</v>
      </c>
      <c r="C3903" s="10">
        <v>32.120550000000001</v>
      </c>
      <c r="D3903" s="9">
        <v>18.8</v>
      </c>
      <c r="E3903" s="11">
        <v>20</v>
      </c>
      <c r="F3903" s="6">
        <v>25.89</v>
      </c>
    </row>
    <row r="3904" spans="1:6" x14ac:dyDescent="0.25">
      <c r="A3904" t="s">
        <v>199</v>
      </c>
      <c r="B3904" t="s">
        <v>117</v>
      </c>
      <c r="C3904" s="10">
        <v>32.120550000000001</v>
      </c>
      <c r="D3904" s="9">
        <v>18.8</v>
      </c>
      <c r="E3904" s="11">
        <v>20</v>
      </c>
      <c r="F3904" s="6">
        <v>25.89</v>
      </c>
    </row>
    <row r="3905" spans="1:6" x14ac:dyDescent="0.25">
      <c r="A3905" t="s">
        <v>199</v>
      </c>
      <c r="B3905" t="s">
        <v>118</v>
      </c>
      <c r="C3905" s="10">
        <v>32.120550000000001</v>
      </c>
      <c r="D3905" s="9">
        <v>17.100000000000001</v>
      </c>
      <c r="E3905" s="11">
        <v>18.82</v>
      </c>
      <c r="F3905" s="6">
        <v>22.69</v>
      </c>
    </row>
    <row r="3906" spans="1:6" x14ac:dyDescent="0.25">
      <c r="A3906" t="s">
        <v>199</v>
      </c>
      <c r="B3906" t="s">
        <v>119</v>
      </c>
      <c r="C3906" s="10">
        <v>32.120550000000001</v>
      </c>
      <c r="D3906" s="9">
        <v>17.100000000000001</v>
      </c>
      <c r="E3906" s="9">
        <v>18.82</v>
      </c>
      <c r="F3906" s="6">
        <v>22.69</v>
      </c>
    </row>
    <row r="3907" spans="1:6" x14ac:dyDescent="0.25">
      <c r="A3907" t="s">
        <v>199</v>
      </c>
      <c r="B3907" t="s">
        <v>120</v>
      </c>
      <c r="C3907" s="10">
        <v>32.120550000000001</v>
      </c>
      <c r="D3907" s="9">
        <v>17.100000000000001</v>
      </c>
      <c r="E3907" s="9">
        <v>18.82</v>
      </c>
      <c r="F3907" s="6">
        <v>22.69</v>
      </c>
    </row>
    <row r="3908" spans="1:6" x14ac:dyDescent="0.25">
      <c r="A3908" t="s">
        <v>199</v>
      </c>
      <c r="B3908" t="s">
        <v>121</v>
      </c>
      <c r="C3908" s="10">
        <v>27.302467499999999</v>
      </c>
      <c r="D3908" s="9">
        <v>15.8</v>
      </c>
      <c r="F3908" s="6">
        <v>20.92</v>
      </c>
    </row>
    <row r="3909" spans="1:6" x14ac:dyDescent="0.25">
      <c r="A3909" t="s">
        <v>199</v>
      </c>
      <c r="B3909" t="s">
        <v>122</v>
      </c>
      <c r="C3909" s="8">
        <v>27.302467499999999</v>
      </c>
      <c r="D3909" s="9">
        <v>15.8</v>
      </c>
      <c r="F3909" s="6">
        <v>20.92</v>
      </c>
    </row>
    <row r="3910" spans="1:6" x14ac:dyDescent="0.25">
      <c r="A3910" t="s">
        <v>199</v>
      </c>
      <c r="B3910" t="s">
        <v>123</v>
      </c>
      <c r="C3910" s="8">
        <v>27.302467499999999</v>
      </c>
      <c r="D3910" s="9">
        <v>15.8</v>
      </c>
      <c r="F3910" s="6">
        <v>20.92</v>
      </c>
    </row>
    <row r="3911" spans="1:6" x14ac:dyDescent="0.25">
      <c r="A3911" t="s">
        <v>199</v>
      </c>
      <c r="B3911" t="s">
        <v>124</v>
      </c>
      <c r="C3911" s="8">
        <v>27.302467499999999</v>
      </c>
      <c r="D3911" s="9">
        <v>15.8</v>
      </c>
      <c r="F3911" s="6">
        <v>20.92</v>
      </c>
    </row>
    <row r="3912" spans="1:6" x14ac:dyDescent="0.25">
      <c r="A3912" t="s">
        <v>200</v>
      </c>
      <c r="B3912" t="s">
        <v>104</v>
      </c>
      <c r="C3912" s="10">
        <v>17.4724</v>
      </c>
      <c r="D3912" s="9">
        <v>34.799999999999997</v>
      </c>
      <c r="E3912" s="11">
        <v>15.57</v>
      </c>
      <c r="F3912" s="6">
        <v>21.39</v>
      </c>
    </row>
    <row r="3913" spans="1:6" x14ac:dyDescent="0.25">
      <c r="A3913" t="s">
        <v>200</v>
      </c>
      <c r="B3913" t="s">
        <v>1</v>
      </c>
      <c r="C3913" s="10">
        <v>19.142200000000003</v>
      </c>
      <c r="D3913" s="9">
        <v>35.6</v>
      </c>
      <c r="E3913" s="11">
        <v>17.75</v>
      </c>
      <c r="F3913" s="6">
        <v>24.89</v>
      </c>
    </row>
    <row r="3914" spans="1:6" x14ac:dyDescent="0.25">
      <c r="A3914" t="s">
        <v>200</v>
      </c>
      <c r="B3914" t="s">
        <v>2</v>
      </c>
      <c r="C3914" s="10">
        <v>22.118800000000007</v>
      </c>
      <c r="D3914" s="9">
        <v>36.5</v>
      </c>
      <c r="E3914" s="11">
        <v>19.93</v>
      </c>
      <c r="F3914" s="6">
        <v>28.4</v>
      </c>
    </row>
    <row r="3915" spans="1:6" x14ac:dyDescent="0.25">
      <c r="A3915" t="s">
        <v>200</v>
      </c>
      <c r="B3915" t="s">
        <v>3</v>
      </c>
      <c r="C3915" s="10">
        <v>23.353000000000005</v>
      </c>
      <c r="D3915" s="9">
        <v>37.4</v>
      </c>
      <c r="E3915" s="11">
        <v>22.11</v>
      </c>
      <c r="F3915" s="6">
        <v>31.92</v>
      </c>
    </row>
    <row r="3916" spans="1:6" x14ac:dyDescent="0.25">
      <c r="A3916" t="s">
        <v>200</v>
      </c>
      <c r="B3916" t="s">
        <v>4</v>
      </c>
      <c r="C3916" s="10">
        <v>27.019300000000001</v>
      </c>
      <c r="D3916" s="9">
        <v>39.6</v>
      </c>
      <c r="E3916" s="11">
        <v>23.98</v>
      </c>
      <c r="F3916" s="6">
        <v>33.19</v>
      </c>
    </row>
    <row r="3917" spans="1:6" x14ac:dyDescent="0.25">
      <c r="A3917" t="s">
        <v>200</v>
      </c>
      <c r="B3917" t="s">
        <v>5</v>
      </c>
      <c r="C3917" s="10">
        <v>28.737500000000008</v>
      </c>
      <c r="D3917" s="9">
        <v>40.700000000000003</v>
      </c>
      <c r="E3917" s="11">
        <v>25.84</v>
      </c>
      <c r="F3917" s="6">
        <v>34.47</v>
      </c>
    </row>
    <row r="3918" spans="1:6" x14ac:dyDescent="0.25">
      <c r="A3918" t="s">
        <v>200</v>
      </c>
      <c r="B3918" t="s">
        <v>6</v>
      </c>
      <c r="C3918" s="10">
        <v>30.625100000000003</v>
      </c>
      <c r="D3918" s="9">
        <v>42.9</v>
      </c>
      <c r="E3918" s="11">
        <v>27.72</v>
      </c>
      <c r="F3918" s="6">
        <v>37.75</v>
      </c>
    </row>
    <row r="3919" spans="1:6" x14ac:dyDescent="0.25">
      <c r="A3919" t="s">
        <v>200</v>
      </c>
      <c r="B3919" t="s">
        <v>7</v>
      </c>
      <c r="C3919" s="10">
        <v>32.307000000000002</v>
      </c>
      <c r="D3919" s="9">
        <v>44.6</v>
      </c>
      <c r="E3919" s="11">
        <v>29.59</v>
      </c>
      <c r="F3919" s="6">
        <v>39.11</v>
      </c>
    </row>
    <row r="3920" spans="1:6" x14ac:dyDescent="0.25">
      <c r="A3920" t="s">
        <v>200</v>
      </c>
      <c r="B3920" t="s">
        <v>125</v>
      </c>
      <c r="C3920" s="10">
        <v>33.529100000000007</v>
      </c>
      <c r="D3920" s="9">
        <v>45.6</v>
      </c>
      <c r="E3920" s="11">
        <v>32.700000000000003</v>
      </c>
      <c r="F3920" s="6">
        <v>40.46</v>
      </c>
    </row>
    <row r="3921" spans="1:6" x14ac:dyDescent="0.25">
      <c r="A3921" t="s">
        <v>200</v>
      </c>
      <c r="B3921" t="s">
        <v>126</v>
      </c>
      <c r="C3921" s="10">
        <v>34.702800000000003</v>
      </c>
      <c r="D3921" s="9">
        <v>47.8</v>
      </c>
      <c r="E3921" s="11">
        <v>32.700000000000003</v>
      </c>
      <c r="F3921" s="6">
        <v>41.8</v>
      </c>
    </row>
    <row r="3922" spans="1:6" x14ac:dyDescent="0.25">
      <c r="A3922" t="s">
        <v>200</v>
      </c>
      <c r="B3922" t="s">
        <v>112</v>
      </c>
      <c r="C3922" s="10">
        <v>32.307000000000002</v>
      </c>
      <c r="D3922" s="9">
        <v>32.9</v>
      </c>
      <c r="E3922" s="11">
        <v>31.14</v>
      </c>
      <c r="F3922" s="6">
        <v>34.53</v>
      </c>
    </row>
    <row r="3923" spans="1:6" x14ac:dyDescent="0.25">
      <c r="A3923" t="s">
        <v>200</v>
      </c>
      <c r="B3923" t="s">
        <v>113</v>
      </c>
      <c r="C3923" s="10">
        <v>32.307000000000002</v>
      </c>
      <c r="D3923" s="9">
        <v>32.9</v>
      </c>
      <c r="E3923" s="11">
        <v>31.14</v>
      </c>
      <c r="F3923" s="6">
        <v>34.53</v>
      </c>
    </row>
    <row r="3924" spans="1:6" x14ac:dyDescent="0.25">
      <c r="A3924" t="s">
        <v>200</v>
      </c>
      <c r="B3924" t="s">
        <v>114</v>
      </c>
      <c r="C3924" s="10">
        <v>32.307000000000002</v>
      </c>
      <c r="D3924" s="9">
        <v>20.2</v>
      </c>
      <c r="E3924" s="11">
        <v>28.65</v>
      </c>
      <c r="F3924" s="6">
        <v>31.99</v>
      </c>
    </row>
    <row r="3925" spans="1:6" x14ac:dyDescent="0.25">
      <c r="A3925" t="s">
        <v>200</v>
      </c>
      <c r="B3925" t="s">
        <v>115</v>
      </c>
      <c r="C3925" s="10">
        <v>23.437700000000003</v>
      </c>
      <c r="D3925" s="9">
        <v>20.2</v>
      </c>
      <c r="E3925" s="11">
        <v>28.65</v>
      </c>
      <c r="F3925" s="6">
        <v>31.99</v>
      </c>
    </row>
    <row r="3926" spans="1:6" x14ac:dyDescent="0.25">
      <c r="A3926" t="s">
        <v>200</v>
      </c>
      <c r="B3926" t="s">
        <v>116</v>
      </c>
      <c r="C3926" s="10">
        <v>23.437700000000003</v>
      </c>
      <c r="D3926" s="9">
        <v>18.8</v>
      </c>
      <c r="E3926" s="11">
        <v>26.47</v>
      </c>
      <c r="F3926" s="6">
        <v>26.54</v>
      </c>
    </row>
    <row r="3927" spans="1:6" x14ac:dyDescent="0.25">
      <c r="A3927" t="s">
        <v>200</v>
      </c>
      <c r="B3927" t="s">
        <v>117</v>
      </c>
      <c r="C3927" s="10">
        <v>23.437700000000003</v>
      </c>
      <c r="D3927" s="9">
        <v>18.8</v>
      </c>
      <c r="E3927" s="11">
        <v>26.47</v>
      </c>
      <c r="F3927" s="6">
        <v>26.54</v>
      </c>
    </row>
    <row r="3928" spans="1:6" x14ac:dyDescent="0.25">
      <c r="A3928" t="s">
        <v>200</v>
      </c>
      <c r="B3928" t="s">
        <v>118</v>
      </c>
      <c r="C3928" s="10">
        <v>23.437700000000003</v>
      </c>
      <c r="D3928" s="9">
        <v>16.899999999999999</v>
      </c>
      <c r="E3928" s="11">
        <v>24.91</v>
      </c>
      <c r="F3928" s="6">
        <v>23.26</v>
      </c>
    </row>
    <row r="3929" spans="1:6" x14ac:dyDescent="0.25">
      <c r="A3929" t="s">
        <v>200</v>
      </c>
      <c r="B3929" t="s">
        <v>119</v>
      </c>
      <c r="C3929" s="10">
        <v>23.437700000000003</v>
      </c>
      <c r="D3929" s="9">
        <v>16.899999999999999</v>
      </c>
      <c r="E3929" s="9">
        <v>24.91</v>
      </c>
      <c r="F3929" s="6">
        <v>23.26</v>
      </c>
    </row>
    <row r="3930" spans="1:6" x14ac:dyDescent="0.25">
      <c r="A3930" t="s">
        <v>200</v>
      </c>
      <c r="B3930" t="s">
        <v>120</v>
      </c>
      <c r="C3930" s="10">
        <v>23.437700000000003</v>
      </c>
      <c r="D3930" s="9">
        <v>16.899999999999999</v>
      </c>
      <c r="E3930" s="9">
        <v>24.91</v>
      </c>
      <c r="F3930" s="6">
        <v>23.26</v>
      </c>
    </row>
    <row r="3931" spans="1:6" x14ac:dyDescent="0.25">
      <c r="A3931" t="s">
        <v>200</v>
      </c>
      <c r="B3931" t="s">
        <v>121</v>
      </c>
      <c r="C3931" s="10">
        <v>19.922045000000001</v>
      </c>
      <c r="D3931" s="9">
        <v>15.6</v>
      </c>
      <c r="F3931" s="6">
        <v>21.45</v>
      </c>
    </row>
    <row r="3932" spans="1:6" x14ac:dyDescent="0.25">
      <c r="A3932" t="s">
        <v>200</v>
      </c>
      <c r="B3932" t="s">
        <v>122</v>
      </c>
      <c r="C3932" s="8">
        <v>19.922045000000001</v>
      </c>
      <c r="D3932" s="9">
        <v>15.6</v>
      </c>
      <c r="F3932" s="6">
        <v>21.45</v>
      </c>
    </row>
    <row r="3933" spans="1:6" x14ac:dyDescent="0.25">
      <c r="A3933" t="s">
        <v>200</v>
      </c>
      <c r="B3933" t="s">
        <v>123</v>
      </c>
      <c r="C3933" s="8">
        <v>19.922045000000001</v>
      </c>
      <c r="D3933" s="9">
        <v>15.6</v>
      </c>
      <c r="F3933" s="6">
        <v>21.45</v>
      </c>
    </row>
    <row r="3934" spans="1:6" x14ac:dyDescent="0.25">
      <c r="A3934" t="s">
        <v>200</v>
      </c>
      <c r="B3934" t="s">
        <v>124</v>
      </c>
      <c r="C3934" s="8">
        <v>19.922045000000001</v>
      </c>
      <c r="D3934" s="9">
        <v>15.6</v>
      </c>
      <c r="F3934" s="6">
        <v>21.45</v>
      </c>
    </row>
    <row r="3935" spans="1:6" x14ac:dyDescent="0.25">
      <c r="A3935" t="s">
        <v>201</v>
      </c>
      <c r="B3935" t="s">
        <v>104</v>
      </c>
      <c r="C3935" s="10">
        <v>17.687999999999999</v>
      </c>
      <c r="D3935" s="9">
        <v>32.799999999999997</v>
      </c>
      <c r="E3935" s="11">
        <v>13.18</v>
      </c>
      <c r="F3935" s="6">
        <v>20.45</v>
      </c>
    </row>
    <row r="3936" spans="1:6" x14ac:dyDescent="0.25">
      <c r="A3936" t="s">
        <v>201</v>
      </c>
      <c r="B3936" t="s">
        <v>1</v>
      </c>
      <c r="C3936" s="10">
        <v>19.393000000000001</v>
      </c>
      <c r="D3936" s="9">
        <v>33.799999999999997</v>
      </c>
      <c r="E3936" s="11">
        <v>15.02</v>
      </c>
      <c r="F3936" s="6">
        <v>23.8</v>
      </c>
    </row>
    <row r="3937" spans="1:6" x14ac:dyDescent="0.25">
      <c r="A3937" t="s">
        <v>201</v>
      </c>
      <c r="B3937" t="s">
        <v>2</v>
      </c>
      <c r="C3937" s="10">
        <v>22.198</v>
      </c>
      <c r="D3937" s="9">
        <v>34.9</v>
      </c>
      <c r="E3937" s="11">
        <v>16.87</v>
      </c>
      <c r="F3937" s="6">
        <v>27.16</v>
      </c>
    </row>
    <row r="3938" spans="1:6" x14ac:dyDescent="0.25">
      <c r="A3938" t="s">
        <v>201</v>
      </c>
      <c r="B3938" t="s">
        <v>3</v>
      </c>
      <c r="C3938" s="10">
        <v>23.891999999999999</v>
      </c>
      <c r="D3938" s="9">
        <v>36</v>
      </c>
      <c r="E3938" s="11">
        <v>18.71</v>
      </c>
      <c r="F3938" s="6">
        <v>30.51</v>
      </c>
    </row>
    <row r="3939" spans="1:6" x14ac:dyDescent="0.25">
      <c r="A3939" t="s">
        <v>201</v>
      </c>
      <c r="B3939" t="s">
        <v>4</v>
      </c>
      <c r="C3939" s="10">
        <v>26.884000000000004</v>
      </c>
      <c r="D3939" s="9">
        <v>37.9</v>
      </c>
      <c r="E3939" s="11">
        <v>20.3</v>
      </c>
      <c r="F3939" s="6">
        <v>31.74</v>
      </c>
    </row>
    <row r="3940" spans="1:6" x14ac:dyDescent="0.25">
      <c r="A3940" t="s">
        <v>201</v>
      </c>
      <c r="B3940" t="s">
        <v>5</v>
      </c>
      <c r="C3940" s="10">
        <v>28.952000000000002</v>
      </c>
      <c r="D3940" s="9">
        <v>39.1</v>
      </c>
      <c r="E3940" s="11">
        <v>21.87</v>
      </c>
      <c r="F3940" s="6">
        <v>32.96</v>
      </c>
    </row>
    <row r="3941" spans="1:6" x14ac:dyDescent="0.25">
      <c r="A3941" t="s">
        <v>201</v>
      </c>
      <c r="B3941" t="s">
        <v>6</v>
      </c>
      <c r="C3941" s="10">
        <v>31.834000000000003</v>
      </c>
      <c r="D3941" s="9">
        <v>41.1</v>
      </c>
      <c r="E3941" s="11">
        <v>23.46</v>
      </c>
      <c r="F3941" s="6">
        <v>36.340000000000003</v>
      </c>
    </row>
    <row r="3942" spans="1:6" x14ac:dyDescent="0.25">
      <c r="A3942" t="s">
        <v>201</v>
      </c>
      <c r="B3942" t="s">
        <v>7</v>
      </c>
      <c r="C3942" s="10">
        <v>32.681000000000004</v>
      </c>
      <c r="D3942" s="9">
        <v>42.6</v>
      </c>
      <c r="E3942" s="11">
        <v>25.04</v>
      </c>
      <c r="F3942" s="6">
        <v>37.64</v>
      </c>
    </row>
    <row r="3943" spans="1:6" x14ac:dyDescent="0.25">
      <c r="A3943" t="s">
        <v>201</v>
      </c>
      <c r="B3943" t="s">
        <v>125</v>
      </c>
      <c r="C3943" s="10">
        <v>33.913000000000004</v>
      </c>
      <c r="D3943" s="9">
        <v>43.4</v>
      </c>
      <c r="E3943" s="11">
        <v>27.67</v>
      </c>
      <c r="F3943" s="6">
        <v>38.94</v>
      </c>
    </row>
    <row r="3944" spans="1:6" x14ac:dyDescent="0.25">
      <c r="A3944" t="s">
        <v>201</v>
      </c>
      <c r="B3944" t="s">
        <v>126</v>
      </c>
      <c r="C3944" s="10">
        <v>34.980000000000004</v>
      </c>
      <c r="D3944" s="9">
        <v>45.3</v>
      </c>
      <c r="E3944" s="11">
        <v>27.67</v>
      </c>
      <c r="F3944" s="6">
        <v>40.229999999999997</v>
      </c>
    </row>
    <row r="3945" spans="1:6" x14ac:dyDescent="0.25">
      <c r="A3945" t="s">
        <v>201</v>
      </c>
      <c r="B3945" t="s">
        <v>112</v>
      </c>
      <c r="C3945" s="10">
        <v>32.758000000000003</v>
      </c>
      <c r="D3945" s="9">
        <v>31.8</v>
      </c>
      <c r="E3945" s="11">
        <v>26.36</v>
      </c>
      <c r="F3945" s="6">
        <v>33.24</v>
      </c>
    </row>
    <row r="3946" spans="1:6" x14ac:dyDescent="0.25">
      <c r="A3946" t="s">
        <v>201</v>
      </c>
      <c r="B3946" t="s">
        <v>113</v>
      </c>
      <c r="C3946" s="10">
        <v>32.758000000000003</v>
      </c>
      <c r="D3946" s="9">
        <v>31.8</v>
      </c>
      <c r="E3946" s="11">
        <v>26.36</v>
      </c>
      <c r="F3946" s="6">
        <v>33.24</v>
      </c>
    </row>
    <row r="3947" spans="1:6" x14ac:dyDescent="0.25">
      <c r="A3947" t="s">
        <v>201</v>
      </c>
      <c r="B3947" t="s">
        <v>114</v>
      </c>
      <c r="C3947" s="10">
        <v>32.758000000000003</v>
      </c>
      <c r="D3947" s="9">
        <v>20.7</v>
      </c>
      <c r="E3947" s="11">
        <v>24.24</v>
      </c>
      <c r="F3947" s="6">
        <v>30.79</v>
      </c>
    </row>
    <row r="3948" spans="1:6" x14ac:dyDescent="0.25">
      <c r="A3948" t="s">
        <v>201</v>
      </c>
      <c r="B3948" t="s">
        <v>115</v>
      </c>
      <c r="C3948" s="10">
        <v>29.227000000000004</v>
      </c>
      <c r="D3948" s="9">
        <v>20.7</v>
      </c>
      <c r="E3948" s="11">
        <v>24.24</v>
      </c>
      <c r="F3948" s="6">
        <v>30.79</v>
      </c>
    </row>
    <row r="3949" spans="1:6" x14ac:dyDescent="0.25">
      <c r="A3949" t="s">
        <v>201</v>
      </c>
      <c r="B3949" t="s">
        <v>116</v>
      </c>
      <c r="C3949" s="10">
        <v>29.227000000000004</v>
      </c>
      <c r="D3949" s="9">
        <v>19.399999999999999</v>
      </c>
      <c r="E3949" s="11">
        <v>22.4</v>
      </c>
      <c r="F3949" s="6">
        <v>25.54</v>
      </c>
    </row>
    <row r="3950" spans="1:6" x14ac:dyDescent="0.25">
      <c r="A3950" t="s">
        <v>201</v>
      </c>
      <c r="B3950" t="s">
        <v>117</v>
      </c>
      <c r="C3950" s="10">
        <v>29.227000000000004</v>
      </c>
      <c r="D3950" s="9">
        <v>19.399999999999999</v>
      </c>
      <c r="E3950" s="11">
        <v>22.4</v>
      </c>
      <c r="F3950" s="6">
        <v>25.54</v>
      </c>
    </row>
    <row r="3951" spans="1:6" x14ac:dyDescent="0.25">
      <c r="A3951" t="s">
        <v>201</v>
      </c>
      <c r="B3951" t="s">
        <v>118</v>
      </c>
      <c r="C3951" s="10">
        <v>29.227000000000004</v>
      </c>
      <c r="D3951" s="9">
        <v>17.8</v>
      </c>
      <c r="E3951" s="11">
        <v>21.08</v>
      </c>
      <c r="F3951" s="6">
        <v>22.39</v>
      </c>
    </row>
    <row r="3952" spans="1:6" x14ac:dyDescent="0.25">
      <c r="A3952" t="s">
        <v>201</v>
      </c>
      <c r="B3952" t="s">
        <v>119</v>
      </c>
      <c r="C3952" s="10">
        <v>29.227000000000004</v>
      </c>
      <c r="D3952" s="9">
        <v>17.8</v>
      </c>
      <c r="E3952" s="9">
        <v>21.08</v>
      </c>
      <c r="F3952" s="6">
        <v>22.39</v>
      </c>
    </row>
    <row r="3953" spans="1:6" x14ac:dyDescent="0.25">
      <c r="A3953" t="s">
        <v>201</v>
      </c>
      <c r="B3953" t="s">
        <v>120</v>
      </c>
      <c r="C3953" s="10">
        <v>29.227000000000004</v>
      </c>
      <c r="D3953" s="9">
        <v>17.8</v>
      </c>
      <c r="E3953" s="9">
        <v>21.08</v>
      </c>
      <c r="F3953" s="6">
        <v>22.39</v>
      </c>
    </row>
    <row r="3954" spans="1:6" x14ac:dyDescent="0.25">
      <c r="A3954" t="s">
        <v>201</v>
      </c>
      <c r="B3954" t="s">
        <v>121</v>
      </c>
      <c r="C3954" s="10">
        <v>24.842950000000002</v>
      </c>
      <c r="D3954" s="9">
        <v>16.5</v>
      </c>
      <c r="F3954" s="6">
        <v>20.64</v>
      </c>
    </row>
    <row r="3955" spans="1:6" x14ac:dyDescent="0.25">
      <c r="A3955" t="s">
        <v>201</v>
      </c>
      <c r="B3955" t="s">
        <v>122</v>
      </c>
      <c r="C3955" s="8">
        <v>24.842950000000002</v>
      </c>
      <c r="D3955" s="9">
        <v>16.5</v>
      </c>
      <c r="F3955" s="6">
        <v>20.64</v>
      </c>
    </row>
    <row r="3956" spans="1:6" x14ac:dyDescent="0.25">
      <c r="A3956" t="s">
        <v>201</v>
      </c>
      <c r="B3956" t="s">
        <v>123</v>
      </c>
      <c r="C3956" s="8">
        <v>24.842950000000002</v>
      </c>
      <c r="D3956" s="9">
        <v>16.5</v>
      </c>
      <c r="F3956" s="6">
        <v>20.64</v>
      </c>
    </row>
    <row r="3957" spans="1:6" x14ac:dyDescent="0.25">
      <c r="A3957" t="s">
        <v>201</v>
      </c>
      <c r="B3957" t="s">
        <v>124</v>
      </c>
      <c r="C3957" s="8">
        <v>24.842950000000002</v>
      </c>
      <c r="D3957" s="9">
        <v>16.5</v>
      </c>
      <c r="F3957" s="6">
        <v>20.64</v>
      </c>
    </row>
    <row r="3958" spans="1:6" x14ac:dyDescent="0.25">
      <c r="A3958" t="s">
        <v>202</v>
      </c>
      <c r="B3958" t="s">
        <v>104</v>
      </c>
      <c r="C3958" s="10">
        <v>19.142200000000003</v>
      </c>
      <c r="D3958" s="9">
        <v>33.200000000000003</v>
      </c>
      <c r="E3958" s="11">
        <v>15.09</v>
      </c>
      <c r="F3958" s="6">
        <v>21.48</v>
      </c>
    </row>
    <row r="3959" spans="1:6" x14ac:dyDescent="0.25">
      <c r="A3959" t="s">
        <v>202</v>
      </c>
      <c r="B3959" t="s">
        <v>1</v>
      </c>
      <c r="C3959" s="10">
        <v>21.550100000000004</v>
      </c>
      <c r="D3959" s="9">
        <v>34.1</v>
      </c>
      <c r="E3959" s="11">
        <v>17.2</v>
      </c>
      <c r="F3959" s="6">
        <v>25</v>
      </c>
    </row>
    <row r="3960" spans="1:6" x14ac:dyDescent="0.25">
      <c r="A3960" t="s">
        <v>202</v>
      </c>
      <c r="B3960" t="s">
        <v>2</v>
      </c>
      <c r="C3960" s="10">
        <v>24.417800000000003</v>
      </c>
      <c r="D3960" s="9">
        <v>35</v>
      </c>
      <c r="E3960" s="11">
        <v>19.32</v>
      </c>
      <c r="F3960" s="6">
        <v>28.51</v>
      </c>
    </row>
    <row r="3961" spans="1:6" x14ac:dyDescent="0.25">
      <c r="A3961" t="s">
        <v>202</v>
      </c>
      <c r="B3961" t="s">
        <v>3</v>
      </c>
      <c r="C3961" s="10">
        <v>26.317500000000003</v>
      </c>
      <c r="D3961" s="9">
        <v>36</v>
      </c>
      <c r="E3961" s="11">
        <v>21.43</v>
      </c>
      <c r="F3961" s="6">
        <v>32.04</v>
      </c>
    </row>
    <row r="3962" spans="1:6" x14ac:dyDescent="0.25">
      <c r="A3962" t="s">
        <v>202</v>
      </c>
      <c r="B3962" t="s">
        <v>4</v>
      </c>
      <c r="C3962" s="10">
        <v>28.483400000000003</v>
      </c>
      <c r="D3962" s="9">
        <v>37.700000000000003</v>
      </c>
      <c r="E3962" s="11">
        <v>23.24</v>
      </c>
      <c r="F3962" s="6">
        <v>33.33</v>
      </c>
    </row>
    <row r="3963" spans="1:6" x14ac:dyDescent="0.25">
      <c r="A3963" t="s">
        <v>202</v>
      </c>
      <c r="B3963" t="s">
        <v>5</v>
      </c>
      <c r="C3963" s="10">
        <v>30.625100000000003</v>
      </c>
      <c r="D3963" s="9">
        <v>38.700000000000003</v>
      </c>
      <c r="E3963" s="11">
        <v>25.06</v>
      </c>
      <c r="F3963" s="6">
        <v>34.619999999999997</v>
      </c>
    </row>
    <row r="3964" spans="1:6" x14ac:dyDescent="0.25">
      <c r="A3964" t="s">
        <v>202</v>
      </c>
      <c r="B3964" t="s">
        <v>6</v>
      </c>
      <c r="C3964" s="10">
        <v>33.892100000000006</v>
      </c>
      <c r="D3964" s="9">
        <v>40.6</v>
      </c>
      <c r="E3964" s="11">
        <v>26.86</v>
      </c>
      <c r="F3964" s="6">
        <v>37.92</v>
      </c>
    </row>
    <row r="3965" spans="1:6" x14ac:dyDescent="0.25">
      <c r="A3965" t="s">
        <v>202</v>
      </c>
      <c r="B3965" t="s">
        <v>7</v>
      </c>
      <c r="C3965" s="10">
        <v>35.682900000000004</v>
      </c>
      <c r="D3965" s="9">
        <v>42</v>
      </c>
      <c r="E3965" s="11">
        <v>28.67</v>
      </c>
      <c r="F3965" s="6">
        <v>39.28</v>
      </c>
    </row>
    <row r="3966" spans="1:6" x14ac:dyDescent="0.25">
      <c r="A3966" t="s">
        <v>202</v>
      </c>
      <c r="B3966" t="s">
        <v>125</v>
      </c>
      <c r="C3966" s="10">
        <v>37.788300000000007</v>
      </c>
      <c r="D3966" s="9">
        <v>42.6</v>
      </c>
      <c r="E3966" s="11">
        <v>31.69</v>
      </c>
      <c r="F3966" s="6">
        <v>40.630000000000003</v>
      </c>
    </row>
    <row r="3967" spans="1:6" x14ac:dyDescent="0.25">
      <c r="A3967" t="s">
        <v>202</v>
      </c>
      <c r="B3967" t="s">
        <v>126</v>
      </c>
      <c r="C3967" s="10">
        <v>39.71220000000001</v>
      </c>
      <c r="D3967" s="9">
        <v>44.4</v>
      </c>
      <c r="E3967" s="11">
        <v>31.69</v>
      </c>
      <c r="F3967" s="6">
        <v>41.98</v>
      </c>
    </row>
    <row r="3968" spans="1:6" x14ac:dyDescent="0.25">
      <c r="A3968" t="s">
        <v>202</v>
      </c>
      <c r="B3968" t="s">
        <v>112</v>
      </c>
      <c r="C3968" s="10">
        <v>34.920600000000007</v>
      </c>
      <c r="D3968" s="9">
        <v>30.5</v>
      </c>
      <c r="E3968" s="11">
        <v>30.18</v>
      </c>
      <c r="F3968" s="6">
        <v>34.68</v>
      </c>
    </row>
    <row r="3969" spans="1:6" x14ac:dyDescent="0.25">
      <c r="A3969" t="s">
        <v>202</v>
      </c>
      <c r="B3969" t="s">
        <v>113</v>
      </c>
      <c r="C3969" s="10">
        <v>34.920600000000007</v>
      </c>
      <c r="D3969" s="9">
        <v>30.5</v>
      </c>
      <c r="E3969" s="11">
        <v>30.18</v>
      </c>
      <c r="F3969" s="6">
        <v>34.68</v>
      </c>
    </row>
    <row r="3970" spans="1:6" x14ac:dyDescent="0.25">
      <c r="A3970" t="s">
        <v>202</v>
      </c>
      <c r="B3970" t="s">
        <v>114</v>
      </c>
      <c r="C3970" s="10">
        <v>34.920600000000007</v>
      </c>
      <c r="D3970" s="9">
        <v>19.2</v>
      </c>
      <c r="E3970" s="11">
        <v>27.77</v>
      </c>
      <c r="F3970" s="6">
        <v>32.130000000000003</v>
      </c>
    </row>
    <row r="3971" spans="1:6" x14ac:dyDescent="0.25">
      <c r="A3971" t="s">
        <v>202</v>
      </c>
      <c r="B3971" t="s">
        <v>115</v>
      </c>
      <c r="C3971" s="10">
        <v>25.143800000000006</v>
      </c>
      <c r="D3971" s="9">
        <v>19.2</v>
      </c>
      <c r="E3971" s="11">
        <v>27.77</v>
      </c>
      <c r="F3971" s="6">
        <v>32.130000000000003</v>
      </c>
    </row>
    <row r="3972" spans="1:6" x14ac:dyDescent="0.25">
      <c r="A3972" t="s">
        <v>202</v>
      </c>
      <c r="B3972" t="s">
        <v>116</v>
      </c>
      <c r="C3972" s="10">
        <v>25.143800000000006</v>
      </c>
      <c r="D3972" s="9">
        <v>17.8</v>
      </c>
      <c r="E3972" s="11">
        <v>25.66</v>
      </c>
      <c r="F3972" s="6">
        <v>26.66</v>
      </c>
    </row>
    <row r="3973" spans="1:6" x14ac:dyDescent="0.25">
      <c r="A3973" t="s">
        <v>202</v>
      </c>
      <c r="B3973" t="s">
        <v>117</v>
      </c>
      <c r="C3973" s="10">
        <v>25.143800000000006</v>
      </c>
      <c r="D3973" s="9">
        <v>17.8</v>
      </c>
      <c r="E3973" s="11">
        <v>25.66</v>
      </c>
      <c r="F3973" s="6">
        <v>26.66</v>
      </c>
    </row>
    <row r="3974" spans="1:6" x14ac:dyDescent="0.25">
      <c r="A3974" t="s">
        <v>202</v>
      </c>
      <c r="B3974" t="s">
        <v>118</v>
      </c>
      <c r="C3974" s="10">
        <v>25.143800000000006</v>
      </c>
      <c r="D3974" s="9">
        <v>16.3</v>
      </c>
      <c r="E3974" s="11">
        <v>24.15</v>
      </c>
      <c r="F3974" s="6">
        <v>23.37</v>
      </c>
    </row>
    <row r="3975" spans="1:6" x14ac:dyDescent="0.25">
      <c r="A3975" t="s">
        <v>202</v>
      </c>
      <c r="B3975" t="s">
        <v>119</v>
      </c>
      <c r="C3975" s="10">
        <v>25.143800000000006</v>
      </c>
      <c r="D3975" s="9">
        <v>16.3</v>
      </c>
      <c r="E3975" s="9">
        <v>24.15</v>
      </c>
      <c r="F3975" s="6">
        <v>23.37</v>
      </c>
    </row>
    <row r="3976" spans="1:6" x14ac:dyDescent="0.25">
      <c r="A3976" t="s">
        <v>202</v>
      </c>
      <c r="B3976" t="s">
        <v>120</v>
      </c>
      <c r="C3976" s="10">
        <v>25.143800000000006</v>
      </c>
      <c r="D3976" s="9">
        <v>16.3</v>
      </c>
      <c r="E3976" s="9">
        <v>24.15</v>
      </c>
      <c r="F3976" s="6">
        <v>23.37</v>
      </c>
    </row>
    <row r="3977" spans="1:6" x14ac:dyDescent="0.25">
      <c r="A3977" t="s">
        <v>202</v>
      </c>
      <c r="B3977" t="s">
        <v>121</v>
      </c>
      <c r="C3977" s="10">
        <v>21.372230000000005</v>
      </c>
      <c r="D3977" s="9">
        <v>14.9</v>
      </c>
      <c r="F3977" s="6">
        <v>21.54</v>
      </c>
    </row>
    <row r="3978" spans="1:6" x14ac:dyDescent="0.25">
      <c r="A3978" t="s">
        <v>202</v>
      </c>
      <c r="B3978" t="s">
        <v>122</v>
      </c>
      <c r="C3978" s="8">
        <v>21.372230000000005</v>
      </c>
      <c r="D3978" s="9">
        <v>14.9</v>
      </c>
      <c r="F3978" s="6">
        <v>21.54</v>
      </c>
    </row>
    <row r="3979" spans="1:6" x14ac:dyDescent="0.25">
      <c r="A3979" t="s">
        <v>202</v>
      </c>
      <c r="B3979" t="s">
        <v>123</v>
      </c>
      <c r="C3979" s="8">
        <v>21.372230000000005</v>
      </c>
      <c r="D3979" s="9">
        <v>14.9</v>
      </c>
      <c r="F3979" s="6">
        <v>21.54</v>
      </c>
    </row>
    <row r="3980" spans="1:6" x14ac:dyDescent="0.25">
      <c r="A3980" t="s">
        <v>202</v>
      </c>
      <c r="B3980" t="s">
        <v>124</v>
      </c>
      <c r="C3980" s="8">
        <v>21.372230000000005</v>
      </c>
      <c r="D3980" s="9">
        <v>14.9</v>
      </c>
      <c r="F3980" s="6">
        <v>21.54</v>
      </c>
    </row>
    <row r="3981" spans="1:6" x14ac:dyDescent="0.25">
      <c r="A3981" t="s">
        <v>203</v>
      </c>
      <c r="B3981" t="s">
        <v>104</v>
      </c>
      <c r="C3981" s="10">
        <v>19.142200000000003</v>
      </c>
      <c r="D3981" s="9">
        <v>33.6</v>
      </c>
      <c r="E3981" s="11">
        <v>15.18</v>
      </c>
      <c r="F3981" s="6">
        <v>21.95</v>
      </c>
    </row>
    <row r="3982" spans="1:6" x14ac:dyDescent="0.25">
      <c r="A3982" t="s">
        <v>203</v>
      </c>
      <c r="B3982" t="s">
        <v>1</v>
      </c>
      <c r="C3982" s="10">
        <v>21.550100000000004</v>
      </c>
      <c r="D3982" s="9">
        <v>34.5</v>
      </c>
      <c r="E3982" s="11">
        <v>17.3</v>
      </c>
      <c r="F3982" s="6">
        <v>25.56</v>
      </c>
    </row>
    <row r="3983" spans="1:6" x14ac:dyDescent="0.25">
      <c r="A3983" t="s">
        <v>203</v>
      </c>
      <c r="B3983" t="s">
        <v>2</v>
      </c>
      <c r="C3983" s="10">
        <v>24.417800000000003</v>
      </c>
      <c r="D3983" s="9">
        <v>35.4</v>
      </c>
      <c r="E3983" s="11">
        <v>19.43</v>
      </c>
      <c r="F3983" s="6">
        <v>29.18</v>
      </c>
    </row>
    <row r="3984" spans="1:6" x14ac:dyDescent="0.25">
      <c r="A3984" t="s">
        <v>203</v>
      </c>
      <c r="B3984" t="s">
        <v>3</v>
      </c>
      <c r="C3984" s="10">
        <v>26.317500000000003</v>
      </c>
      <c r="D3984" s="9">
        <v>36.5</v>
      </c>
      <c r="E3984" s="11">
        <v>21.55</v>
      </c>
      <c r="F3984" s="6">
        <v>32.78</v>
      </c>
    </row>
    <row r="3985" spans="1:6" x14ac:dyDescent="0.25">
      <c r="A3985" t="s">
        <v>203</v>
      </c>
      <c r="B3985" t="s">
        <v>4</v>
      </c>
      <c r="C3985" s="10">
        <v>28.483400000000003</v>
      </c>
      <c r="D3985" s="9">
        <v>38.4</v>
      </c>
      <c r="E3985" s="11">
        <v>23.37</v>
      </c>
      <c r="F3985" s="6">
        <v>34.090000000000003</v>
      </c>
    </row>
    <row r="3986" spans="1:6" x14ac:dyDescent="0.25">
      <c r="A3986" t="s">
        <v>203</v>
      </c>
      <c r="B3986" t="s">
        <v>5</v>
      </c>
      <c r="C3986" s="10">
        <v>30.625100000000003</v>
      </c>
      <c r="D3986" s="9">
        <v>39.4</v>
      </c>
      <c r="E3986" s="11">
        <v>25.19</v>
      </c>
      <c r="F3986" s="6">
        <v>35.39</v>
      </c>
    </row>
    <row r="3987" spans="1:6" x14ac:dyDescent="0.25">
      <c r="A3987" t="s">
        <v>203</v>
      </c>
      <c r="B3987" t="s">
        <v>6</v>
      </c>
      <c r="C3987" s="10">
        <v>33.892100000000006</v>
      </c>
      <c r="D3987" s="9">
        <v>41.4</v>
      </c>
      <c r="E3987" s="11">
        <v>27.01</v>
      </c>
      <c r="F3987" s="6">
        <v>38.85</v>
      </c>
    </row>
    <row r="3988" spans="1:6" x14ac:dyDescent="0.25">
      <c r="A3988" t="s">
        <v>203</v>
      </c>
      <c r="B3988" t="s">
        <v>7</v>
      </c>
      <c r="C3988" s="10">
        <v>35.682900000000004</v>
      </c>
      <c r="D3988" s="9">
        <v>42.9</v>
      </c>
      <c r="E3988" s="11">
        <v>28.83</v>
      </c>
      <c r="F3988" s="6">
        <v>40.229999999999997</v>
      </c>
    </row>
    <row r="3989" spans="1:6" x14ac:dyDescent="0.25">
      <c r="A3989" t="s">
        <v>203</v>
      </c>
      <c r="B3989" t="s">
        <v>125</v>
      </c>
      <c r="C3989" s="10">
        <v>37.788300000000007</v>
      </c>
      <c r="D3989" s="9">
        <v>43.6</v>
      </c>
      <c r="E3989" s="11">
        <v>31.87</v>
      </c>
      <c r="F3989" s="6">
        <v>41.62</v>
      </c>
    </row>
    <row r="3990" spans="1:6" x14ac:dyDescent="0.25">
      <c r="A3990" t="s">
        <v>203</v>
      </c>
      <c r="B3990" t="s">
        <v>126</v>
      </c>
      <c r="C3990" s="10">
        <v>39.71220000000001</v>
      </c>
      <c r="D3990" s="9">
        <v>45.6</v>
      </c>
      <c r="E3990" s="11">
        <v>31.87</v>
      </c>
      <c r="F3990" s="6">
        <v>43.01</v>
      </c>
    </row>
    <row r="3991" spans="1:6" x14ac:dyDescent="0.25">
      <c r="A3991" t="s">
        <v>203</v>
      </c>
      <c r="B3991" t="s">
        <v>112</v>
      </c>
      <c r="C3991" s="10">
        <v>34.920600000000007</v>
      </c>
      <c r="D3991" s="9">
        <v>31.5</v>
      </c>
      <c r="E3991" s="11">
        <v>30.35</v>
      </c>
      <c r="F3991" s="6">
        <v>35.520000000000003</v>
      </c>
    </row>
    <row r="3992" spans="1:6" x14ac:dyDescent="0.25">
      <c r="A3992" t="s">
        <v>203</v>
      </c>
      <c r="B3992" t="s">
        <v>113</v>
      </c>
      <c r="C3992" s="10">
        <v>34.920600000000007</v>
      </c>
      <c r="D3992" s="9">
        <v>31.5</v>
      </c>
      <c r="E3992" s="11">
        <v>30.35</v>
      </c>
      <c r="F3992" s="6">
        <v>35.520000000000003</v>
      </c>
    </row>
    <row r="3993" spans="1:6" x14ac:dyDescent="0.25">
      <c r="A3993" t="s">
        <v>203</v>
      </c>
      <c r="B3993" t="s">
        <v>114</v>
      </c>
      <c r="C3993" s="10">
        <v>34.920600000000007</v>
      </c>
      <c r="D3993" s="9">
        <v>19.7</v>
      </c>
      <c r="E3993" s="11">
        <v>27.93</v>
      </c>
      <c r="F3993" s="6">
        <v>32.909999999999997</v>
      </c>
    </row>
    <row r="3994" spans="1:6" x14ac:dyDescent="0.25">
      <c r="A3994" t="s">
        <v>203</v>
      </c>
      <c r="B3994" t="s">
        <v>115</v>
      </c>
      <c r="C3994" s="10">
        <v>25.143800000000006</v>
      </c>
      <c r="D3994" s="9">
        <v>19.7</v>
      </c>
      <c r="E3994" s="11">
        <v>27.93</v>
      </c>
      <c r="F3994" s="6">
        <v>32.909999999999997</v>
      </c>
    </row>
    <row r="3995" spans="1:6" x14ac:dyDescent="0.25">
      <c r="A3995" t="s">
        <v>203</v>
      </c>
      <c r="B3995" t="s">
        <v>116</v>
      </c>
      <c r="C3995" s="10">
        <v>25.143800000000006</v>
      </c>
      <c r="D3995" s="9">
        <v>18.399999999999999</v>
      </c>
      <c r="E3995" s="11">
        <v>25.8</v>
      </c>
      <c r="F3995" s="6">
        <v>27.3</v>
      </c>
    </row>
    <row r="3996" spans="1:6" x14ac:dyDescent="0.25">
      <c r="A3996" t="s">
        <v>203</v>
      </c>
      <c r="B3996" t="s">
        <v>117</v>
      </c>
      <c r="C3996" s="10">
        <v>25.143800000000006</v>
      </c>
      <c r="D3996" s="9">
        <v>18.399999999999999</v>
      </c>
      <c r="E3996" s="11">
        <v>25.8</v>
      </c>
      <c r="F3996" s="6">
        <v>27.3</v>
      </c>
    </row>
    <row r="3997" spans="1:6" x14ac:dyDescent="0.25">
      <c r="A3997" t="s">
        <v>203</v>
      </c>
      <c r="B3997" t="s">
        <v>118</v>
      </c>
      <c r="C3997" s="10">
        <v>25.143800000000006</v>
      </c>
      <c r="D3997" s="9">
        <v>16.7</v>
      </c>
      <c r="E3997" s="11">
        <v>24.28</v>
      </c>
      <c r="F3997" s="6">
        <v>23.93</v>
      </c>
    </row>
    <row r="3998" spans="1:6" x14ac:dyDescent="0.25">
      <c r="A3998" t="s">
        <v>203</v>
      </c>
      <c r="B3998" t="s">
        <v>119</v>
      </c>
      <c r="C3998" s="10">
        <v>25.143800000000006</v>
      </c>
      <c r="D3998" s="9">
        <v>16.7</v>
      </c>
      <c r="E3998" s="9">
        <v>24.28</v>
      </c>
      <c r="F3998" s="6">
        <v>23.93</v>
      </c>
    </row>
    <row r="3999" spans="1:6" x14ac:dyDescent="0.25">
      <c r="A3999" t="s">
        <v>203</v>
      </c>
      <c r="B3999" t="s">
        <v>120</v>
      </c>
      <c r="C3999" s="10">
        <v>25.143800000000006</v>
      </c>
      <c r="D3999" s="9">
        <v>16.7</v>
      </c>
      <c r="E3999" s="9">
        <v>24.28</v>
      </c>
      <c r="F3999" s="6">
        <v>23.93</v>
      </c>
    </row>
    <row r="4000" spans="1:6" x14ac:dyDescent="0.25">
      <c r="A4000" t="s">
        <v>203</v>
      </c>
      <c r="B4000" t="s">
        <v>121</v>
      </c>
      <c r="C4000" s="10">
        <v>21.372230000000005</v>
      </c>
      <c r="D4000" s="9">
        <v>15.3</v>
      </c>
      <c r="F4000" s="6">
        <v>22.06</v>
      </c>
    </row>
    <row r="4001" spans="1:6" x14ac:dyDescent="0.25">
      <c r="A4001" t="s">
        <v>203</v>
      </c>
      <c r="B4001" t="s">
        <v>122</v>
      </c>
      <c r="C4001" s="8">
        <v>21.372230000000005</v>
      </c>
      <c r="D4001" s="9">
        <v>15.3</v>
      </c>
      <c r="F4001" s="6">
        <v>22.06</v>
      </c>
    </row>
    <row r="4002" spans="1:6" x14ac:dyDescent="0.25">
      <c r="A4002" t="s">
        <v>203</v>
      </c>
      <c r="B4002" t="s">
        <v>123</v>
      </c>
      <c r="C4002" s="8">
        <v>21.372230000000005</v>
      </c>
      <c r="D4002" s="9">
        <v>15.3</v>
      </c>
      <c r="F4002" s="6">
        <v>22.06</v>
      </c>
    </row>
    <row r="4003" spans="1:6" x14ac:dyDescent="0.25">
      <c r="A4003" t="s">
        <v>203</v>
      </c>
      <c r="B4003" t="s">
        <v>124</v>
      </c>
      <c r="C4003" s="8">
        <v>21.372230000000005</v>
      </c>
      <c r="D4003" s="9">
        <v>15.3</v>
      </c>
      <c r="F4003" s="6">
        <v>22.06</v>
      </c>
    </row>
    <row r="4004" spans="1:6" x14ac:dyDescent="0.25">
      <c r="A4004" t="s">
        <v>204</v>
      </c>
      <c r="B4004" t="s">
        <v>104</v>
      </c>
      <c r="C4004" s="10">
        <v>13.596</v>
      </c>
      <c r="D4004" s="9">
        <v>26.7</v>
      </c>
      <c r="E4004" s="11">
        <v>10.5</v>
      </c>
      <c r="F4004" s="6">
        <v>17.170000000000002</v>
      </c>
    </row>
    <row r="4005" spans="1:6" x14ac:dyDescent="0.25">
      <c r="A4005" t="s">
        <v>204</v>
      </c>
      <c r="B4005" t="s">
        <v>1</v>
      </c>
      <c r="C4005" s="10">
        <v>15.400000000000002</v>
      </c>
      <c r="D4005" s="9">
        <v>27.2</v>
      </c>
      <c r="E4005" s="11">
        <v>11.97</v>
      </c>
      <c r="F4005" s="6">
        <v>19.989999999999998</v>
      </c>
    </row>
    <row r="4006" spans="1:6" x14ac:dyDescent="0.25">
      <c r="A4006" t="s">
        <v>204</v>
      </c>
      <c r="B4006" t="s">
        <v>2</v>
      </c>
      <c r="C4006" s="10">
        <v>17.336000000000002</v>
      </c>
      <c r="D4006" s="9">
        <v>27.8</v>
      </c>
      <c r="E4006" s="11">
        <v>13.44</v>
      </c>
      <c r="F4006" s="6">
        <v>22.8</v>
      </c>
    </row>
    <row r="4007" spans="1:6" x14ac:dyDescent="0.25">
      <c r="A4007" t="s">
        <v>204</v>
      </c>
      <c r="B4007" t="s">
        <v>3</v>
      </c>
      <c r="C4007" s="10">
        <v>18.645</v>
      </c>
      <c r="D4007" s="9">
        <v>28.4</v>
      </c>
      <c r="E4007" s="11">
        <v>14.91</v>
      </c>
      <c r="F4007" s="6">
        <v>25.62</v>
      </c>
    </row>
    <row r="4008" spans="1:6" x14ac:dyDescent="0.25">
      <c r="A4008" t="s">
        <v>204</v>
      </c>
      <c r="B4008" t="s">
        <v>4</v>
      </c>
      <c r="C4008" s="10">
        <v>21.109000000000002</v>
      </c>
      <c r="D4008" s="9">
        <v>29.7</v>
      </c>
      <c r="E4008" s="11">
        <v>16.18</v>
      </c>
      <c r="F4008" s="6">
        <v>26.65</v>
      </c>
    </row>
    <row r="4009" spans="1:6" x14ac:dyDescent="0.25">
      <c r="A4009" t="s">
        <v>204</v>
      </c>
      <c r="B4009" t="s">
        <v>5</v>
      </c>
      <c r="C4009" s="10">
        <v>22.462000000000003</v>
      </c>
      <c r="D4009" s="9">
        <v>30.3</v>
      </c>
      <c r="E4009" s="11">
        <v>17.43</v>
      </c>
      <c r="F4009" s="6">
        <v>27.67</v>
      </c>
    </row>
    <row r="4010" spans="1:6" x14ac:dyDescent="0.25">
      <c r="A4010" t="s">
        <v>204</v>
      </c>
      <c r="B4010" t="s">
        <v>6</v>
      </c>
      <c r="C4010" s="10">
        <v>24.926000000000002</v>
      </c>
      <c r="D4010" s="9">
        <v>31.7</v>
      </c>
      <c r="E4010" s="11">
        <v>18.7</v>
      </c>
      <c r="F4010" s="6">
        <v>29.87</v>
      </c>
    </row>
    <row r="4011" spans="1:6" x14ac:dyDescent="0.25">
      <c r="A4011" t="s">
        <v>204</v>
      </c>
      <c r="B4011" t="s">
        <v>7</v>
      </c>
      <c r="C4011" s="10">
        <v>26.411000000000005</v>
      </c>
      <c r="D4011" s="9">
        <v>32.700000000000003</v>
      </c>
      <c r="E4011" s="11">
        <v>19.96</v>
      </c>
      <c r="F4011" s="6">
        <v>30.94</v>
      </c>
    </row>
    <row r="4012" spans="1:6" x14ac:dyDescent="0.25">
      <c r="A4012" t="s">
        <v>204</v>
      </c>
      <c r="B4012" t="s">
        <v>125</v>
      </c>
      <c r="C4012" s="10">
        <v>28.259000000000004</v>
      </c>
      <c r="D4012" s="9">
        <v>32.9</v>
      </c>
      <c r="E4012" s="11">
        <v>22.05</v>
      </c>
      <c r="F4012" s="6">
        <v>31.99</v>
      </c>
    </row>
    <row r="4013" spans="1:6" x14ac:dyDescent="0.25">
      <c r="A4013" t="s">
        <v>204</v>
      </c>
      <c r="B4013" t="s">
        <v>126</v>
      </c>
      <c r="C4013" s="10">
        <v>29.007000000000005</v>
      </c>
      <c r="D4013" s="9">
        <v>34.299999999999997</v>
      </c>
      <c r="E4013" s="11">
        <v>22.05</v>
      </c>
      <c r="F4013" s="6">
        <v>33.06</v>
      </c>
    </row>
    <row r="4014" spans="1:6" x14ac:dyDescent="0.25">
      <c r="A4014" t="s">
        <v>204</v>
      </c>
      <c r="B4014" t="s">
        <v>112</v>
      </c>
      <c r="C4014" s="10">
        <v>26.664000000000001</v>
      </c>
      <c r="D4014" s="9">
        <v>23.4</v>
      </c>
      <c r="E4014" s="11">
        <v>21</v>
      </c>
      <c r="F4014" s="6">
        <v>27.31</v>
      </c>
    </row>
    <row r="4015" spans="1:6" x14ac:dyDescent="0.25">
      <c r="A4015" t="s">
        <v>204</v>
      </c>
      <c r="B4015" t="s">
        <v>113</v>
      </c>
      <c r="C4015" s="10">
        <v>26.664000000000001</v>
      </c>
      <c r="D4015" s="9">
        <v>23.4</v>
      </c>
      <c r="E4015" s="11">
        <v>21</v>
      </c>
      <c r="F4015" s="6">
        <v>27.31</v>
      </c>
    </row>
    <row r="4016" spans="1:6" x14ac:dyDescent="0.25">
      <c r="A4016" t="s">
        <v>204</v>
      </c>
      <c r="B4016" t="s">
        <v>114</v>
      </c>
      <c r="C4016" s="10">
        <v>26.664000000000001</v>
      </c>
      <c r="D4016" s="9">
        <v>13.4</v>
      </c>
      <c r="E4016" s="11">
        <v>19.32</v>
      </c>
      <c r="F4016" s="6">
        <v>25.3</v>
      </c>
    </row>
    <row r="4017" spans="1:6" x14ac:dyDescent="0.25">
      <c r="A4017" t="s">
        <v>204</v>
      </c>
      <c r="B4017" t="s">
        <v>115</v>
      </c>
      <c r="C4017" s="10">
        <v>21.12</v>
      </c>
      <c r="D4017" s="9">
        <v>13.4</v>
      </c>
      <c r="E4017" s="11">
        <v>19.32</v>
      </c>
      <c r="F4017" s="6">
        <v>25.3</v>
      </c>
    </row>
    <row r="4018" spans="1:6" x14ac:dyDescent="0.25">
      <c r="A4018" t="s">
        <v>204</v>
      </c>
      <c r="B4018" t="s">
        <v>116</v>
      </c>
      <c r="C4018" s="10">
        <v>21.12</v>
      </c>
      <c r="D4018" s="9">
        <v>12.3</v>
      </c>
      <c r="E4018" s="11">
        <v>17.86</v>
      </c>
      <c r="F4018" s="6">
        <v>20.99</v>
      </c>
    </row>
    <row r="4019" spans="1:6" x14ac:dyDescent="0.25">
      <c r="A4019" t="s">
        <v>204</v>
      </c>
      <c r="B4019" t="s">
        <v>117</v>
      </c>
      <c r="C4019" s="10">
        <v>21.12</v>
      </c>
      <c r="D4019" s="9">
        <v>12.3</v>
      </c>
      <c r="E4019" s="11">
        <v>17.86</v>
      </c>
      <c r="F4019" s="6">
        <v>20.99</v>
      </c>
    </row>
    <row r="4020" spans="1:6" x14ac:dyDescent="0.25">
      <c r="A4020" t="s">
        <v>204</v>
      </c>
      <c r="B4020" t="s">
        <v>118</v>
      </c>
      <c r="C4020" s="10">
        <v>21.12</v>
      </c>
      <c r="D4020" s="9">
        <v>11.3</v>
      </c>
      <c r="E4020" s="11">
        <v>16.809999999999999</v>
      </c>
      <c r="F4020" s="6">
        <v>18.399999999999999</v>
      </c>
    </row>
    <row r="4021" spans="1:6" x14ac:dyDescent="0.25">
      <c r="A4021" t="s">
        <v>204</v>
      </c>
      <c r="B4021" t="s">
        <v>119</v>
      </c>
      <c r="C4021" s="10">
        <v>21.12</v>
      </c>
      <c r="D4021" s="9">
        <v>11.3</v>
      </c>
      <c r="E4021" s="9">
        <v>16.809999999999999</v>
      </c>
      <c r="F4021" s="6">
        <v>18.399999999999999</v>
      </c>
    </row>
    <row r="4022" spans="1:6" x14ac:dyDescent="0.25">
      <c r="A4022" t="s">
        <v>204</v>
      </c>
      <c r="B4022" t="s">
        <v>120</v>
      </c>
      <c r="C4022" s="10">
        <v>21.12</v>
      </c>
      <c r="D4022" s="9">
        <v>11.3</v>
      </c>
      <c r="E4022" s="9">
        <v>16.809999999999999</v>
      </c>
      <c r="F4022" s="6">
        <v>18.399999999999999</v>
      </c>
    </row>
    <row r="4023" spans="1:6" x14ac:dyDescent="0.25">
      <c r="A4023" t="s">
        <v>204</v>
      </c>
      <c r="B4023" t="s">
        <v>121</v>
      </c>
      <c r="C4023" s="10">
        <v>17.952000000000002</v>
      </c>
      <c r="D4023" s="9">
        <v>10.3</v>
      </c>
      <c r="F4023" s="6">
        <v>16.96</v>
      </c>
    </row>
    <row r="4024" spans="1:6" x14ac:dyDescent="0.25">
      <c r="A4024" t="s">
        <v>204</v>
      </c>
      <c r="B4024" t="s">
        <v>122</v>
      </c>
      <c r="C4024" s="8">
        <v>17.952000000000002</v>
      </c>
      <c r="D4024" s="9">
        <v>10.3</v>
      </c>
      <c r="F4024" s="6">
        <v>16.96</v>
      </c>
    </row>
    <row r="4025" spans="1:6" x14ac:dyDescent="0.25">
      <c r="A4025" t="s">
        <v>204</v>
      </c>
      <c r="B4025" t="s">
        <v>123</v>
      </c>
      <c r="C4025" s="8">
        <v>17.952000000000002</v>
      </c>
      <c r="D4025" s="9">
        <v>10.3</v>
      </c>
      <c r="F4025" s="6">
        <v>16.96</v>
      </c>
    </row>
    <row r="4026" spans="1:6" x14ac:dyDescent="0.25">
      <c r="A4026" t="s">
        <v>204</v>
      </c>
      <c r="B4026" t="s">
        <v>124</v>
      </c>
      <c r="C4026" s="8">
        <v>17.952000000000002</v>
      </c>
      <c r="D4026" s="9">
        <v>10.3</v>
      </c>
      <c r="F4026" s="6">
        <v>16.96</v>
      </c>
    </row>
    <row r="4027" spans="1:6" x14ac:dyDescent="0.25">
      <c r="A4027" t="s">
        <v>205</v>
      </c>
      <c r="B4027" t="s">
        <v>104</v>
      </c>
      <c r="C4027" s="10">
        <v>19.669650000000004</v>
      </c>
      <c r="D4027" s="9">
        <v>33.200000000000003</v>
      </c>
      <c r="E4027" s="11">
        <v>15.190499999999998</v>
      </c>
      <c r="F4027" s="6">
        <v>20.45</v>
      </c>
    </row>
    <row r="4028" spans="1:6" x14ac:dyDescent="0.25">
      <c r="A4028" t="s">
        <v>205</v>
      </c>
      <c r="B4028" t="s">
        <v>1</v>
      </c>
      <c r="C4028" s="10">
        <v>22.545600000000004</v>
      </c>
      <c r="D4028" s="9">
        <v>34.200000000000003</v>
      </c>
      <c r="E4028" s="11">
        <v>17.312249999999999</v>
      </c>
      <c r="F4028" s="6">
        <v>23.8</v>
      </c>
    </row>
    <row r="4029" spans="1:6" x14ac:dyDescent="0.25">
      <c r="A4029" t="s">
        <v>205</v>
      </c>
      <c r="B4029" t="s">
        <v>2</v>
      </c>
      <c r="C4029" s="10">
        <v>25.248300000000004</v>
      </c>
      <c r="D4029" s="9">
        <v>35.299999999999997</v>
      </c>
      <c r="E4029" s="11">
        <v>19.444249999999997</v>
      </c>
      <c r="F4029" s="6">
        <v>27.16</v>
      </c>
    </row>
    <row r="4030" spans="1:6" x14ac:dyDescent="0.25">
      <c r="A4030" t="s">
        <v>205</v>
      </c>
      <c r="B4030" t="s">
        <v>3</v>
      </c>
      <c r="C4030" s="10">
        <v>27.223350000000003</v>
      </c>
      <c r="D4030" s="9">
        <v>36.5</v>
      </c>
      <c r="E4030" s="11">
        <v>21.565999999999999</v>
      </c>
      <c r="F4030" s="6">
        <v>30.51</v>
      </c>
    </row>
    <row r="4031" spans="1:6" x14ac:dyDescent="0.25">
      <c r="A4031" t="s">
        <v>205</v>
      </c>
      <c r="B4031" t="s">
        <v>4</v>
      </c>
      <c r="C4031" s="10">
        <v>29.510250000000006</v>
      </c>
      <c r="D4031" s="9">
        <v>38.6</v>
      </c>
      <c r="E4031" s="11">
        <v>23.380249999999997</v>
      </c>
      <c r="F4031" s="6">
        <v>31.74</v>
      </c>
    </row>
    <row r="4032" spans="1:6" x14ac:dyDescent="0.25">
      <c r="A4032" t="s">
        <v>205</v>
      </c>
      <c r="B4032" t="s">
        <v>5</v>
      </c>
      <c r="C4032" s="10">
        <v>32.536350000000006</v>
      </c>
      <c r="D4032" s="9">
        <v>39.700000000000003</v>
      </c>
      <c r="E4032" s="11">
        <v>25.215</v>
      </c>
      <c r="F4032" s="6">
        <v>32.96</v>
      </c>
    </row>
    <row r="4033" spans="1:6" x14ac:dyDescent="0.25">
      <c r="A4033" t="s">
        <v>205</v>
      </c>
      <c r="B4033" t="s">
        <v>6</v>
      </c>
      <c r="C4033" s="10">
        <v>34.834800000000001</v>
      </c>
      <c r="D4033" s="9">
        <v>41.8</v>
      </c>
      <c r="E4033" s="11">
        <v>27.029249999999998</v>
      </c>
      <c r="F4033" s="6">
        <v>36.340000000000003</v>
      </c>
    </row>
    <row r="4034" spans="1:6" x14ac:dyDescent="0.25">
      <c r="A4034" t="s">
        <v>205</v>
      </c>
      <c r="B4034" t="s">
        <v>7</v>
      </c>
      <c r="C4034" s="10">
        <v>36.671250000000008</v>
      </c>
      <c r="D4034" s="9">
        <v>43.5</v>
      </c>
      <c r="E4034" s="11">
        <v>28.853749999999994</v>
      </c>
      <c r="F4034" s="6">
        <v>37.64</v>
      </c>
    </row>
    <row r="4035" spans="1:6" x14ac:dyDescent="0.25">
      <c r="A4035" t="s">
        <v>205</v>
      </c>
      <c r="B4035" t="s">
        <v>125</v>
      </c>
      <c r="C4035" s="10">
        <v>38.842650000000013</v>
      </c>
      <c r="D4035" s="9">
        <v>44.4</v>
      </c>
      <c r="E4035" s="11">
        <v>31.887749999999997</v>
      </c>
      <c r="F4035" s="6">
        <v>38.94</v>
      </c>
    </row>
    <row r="4036" spans="1:6" x14ac:dyDescent="0.25">
      <c r="A4036" t="s">
        <v>205</v>
      </c>
      <c r="B4036" t="s">
        <v>126</v>
      </c>
      <c r="C4036" s="10">
        <v>40.806150000000002</v>
      </c>
      <c r="D4036" s="9">
        <v>46.4</v>
      </c>
      <c r="E4036" s="11">
        <v>31.887749999999997</v>
      </c>
      <c r="F4036" s="6">
        <v>40.229999999999997</v>
      </c>
    </row>
    <row r="4037" spans="1:6" x14ac:dyDescent="0.25">
      <c r="A4037" t="s">
        <v>205</v>
      </c>
      <c r="B4037" t="s">
        <v>112</v>
      </c>
      <c r="C4037" s="10">
        <v>36.87915000000001</v>
      </c>
      <c r="D4037" s="9">
        <v>32.700000000000003</v>
      </c>
      <c r="E4037" s="11">
        <v>30.370749999999997</v>
      </c>
      <c r="F4037" s="6">
        <v>33.24</v>
      </c>
    </row>
    <row r="4038" spans="1:6" x14ac:dyDescent="0.25">
      <c r="A4038" t="s">
        <v>205</v>
      </c>
      <c r="B4038" t="s">
        <v>113</v>
      </c>
      <c r="C4038" s="10">
        <v>36.87915000000001</v>
      </c>
      <c r="D4038" s="9">
        <v>32.700000000000003</v>
      </c>
      <c r="E4038" s="11">
        <v>30.370749999999997</v>
      </c>
      <c r="F4038" s="6">
        <v>33.24</v>
      </c>
    </row>
    <row r="4039" spans="1:6" x14ac:dyDescent="0.25">
      <c r="A4039" t="s">
        <v>205</v>
      </c>
      <c r="B4039" t="s">
        <v>114</v>
      </c>
      <c r="C4039" s="10">
        <v>36.87915000000001</v>
      </c>
      <c r="D4039" s="9">
        <v>21.2</v>
      </c>
      <c r="E4039" s="11">
        <v>27.941499999999998</v>
      </c>
      <c r="F4039" s="6">
        <v>30.79</v>
      </c>
    </row>
    <row r="4040" spans="1:6" x14ac:dyDescent="0.25">
      <c r="A4040" t="s">
        <v>205</v>
      </c>
      <c r="B4040" t="s">
        <v>115</v>
      </c>
      <c r="C4040" s="10">
        <v>31.901100000000007</v>
      </c>
      <c r="D4040" s="9">
        <v>21.2</v>
      </c>
      <c r="E4040" s="11">
        <v>27.941499999999998</v>
      </c>
      <c r="F4040" s="6">
        <v>30.79</v>
      </c>
    </row>
    <row r="4041" spans="1:6" x14ac:dyDescent="0.25">
      <c r="A4041" t="s">
        <v>205</v>
      </c>
      <c r="B4041" t="s">
        <v>116</v>
      </c>
      <c r="C4041" s="10">
        <v>31.901100000000007</v>
      </c>
      <c r="D4041" s="9">
        <v>19.8</v>
      </c>
      <c r="E4041" s="11">
        <v>25.819749999999999</v>
      </c>
      <c r="F4041" s="6">
        <v>25.54</v>
      </c>
    </row>
    <row r="4042" spans="1:6" x14ac:dyDescent="0.25">
      <c r="A4042" t="s">
        <v>205</v>
      </c>
      <c r="B4042" t="s">
        <v>117</v>
      </c>
      <c r="C4042" s="10">
        <v>31.901100000000007</v>
      </c>
      <c r="D4042" s="9">
        <v>19.8</v>
      </c>
      <c r="E4042" s="11">
        <v>25.819749999999999</v>
      </c>
      <c r="F4042" s="6">
        <v>25.54</v>
      </c>
    </row>
    <row r="4043" spans="1:6" x14ac:dyDescent="0.25">
      <c r="A4043" t="s">
        <v>205</v>
      </c>
      <c r="B4043" t="s">
        <v>118</v>
      </c>
      <c r="C4043" s="10">
        <v>31.901100000000007</v>
      </c>
      <c r="D4043" s="9">
        <v>18.100000000000001</v>
      </c>
      <c r="E4043" s="11">
        <v>24.292499999999997</v>
      </c>
      <c r="F4043" s="6">
        <v>22.39</v>
      </c>
    </row>
    <row r="4044" spans="1:6" x14ac:dyDescent="0.25">
      <c r="A4044" t="s">
        <v>205</v>
      </c>
      <c r="B4044" t="s">
        <v>119</v>
      </c>
      <c r="C4044" s="10">
        <v>31.901100000000007</v>
      </c>
      <c r="D4044" s="9">
        <v>18.100000000000001</v>
      </c>
      <c r="E4044" s="9">
        <v>24.292499999999997</v>
      </c>
      <c r="F4044" s="6">
        <v>22.39</v>
      </c>
    </row>
    <row r="4045" spans="1:6" x14ac:dyDescent="0.25">
      <c r="A4045" t="s">
        <v>205</v>
      </c>
      <c r="B4045" t="s">
        <v>120</v>
      </c>
      <c r="C4045" s="10">
        <v>31.901100000000007</v>
      </c>
      <c r="D4045" s="9">
        <v>18.100000000000001</v>
      </c>
      <c r="E4045" s="9">
        <v>24.292499999999997</v>
      </c>
      <c r="F4045" s="6">
        <v>22.39</v>
      </c>
    </row>
    <row r="4046" spans="1:6" x14ac:dyDescent="0.25">
      <c r="A4046" t="s">
        <v>205</v>
      </c>
      <c r="B4046" t="s">
        <v>121</v>
      </c>
      <c r="C4046" s="10">
        <v>27.115935000000004</v>
      </c>
      <c r="D4046" s="9">
        <v>16.8</v>
      </c>
      <c r="F4046" s="6">
        <v>20.64</v>
      </c>
    </row>
    <row r="4047" spans="1:6" x14ac:dyDescent="0.25">
      <c r="A4047" t="s">
        <v>205</v>
      </c>
      <c r="B4047" t="s">
        <v>122</v>
      </c>
      <c r="C4047" s="8">
        <v>27.115935000000004</v>
      </c>
      <c r="D4047" s="9">
        <v>16.8</v>
      </c>
      <c r="F4047" s="6">
        <v>20.64</v>
      </c>
    </row>
    <row r="4048" spans="1:6" x14ac:dyDescent="0.25">
      <c r="A4048" t="s">
        <v>205</v>
      </c>
      <c r="B4048" t="s">
        <v>123</v>
      </c>
      <c r="C4048" s="8">
        <v>27.115935000000004</v>
      </c>
      <c r="D4048" s="9">
        <v>16.8</v>
      </c>
      <c r="F4048" s="6">
        <v>20.64</v>
      </c>
    </row>
    <row r="4049" spans="1:6" x14ac:dyDescent="0.25">
      <c r="A4049" t="s">
        <v>205</v>
      </c>
      <c r="B4049" t="s">
        <v>124</v>
      </c>
      <c r="C4049" s="8">
        <v>27.115935000000004</v>
      </c>
      <c r="D4049" s="9">
        <v>16.8</v>
      </c>
      <c r="F4049" s="6">
        <v>20.64</v>
      </c>
    </row>
    <row r="4050" spans="1:6" x14ac:dyDescent="0.25">
      <c r="A4050" t="s">
        <v>206</v>
      </c>
      <c r="B4050" t="s">
        <v>104</v>
      </c>
      <c r="C4050" s="10">
        <v>14.839000000000002</v>
      </c>
      <c r="D4050" s="9">
        <v>30</v>
      </c>
      <c r="E4050" s="11">
        <v>11.31</v>
      </c>
      <c r="F4050" s="6">
        <v>20.21</v>
      </c>
    </row>
    <row r="4051" spans="1:6" x14ac:dyDescent="0.25">
      <c r="A4051" t="s">
        <v>206</v>
      </c>
      <c r="B4051" t="s">
        <v>1</v>
      </c>
      <c r="C4051" s="10">
        <v>16.423000000000002</v>
      </c>
      <c r="D4051" s="9">
        <v>30.4</v>
      </c>
      <c r="E4051" s="11">
        <v>12.9</v>
      </c>
      <c r="F4051" s="6">
        <v>23.54</v>
      </c>
    </row>
    <row r="4052" spans="1:6" x14ac:dyDescent="0.25">
      <c r="A4052" t="s">
        <v>206</v>
      </c>
      <c r="B4052" t="s">
        <v>2</v>
      </c>
      <c r="C4052" s="10">
        <v>17.215000000000003</v>
      </c>
      <c r="D4052" s="9">
        <v>30.7</v>
      </c>
      <c r="E4052" s="11">
        <v>14.48</v>
      </c>
      <c r="F4052" s="6">
        <v>26.85</v>
      </c>
    </row>
    <row r="4053" spans="1:6" x14ac:dyDescent="0.25">
      <c r="A4053" t="s">
        <v>206</v>
      </c>
      <c r="B4053" t="s">
        <v>3</v>
      </c>
      <c r="C4053" s="10">
        <v>19.118000000000002</v>
      </c>
      <c r="D4053" s="9">
        <v>30.8</v>
      </c>
      <c r="E4053" s="11">
        <v>16.07</v>
      </c>
      <c r="F4053" s="6">
        <v>30.18</v>
      </c>
    </row>
    <row r="4054" spans="1:6" x14ac:dyDescent="0.25">
      <c r="A4054" t="s">
        <v>206</v>
      </c>
      <c r="B4054" t="s">
        <v>4</v>
      </c>
      <c r="C4054" s="10">
        <v>21.230000000000004</v>
      </c>
      <c r="D4054" s="9">
        <v>32.700000000000003</v>
      </c>
      <c r="E4054" s="11">
        <v>17.43</v>
      </c>
      <c r="F4054" s="6">
        <v>31.36</v>
      </c>
    </row>
    <row r="4055" spans="1:6" x14ac:dyDescent="0.25">
      <c r="A4055" t="s">
        <v>206</v>
      </c>
      <c r="B4055" t="s">
        <v>5</v>
      </c>
      <c r="C4055" s="10">
        <v>22.781000000000002</v>
      </c>
      <c r="D4055" s="9">
        <v>33.6</v>
      </c>
      <c r="E4055" s="11">
        <v>18.78</v>
      </c>
      <c r="F4055" s="6">
        <v>32.57</v>
      </c>
    </row>
    <row r="4056" spans="1:6" x14ac:dyDescent="0.25">
      <c r="A4056" t="s">
        <v>206</v>
      </c>
      <c r="B4056" t="s">
        <v>6</v>
      </c>
      <c r="C4056" s="10">
        <v>24.651000000000003</v>
      </c>
      <c r="D4056" s="9">
        <v>35.4</v>
      </c>
      <c r="E4056" s="11">
        <v>20.14</v>
      </c>
      <c r="F4056" s="6">
        <v>34.619999999999997</v>
      </c>
    </row>
    <row r="4057" spans="1:6" x14ac:dyDescent="0.25">
      <c r="A4057" t="s">
        <v>206</v>
      </c>
      <c r="B4057" t="s">
        <v>7</v>
      </c>
      <c r="C4057" s="10">
        <v>26.224</v>
      </c>
      <c r="D4057" s="9">
        <v>37</v>
      </c>
      <c r="E4057" s="11">
        <v>21.5</v>
      </c>
      <c r="F4057" s="6">
        <v>35.85</v>
      </c>
    </row>
    <row r="4058" spans="1:6" x14ac:dyDescent="0.25">
      <c r="A4058" t="s">
        <v>206</v>
      </c>
      <c r="B4058" t="s">
        <v>125</v>
      </c>
      <c r="C4058" s="10">
        <v>27.478000000000002</v>
      </c>
      <c r="D4058" s="9">
        <v>37.700000000000003</v>
      </c>
      <c r="E4058" s="11">
        <v>23.76</v>
      </c>
      <c r="F4058" s="6">
        <v>37.08</v>
      </c>
    </row>
    <row r="4059" spans="1:6" x14ac:dyDescent="0.25">
      <c r="A4059" t="s">
        <v>206</v>
      </c>
      <c r="B4059" t="s">
        <v>126</v>
      </c>
      <c r="C4059" s="10">
        <v>28.270000000000003</v>
      </c>
      <c r="D4059" s="9">
        <v>39.6</v>
      </c>
      <c r="E4059" s="11">
        <v>23.76</v>
      </c>
      <c r="F4059" s="6">
        <v>38.31</v>
      </c>
    </row>
    <row r="4060" spans="1:6" x14ac:dyDescent="0.25">
      <c r="A4060" t="s">
        <v>206</v>
      </c>
      <c r="B4060" t="s">
        <v>112</v>
      </c>
      <c r="C4060" s="10">
        <v>26.224</v>
      </c>
      <c r="D4060" s="9">
        <v>26.9</v>
      </c>
      <c r="E4060" s="11">
        <v>22.63</v>
      </c>
      <c r="F4060" s="6">
        <v>31.65</v>
      </c>
    </row>
    <row r="4061" spans="1:6" x14ac:dyDescent="0.25">
      <c r="A4061" t="s">
        <v>206</v>
      </c>
      <c r="B4061" t="s">
        <v>113</v>
      </c>
      <c r="C4061" s="10">
        <v>26.224</v>
      </c>
      <c r="D4061" s="9">
        <v>26.9</v>
      </c>
      <c r="E4061" s="11">
        <v>22.63</v>
      </c>
      <c r="F4061" s="6">
        <v>31.65</v>
      </c>
    </row>
    <row r="4062" spans="1:6" x14ac:dyDescent="0.25">
      <c r="A4062" t="s">
        <v>206</v>
      </c>
      <c r="B4062" t="s">
        <v>114</v>
      </c>
      <c r="C4062" s="10">
        <v>26.224</v>
      </c>
      <c r="D4062" s="9">
        <v>14.6</v>
      </c>
      <c r="E4062" s="11">
        <v>20.82</v>
      </c>
      <c r="F4062" s="6">
        <v>29.32</v>
      </c>
    </row>
    <row r="4063" spans="1:6" x14ac:dyDescent="0.25">
      <c r="A4063" t="s">
        <v>206</v>
      </c>
      <c r="B4063" t="s">
        <v>115</v>
      </c>
      <c r="C4063" s="10">
        <v>23.595000000000002</v>
      </c>
      <c r="D4063" s="9">
        <v>14.6</v>
      </c>
      <c r="E4063" s="11">
        <v>20.82</v>
      </c>
      <c r="F4063" s="6">
        <v>29.32</v>
      </c>
    </row>
    <row r="4064" spans="1:6" x14ac:dyDescent="0.25">
      <c r="A4064" t="s">
        <v>206</v>
      </c>
      <c r="B4064" t="s">
        <v>116</v>
      </c>
      <c r="C4064" s="10">
        <v>23.595000000000002</v>
      </c>
      <c r="D4064" s="9">
        <v>12.8</v>
      </c>
      <c r="E4064" s="11">
        <v>19.239999999999998</v>
      </c>
      <c r="F4064" s="6">
        <v>24.31</v>
      </c>
    </row>
    <row r="4065" spans="1:6" x14ac:dyDescent="0.25">
      <c r="A4065" t="s">
        <v>206</v>
      </c>
      <c r="B4065" t="s">
        <v>117</v>
      </c>
      <c r="C4065" s="10">
        <v>23.595000000000002</v>
      </c>
      <c r="D4065" s="9">
        <v>12.8</v>
      </c>
      <c r="E4065" s="11">
        <v>19.239999999999998</v>
      </c>
      <c r="F4065" s="6">
        <v>24.31</v>
      </c>
    </row>
    <row r="4066" spans="1:6" x14ac:dyDescent="0.25">
      <c r="A4066" t="s">
        <v>206</v>
      </c>
      <c r="B4066" t="s">
        <v>118</v>
      </c>
      <c r="C4066" s="10">
        <v>23.595000000000002</v>
      </c>
      <c r="D4066" s="9">
        <v>11.5</v>
      </c>
      <c r="E4066" s="11">
        <v>18.100000000000001</v>
      </c>
      <c r="F4066" s="6">
        <v>21.32</v>
      </c>
    </row>
    <row r="4067" spans="1:6" x14ac:dyDescent="0.25">
      <c r="A4067" t="s">
        <v>206</v>
      </c>
      <c r="B4067" t="s">
        <v>119</v>
      </c>
      <c r="C4067" s="10">
        <v>23.595000000000002</v>
      </c>
      <c r="D4067" s="9">
        <v>11.5</v>
      </c>
      <c r="E4067" s="9">
        <v>18.100000000000001</v>
      </c>
      <c r="F4067" s="6">
        <v>21.32</v>
      </c>
    </row>
    <row r="4068" spans="1:6" x14ac:dyDescent="0.25">
      <c r="A4068" t="s">
        <v>206</v>
      </c>
      <c r="B4068" t="s">
        <v>120</v>
      </c>
      <c r="C4068" s="10">
        <v>23.595000000000002</v>
      </c>
      <c r="D4068" s="9">
        <v>11.5</v>
      </c>
      <c r="E4068" s="9">
        <v>18.100000000000001</v>
      </c>
      <c r="F4068" s="6">
        <v>21.32</v>
      </c>
    </row>
    <row r="4069" spans="1:6" x14ac:dyDescent="0.25">
      <c r="A4069" t="s">
        <v>206</v>
      </c>
      <c r="B4069" t="s">
        <v>121</v>
      </c>
      <c r="C4069" s="10">
        <v>20.055750000000003</v>
      </c>
      <c r="D4069" s="9">
        <v>10.4</v>
      </c>
      <c r="F4069" s="6">
        <v>19.649999999999999</v>
      </c>
    </row>
    <row r="4070" spans="1:6" x14ac:dyDescent="0.25">
      <c r="A4070" t="s">
        <v>206</v>
      </c>
      <c r="B4070" t="s">
        <v>122</v>
      </c>
      <c r="C4070" s="8">
        <v>20.055750000000003</v>
      </c>
      <c r="D4070" s="9">
        <v>10.4</v>
      </c>
      <c r="F4070" s="6">
        <v>19.649999999999999</v>
      </c>
    </row>
    <row r="4071" spans="1:6" x14ac:dyDescent="0.25">
      <c r="A4071" t="s">
        <v>206</v>
      </c>
      <c r="B4071" t="s">
        <v>123</v>
      </c>
      <c r="C4071" s="8">
        <v>20.055750000000003</v>
      </c>
      <c r="D4071" s="9">
        <v>10.4</v>
      </c>
      <c r="F4071" s="6">
        <v>19.649999999999999</v>
      </c>
    </row>
    <row r="4072" spans="1:6" x14ac:dyDescent="0.25">
      <c r="A4072" t="s">
        <v>206</v>
      </c>
      <c r="B4072" t="s">
        <v>124</v>
      </c>
      <c r="C4072" s="8">
        <v>20.055750000000003</v>
      </c>
      <c r="D4072" s="9">
        <v>10.4</v>
      </c>
      <c r="F4072" s="6">
        <v>19.649999999999999</v>
      </c>
    </row>
    <row r="4073" spans="1:6" x14ac:dyDescent="0.25">
      <c r="A4073" t="s">
        <v>207</v>
      </c>
      <c r="B4073" t="s">
        <v>104</v>
      </c>
      <c r="C4073" s="10">
        <v>11.02</v>
      </c>
      <c r="D4073" s="9">
        <v>28.6</v>
      </c>
      <c r="E4073" s="11">
        <v>7.46</v>
      </c>
      <c r="F4073" s="6">
        <v>15.71</v>
      </c>
    </row>
    <row r="4074" spans="1:6" x14ac:dyDescent="0.25">
      <c r="A4074" t="s">
        <v>207</v>
      </c>
      <c r="B4074" t="s">
        <v>1</v>
      </c>
      <c r="C4074" s="10">
        <v>11.53</v>
      </c>
      <c r="D4074" s="9">
        <v>28.9</v>
      </c>
      <c r="E4074" s="11">
        <v>8.5</v>
      </c>
      <c r="F4074" s="6">
        <v>18.3</v>
      </c>
    </row>
    <row r="4075" spans="1:6" x14ac:dyDescent="0.25">
      <c r="A4075" t="s">
        <v>207</v>
      </c>
      <c r="B4075" t="s">
        <v>2</v>
      </c>
      <c r="C4075" s="10">
        <v>11.990000000000002</v>
      </c>
      <c r="D4075" s="9">
        <v>29.2</v>
      </c>
      <c r="E4075" s="11">
        <v>9.5399999999999991</v>
      </c>
      <c r="F4075" s="6">
        <v>20.87</v>
      </c>
    </row>
    <row r="4076" spans="1:6" x14ac:dyDescent="0.25">
      <c r="A4076" t="s">
        <v>207</v>
      </c>
      <c r="B4076" t="s">
        <v>3</v>
      </c>
      <c r="C4076" s="10">
        <v>12.914000000000001</v>
      </c>
      <c r="D4076" s="9">
        <v>29.5</v>
      </c>
      <c r="E4076" s="11">
        <v>10.59</v>
      </c>
      <c r="F4076" s="6">
        <v>23.45</v>
      </c>
    </row>
    <row r="4077" spans="1:6" x14ac:dyDescent="0.25">
      <c r="A4077" t="s">
        <v>207</v>
      </c>
      <c r="B4077" t="s">
        <v>4</v>
      </c>
      <c r="C4077" s="10">
        <v>14.058</v>
      </c>
      <c r="D4077" s="9">
        <v>31.1</v>
      </c>
      <c r="E4077" s="11">
        <v>11.48</v>
      </c>
      <c r="F4077" s="6">
        <v>24.38</v>
      </c>
    </row>
    <row r="4078" spans="1:6" x14ac:dyDescent="0.25">
      <c r="A4078" t="s">
        <v>207</v>
      </c>
      <c r="B4078" t="s">
        <v>5</v>
      </c>
      <c r="C4078" s="10">
        <v>15.158000000000001</v>
      </c>
      <c r="D4078" s="9">
        <v>31.5</v>
      </c>
      <c r="E4078" s="11">
        <v>12.38</v>
      </c>
      <c r="F4078" s="6">
        <v>25.32</v>
      </c>
    </row>
    <row r="4079" spans="1:6" x14ac:dyDescent="0.25">
      <c r="A4079" t="s">
        <v>207</v>
      </c>
      <c r="B4079" t="s">
        <v>6</v>
      </c>
      <c r="C4079" s="10">
        <v>15.510000000000002</v>
      </c>
      <c r="D4079" s="9">
        <v>33</v>
      </c>
      <c r="E4079" s="11">
        <v>13.27</v>
      </c>
      <c r="F4079" s="6">
        <v>26.55</v>
      </c>
    </row>
    <row r="4080" spans="1:6" x14ac:dyDescent="0.25">
      <c r="A4080" t="s">
        <v>207</v>
      </c>
      <c r="B4080" t="s">
        <v>7</v>
      </c>
      <c r="C4080" s="10">
        <v>16.555000000000003</v>
      </c>
      <c r="D4080" s="9">
        <v>34.200000000000003</v>
      </c>
      <c r="E4080" s="11">
        <v>14.17</v>
      </c>
      <c r="F4080" s="6">
        <v>27.5</v>
      </c>
    </row>
    <row r="4081" spans="1:6" x14ac:dyDescent="0.25">
      <c r="A4081" t="s">
        <v>207</v>
      </c>
      <c r="B4081" t="s">
        <v>125</v>
      </c>
      <c r="C4081" s="10">
        <v>17.545000000000002</v>
      </c>
      <c r="D4081" s="9">
        <v>34.6</v>
      </c>
      <c r="E4081" s="11">
        <v>15.66</v>
      </c>
      <c r="F4081" s="6">
        <v>28.44</v>
      </c>
    </row>
    <row r="4082" spans="1:6" x14ac:dyDescent="0.25">
      <c r="A4082" t="s">
        <v>207</v>
      </c>
      <c r="B4082" t="s">
        <v>126</v>
      </c>
      <c r="C4082" s="10">
        <v>17.963000000000001</v>
      </c>
      <c r="D4082" s="9">
        <v>36.1</v>
      </c>
      <c r="E4082" s="11">
        <v>15.66</v>
      </c>
      <c r="F4082" s="6">
        <v>29.39</v>
      </c>
    </row>
    <row r="4083" spans="1:6" x14ac:dyDescent="0.25">
      <c r="A4083" t="s">
        <v>207</v>
      </c>
      <c r="B4083" t="s">
        <v>112</v>
      </c>
      <c r="C4083" s="10">
        <v>16.093000000000004</v>
      </c>
      <c r="D4083" s="9">
        <v>23.8</v>
      </c>
      <c r="E4083" s="11">
        <v>14.91</v>
      </c>
      <c r="F4083" s="6">
        <v>24.28</v>
      </c>
    </row>
    <row r="4084" spans="1:6" x14ac:dyDescent="0.25">
      <c r="A4084" t="s">
        <v>207</v>
      </c>
      <c r="B4084" t="s">
        <v>113</v>
      </c>
      <c r="C4084" s="10">
        <v>16.093000000000004</v>
      </c>
      <c r="D4084" s="9">
        <v>23.8</v>
      </c>
      <c r="E4084" s="11">
        <v>14.91</v>
      </c>
      <c r="F4084" s="6">
        <v>24.28</v>
      </c>
    </row>
    <row r="4085" spans="1:6" x14ac:dyDescent="0.25">
      <c r="A4085" t="s">
        <v>207</v>
      </c>
      <c r="B4085" t="s">
        <v>114</v>
      </c>
      <c r="C4085" s="10">
        <v>16.093000000000004</v>
      </c>
      <c r="D4085" s="9">
        <v>12.2</v>
      </c>
      <c r="E4085" s="11">
        <v>13.72</v>
      </c>
      <c r="F4085" s="6">
        <v>22.49</v>
      </c>
    </row>
    <row r="4086" spans="1:6" x14ac:dyDescent="0.25">
      <c r="A4086" t="s">
        <v>207</v>
      </c>
      <c r="B4086" t="s">
        <v>115</v>
      </c>
      <c r="C4086" s="10">
        <v>14.487000000000002</v>
      </c>
      <c r="D4086" s="9">
        <v>12.2</v>
      </c>
      <c r="E4086" s="11">
        <v>13.72</v>
      </c>
      <c r="F4086" s="6">
        <v>22.49</v>
      </c>
    </row>
    <row r="4087" spans="1:6" x14ac:dyDescent="0.25">
      <c r="A4087" t="s">
        <v>207</v>
      </c>
      <c r="B4087" t="s">
        <v>116</v>
      </c>
      <c r="C4087" s="10">
        <v>14.487000000000002</v>
      </c>
      <c r="D4087" s="9">
        <v>11</v>
      </c>
      <c r="E4087" s="11">
        <v>12.68</v>
      </c>
      <c r="F4087" s="6">
        <v>18.649999999999999</v>
      </c>
    </row>
    <row r="4088" spans="1:6" x14ac:dyDescent="0.25">
      <c r="A4088" t="s">
        <v>207</v>
      </c>
      <c r="B4088" t="s">
        <v>117</v>
      </c>
      <c r="C4088" s="10">
        <v>14.487000000000002</v>
      </c>
      <c r="D4088" s="9">
        <v>11</v>
      </c>
      <c r="E4088" s="11">
        <v>12.68</v>
      </c>
      <c r="F4088" s="6">
        <v>18.649999999999999</v>
      </c>
    </row>
    <row r="4089" spans="1:6" x14ac:dyDescent="0.25">
      <c r="A4089" t="s">
        <v>207</v>
      </c>
      <c r="B4089" t="s">
        <v>118</v>
      </c>
      <c r="C4089" s="10">
        <v>14.487000000000002</v>
      </c>
      <c r="D4089" s="9">
        <v>9.8000000000000007</v>
      </c>
      <c r="E4089" s="11">
        <v>11.93</v>
      </c>
      <c r="F4089" s="6">
        <v>16.350000000000001</v>
      </c>
    </row>
    <row r="4090" spans="1:6" x14ac:dyDescent="0.25">
      <c r="A4090" t="s">
        <v>207</v>
      </c>
      <c r="B4090" t="s">
        <v>119</v>
      </c>
      <c r="C4090" s="10">
        <v>14.487000000000002</v>
      </c>
      <c r="D4090" s="9">
        <v>9.8000000000000007</v>
      </c>
      <c r="E4090" s="9">
        <v>11.93</v>
      </c>
      <c r="F4090" s="6">
        <v>16.350000000000001</v>
      </c>
    </row>
    <row r="4091" spans="1:6" x14ac:dyDescent="0.25">
      <c r="A4091" t="s">
        <v>207</v>
      </c>
      <c r="B4091" t="s">
        <v>120</v>
      </c>
      <c r="C4091" s="10">
        <v>14.487000000000002</v>
      </c>
      <c r="D4091" s="9">
        <v>9.8000000000000007</v>
      </c>
      <c r="E4091" s="9">
        <v>11.93</v>
      </c>
      <c r="F4091" s="6">
        <v>16.350000000000001</v>
      </c>
    </row>
    <row r="4092" spans="1:6" x14ac:dyDescent="0.25">
      <c r="A4092" t="s">
        <v>207</v>
      </c>
      <c r="B4092" t="s">
        <v>121</v>
      </c>
      <c r="C4092" s="10">
        <v>12.313950000000002</v>
      </c>
      <c r="D4092" s="9">
        <v>8.6999999999999993</v>
      </c>
      <c r="F4092" s="6">
        <v>15.08</v>
      </c>
    </row>
    <row r="4093" spans="1:6" x14ac:dyDescent="0.25">
      <c r="A4093" t="s">
        <v>207</v>
      </c>
      <c r="B4093" t="s">
        <v>122</v>
      </c>
      <c r="C4093" s="8">
        <v>12.313950000000002</v>
      </c>
      <c r="D4093" s="9">
        <v>8.6999999999999993</v>
      </c>
      <c r="F4093" s="6">
        <v>15.08</v>
      </c>
    </row>
    <row r="4094" spans="1:6" x14ac:dyDescent="0.25">
      <c r="A4094" t="s">
        <v>207</v>
      </c>
      <c r="B4094" t="s">
        <v>123</v>
      </c>
      <c r="C4094" s="8">
        <v>12.313950000000002</v>
      </c>
      <c r="D4094" s="9">
        <v>8.6999999999999993</v>
      </c>
      <c r="F4094" s="6">
        <v>15.08</v>
      </c>
    </row>
    <row r="4095" spans="1:6" x14ac:dyDescent="0.25">
      <c r="A4095" t="s">
        <v>207</v>
      </c>
      <c r="B4095" t="s">
        <v>124</v>
      </c>
      <c r="C4095" s="8">
        <v>12.313950000000002</v>
      </c>
      <c r="D4095" s="9">
        <v>8.6999999999999993</v>
      </c>
      <c r="F4095" s="6">
        <v>15.08</v>
      </c>
    </row>
    <row r="4096" spans="1:6" x14ac:dyDescent="0.25">
      <c r="A4096" t="s">
        <v>208</v>
      </c>
      <c r="B4096" t="s">
        <v>104</v>
      </c>
      <c r="C4096" s="10">
        <v>21.681000000000001</v>
      </c>
      <c r="D4096" s="9">
        <v>31.8</v>
      </c>
      <c r="E4096" s="11">
        <v>14.975249999999997</v>
      </c>
      <c r="F4096" s="6">
        <v>19.55</v>
      </c>
    </row>
    <row r="4097" spans="1:6" x14ac:dyDescent="0.25">
      <c r="A4097" t="s">
        <v>208</v>
      </c>
      <c r="B4097" t="s">
        <v>1</v>
      </c>
      <c r="C4097" s="10">
        <v>25.091000000000001</v>
      </c>
      <c r="D4097" s="9">
        <v>32.6</v>
      </c>
      <c r="E4097" s="11">
        <v>17.066249999999997</v>
      </c>
      <c r="F4097" s="6">
        <v>22.75</v>
      </c>
    </row>
    <row r="4098" spans="1:6" x14ac:dyDescent="0.25">
      <c r="A4098" t="s">
        <v>208</v>
      </c>
      <c r="B4098" t="s">
        <v>2</v>
      </c>
      <c r="C4098" s="10">
        <v>27.984000000000005</v>
      </c>
      <c r="D4098" s="9">
        <v>33.6</v>
      </c>
      <c r="E4098" s="11">
        <v>19.157250000000001</v>
      </c>
      <c r="F4098" s="6">
        <v>25.96</v>
      </c>
    </row>
    <row r="4099" spans="1:6" x14ac:dyDescent="0.25">
      <c r="A4099" t="s">
        <v>208</v>
      </c>
      <c r="B4099" t="s">
        <v>3</v>
      </c>
      <c r="C4099" s="10">
        <v>31.636000000000003</v>
      </c>
      <c r="D4099" s="9">
        <v>34.6</v>
      </c>
      <c r="E4099" s="11">
        <v>21.258499999999998</v>
      </c>
      <c r="F4099" s="6">
        <v>29.18</v>
      </c>
    </row>
    <row r="4100" spans="1:6" x14ac:dyDescent="0.25">
      <c r="A4100" t="s">
        <v>208</v>
      </c>
      <c r="B4100" t="s">
        <v>4</v>
      </c>
      <c r="C4100" s="10">
        <v>34.078000000000003</v>
      </c>
      <c r="D4100" s="9">
        <v>36.5</v>
      </c>
      <c r="E4100" s="11">
        <v>23.052249999999997</v>
      </c>
      <c r="F4100" s="6">
        <v>30.34</v>
      </c>
    </row>
    <row r="4101" spans="1:6" x14ac:dyDescent="0.25">
      <c r="A4101" t="s">
        <v>208</v>
      </c>
      <c r="B4101" t="s">
        <v>5</v>
      </c>
      <c r="C4101" s="10">
        <v>37.224000000000004</v>
      </c>
      <c r="D4101" s="9">
        <v>37.5</v>
      </c>
      <c r="E4101" s="11">
        <v>24.845999999999997</v>
      </c>
      <c r="F4101" s="6">
        <v>31.5</v>
      </c>
    </row>
    <row r="4102" spans="1:6" x14ac:dyDescent="0.25">
      <c r="A4102" t="s">
        <v>208</v>
      </c>
      <c r="B4102" t="s">
        <v>6</v>
      </c>
      <c r="C4102" s="10">
        <v>38.082000000000001</v>
      </c>
      <c r="D4102" s="9">
        <v>39.4</v>
      </c>
      <c r="E4102" s="11">
        <v>26.65</v>
      </c>
      <c r="F4102" s="6">
        <v>34.380000000000003</v>
      </c>
    </row>
    <row r="4103" spans="1:6" x14ac:dyDescent="0.25">
      <c r="A4103" t="s">
        <v>208</v>
      </c>
      <c r="B4103" t="s">
        <v>7</v>
      </c>
      <c r="C4103" s="10">
        <v>40.788000000000004</v>
      </c>
      <c r="D4103" s="9">
        <v>41</v>
      </c>
      <c r="E4103" s="11">
        <v>28.443749999999998</v>
      </c>
      <c r="F4103" s="6">
        <v>35.619999999999997</v>
      </c>
    </row>
    <row r="4104" spans="1:6" x14ac:dyDescent="0.25">
      <c r="A4104" t="s">
        <v>208</v>
      </c>
      <c r="B4104" t="s">
        <v>125</v>
      </c>
      <c r="C4104" s="10">
        <v>42.317</v>
      </c>
      <c r="D4104" s="9">
        <v>41.7</v>
      </c>
      <c r="E4104" s="11">
        <v>31.43675</v>
      </c>
      <c r="F4104" s="6">
        <v>36.85</v>
      </c>
    </row>
    <row r="4105" spans="1:6" x14ac:dyDescent="0.25">
      <c r="A4105" t="s">
        <v>208</v>
      </c>
      <c r="B4105" t="s">
        <v>126</v>
      </c>
      <c r="C4105" s="10">
        <v>44.693000000000005</v>
      </c>
      <c r="D4105" s="9">
        <v>43.6</v>
      </c>
      <c r="E4105" s="11">
        <v>31.43675</v>
      </c>
      <c r="F4105" s="6">
        <v>38.08</v>
      </c>
    </row>
    <row r="4106" spans="1:6" x14ac:dyDescent="0.25">
      <c r="A4106" t="s">
        <v>208</v>
      </c>
      <c r="B4106" t="s">
        <v>112</v>
      </c>
      <c r="C4106" s="10">
        <v>42.207000000000001</v>
      </c>
      <c r="D4106" s="9">
        <v>30.5</v>
      </c>
      <c r="E4106" s="11">
        <v>29.940249999999999</v>
      </c>
      <c r="F4106" s="6">
        <v>31.45</v>
      </c>
    </row>
    <row r="4107" spans="1:6" x14ac:dyDescent="0.25">
      <c r="A4107" t="s">
        <v>208</v>
      </c>
      <c r="B4107" t="s">
        <v>113</v>
      </c>
      <c r="C4107" s="10">
        <v>42.207000000000001</v>
      </c>
      <c r="D4107" s="9">
        <v>30.5</v>
      </c>
      <c r="E4107" s="11">
        <v>29.940249999999999</v>
      </c>
      <c r="F4107" s="6">
        <v>31.45</v>
      </c>
    </row>
    <row r="4108" spans="1:6" x14ac:dyDescent="0.25">
      <c r="A4108" t="s">
        <v>208</v>
      </c>
      <c r="B4108" t="s">
        <v>114</v>
      </c>
      <c r="C4108" s="10">
        <v>42.207000000000001</v>
      </c>
      <c r="D4108" s="9">
        <v>19.2</v>
      </c>
      <c r="E4108" s="11">
        <v>27.54175</v>
      </c>
      <c r="F4108" s="6">
        <v>29.13</v>
      </c>
    </row>
    <row r="4109" spans="1:6" x14ac:dyDescent="0.25">
      <c r="A4109" t="s">
        <v>208</v>
      </c>
      <c r="B4109" t="s">
        <v>115</v>
      </c>
      <c r="C4109" s="10">
        <v>37.202000000000005</v>
      </c>
      <c r="D4109" s="9">
        <v>19.2</v>
      </c>
      <c r="E4109" s="11">
        <v>27.54175</v>
      </c>
      <c r="F4109" s="6">
        <v>29.13</v>
      </c>
    </row>
    <row r="4110" spans="1:6" x14ac:dyDescent="0.25">
      <c r="A4110" t="s">
        <v>208</v>
      </c>
      <c r="B4110" t="s">
        <v>116</v>
      </c>
      <c r="C4110" s="10">
        <v>37.202000000000005</v>
      </c>
      <c r="D4110" s="9">
        <v>17.8</v>
      </c>
      <c r="E4110" s="11">
        <v>25.450749999999996</v>
      </c>
      <c r="F4110" s="6">
        <v>24.17</v>
      </c>
    </row>
    <row r="4111" spans="1:6" x14ac:dyDescent="0.25">
      <c r="A4111" t="s">
        <v>208</v>
      </c>
      <c r="B4111" t="s">
        <v>117</v>
      </c>
      <c r="C4111" s="10">
        <v>37.202000000000005</v>
      </c>
      <c r="D4111" s="9">
        <v>17.8</v>
      </c>
      <c r="E4111" s="11">
        <v>25.450749999999996</v>
      </c>
      <c r="F4111" s="6">
        <v>24.17</v>
      </c>
    </row>
    <row r="4112" spans="1:6" x14ac:dyDescent="0.25">
      <c r="A4112" t="s">
        <v>208</v>
      </c>
      <c r="B4112" t="s">
        <v>118</v>
      </c>
      <c r="C4112" s="10">
        <v>37.202000000000005</v>
      </c>
      <c r="D4112" s="9">
        <v>16.2</v>
      </c>
      <c r="E4112" s="11">
        <v>23.954249999999998</v>
      </c>
      <c r="F4112" s="6">
        <v>21.18</v>
      </c>
    </row>
    <row r="4113" spans="1:6" x14ac:dyDescent="0.25">
      <c r="A4113" t="s">
        <v>208</v>
      </c>
      <c r="B4113" t="s">
        <v>119</v>
      </c>
      <c r="C4113" s="10">
        <v>37.202000000000005</v>
      </c>
      <c r="D4113" s="9">
        <v>16.2</v>
      </c>
      <c r="E4113" s="9">
        <v>23.954249999999998</v>
      </c>
      <c r="F4113" s="6">
        <v>21.18</v>
      </c>
    </row>
    <row r="4114" spans="1:6" x14ac:dyDescent="0.25">
      <c r="A4114" t="s">
        <v>208</v>
      </c>
      <c r="B4114" t="s">
        <v>120</v>
      </c>
      <c r="C4114" s="10">
        <v>37.202000000000005</v>
      </c>
      <c r="D4114" s="9">
        <v>16.2</v>
      </c>
      <c r="E4114" s="9">
        <v>23.954249999999998</v>
      </c>
      <c r="F4114" s="6">
        <v>21.18</v>
      </c>
    </row>
    <row r="4115" spans="1:6" x14ac:dyDescent="0.25">
      <c r="A4115" t="s">
        <v>208</v>
      </c>
      <c r="B4115" t="s">
        <v>121</v>
      </c>
      <c r="C4115" s="10">
        <v>31.621700000000004</v>
      </c>
      <c r="D4115" s="9">
        <v>14.9</v>
      </c>
      <c r="F4115" s="6">
        <v>19.53</v>
      </c>
    </row>
    <row r="4116" spans="1:6" x14ac:dyDescent="0.25">
      <c r="A4116" t="s">
        <v>208</v>
      </c>
      <c r="B4116" t="s">
        <v>122</v>
      </c>
      <c r="C4116" s="8">
        <v>31.621700000000004</v>
      </c>
      <c r="D4116" s="9">
        <v>14.9</v>
      </c>
      <c r="F4116" s="6">
        <v>19.53</v>
      </c>
    </row>
    <row r="4117" spans="1:6" x14ac:dyDescent="0.25">
      <c r="A4117" t="s">
        <v>208</v>
      </c>
      <c r="B4117" t="s">
        <v>123</v>
      </c>
      <c r="C4117" s="8">
        <v>31.621700000000004</v>
      </c>
      <c r="D4117" s="9">
        <v>14.9</v>
      </c>
      <c r="F4117" s="6">
        <v>19.53</v>
      </c>
    </row>
    <row r="4118" spans="1:6" x14ac:dyDescent="0.25">
      <c r="A4118" t="s">
        <v>208</v>
      </c>
      <c r="B4118" t="s">
        <v>124</v>
      </c>
      <c r="C4118" s="8">
        <v>31.621700000000004</v>
      </c>
      <c r="D4118" s="9">
        <v>14.9</v>
      </c>
      <c r="F4118" s="6">
        <v>19.53</v>
      </c>
    </row>
    <row r="4119" spans="1:6" x14ac:dyDescent="0.25">
      <c r="A4119" t="s">
        <v>209</v>
      </c>
      <c r="B4119" t="s">
        <v>104</v>
      </c>
      <c r="C4119" s="10">
        <v>19.920999999999999</v>
      </c>
      <c r="D4119" s="9">
        <v>31</v>
      </c>
      <c r="E4119" s="11">
        <v>10.772749999999998</v>
      </c>
      <c r="F4119" s="6">
        <v>16.309999999999999</v>
      </c>
    </row>
    <row r="4120" spans="1:6" x14ac:dyDescent="0.25">
      <c r="A4120" t="s">
        <v>209</v>
      </c>
      <c r="B4120" t="s">
        <v>1</v>
      </c>
      <c r="C4120" s="10">
        <v>22.033000000000005</v>
      </c>
      <c r="D4120" s="9">
        <v>31.6</v>
      </c>
      <c r="E4120" s="11">
        <v>12.28975</v>
      </c>
      <c r="F4120" s="6">
        <v>18.98</v>
      </c>
    </row>
    <row r="4121" spans="1:6" x14ac:dyDescent="0.25">
      <c r="A4121" t="s">
        <v>209</v>
      </c>
      <c r="B4121" t="s">
        <v>2</v>
      </c>
      <c r="C4121" s="10">
        <v>24.992000000000001</v>
      </c>
      <c r="D4121" s="9">
        <v>32.200000000000003</v>
      </c>
      <c r="E4121" s="11">
        <v>13.7965</v>
      </c>
      <c r="F4121" s="6">
        <v>21.67</v>
      </c>
    </row>
    <row r="4122" spans="1:6" x14ac:dyDescent="0.25">
      <c r="A4122" t="s">
        <v>209</v>
      </c>
      <c r="B4122" t="s">
        <v>3</v>
      </c>
      <c r="C4122" s="10">
        <v>26.785000000000004</v>
      </c>
      <c r="D4122" s="9">
        <v>32.9</v>
      </c>
      <c r="E4122" s="11">
        <v>15.303249999999998</v>
      </c>
      <c r="F4122" s="6">
        <v>24.33</v>
      </c>
    </row>
    <row r="4123" spans="1:6" x14ac:dyDescent="0.25">
      <c r="A4123" t="s">
        <v>209</v>
      </c>
      <c r="B4123" t="s">
        <v>4</v>
      </c>
      <c r="C4123" s="10">
        <v>30.206000000000003</v>
      </c>
      <c r="D4123" s="9">
        <v>34.200000000000003</v>
      </c>
      <c r="E4123" s="11">
        <v>16.594750000000001</v>
      </c>
      <c r="F4123" s="6">
        <v>25.31</v>
      </c>
    </row>
    <row r="4124" spans="1:6" x14ac:dyDescent="0.25">
      <c r="A4124" t="s">
        <v>209</v>
      </c>
      <c r="B4124" t="s">
        <v>5</v>
      </c>
      <c r="C4124" s="10">
        <v>32.527000000000001</v>
      </c>
      <c r="D4124" s="9">
        <v>34.9</v>
      </c>
      <c r="E4124" s="11">
        <v>17.886249999999997</v>
      </c>
      <c r="F4124" s="6">
        <v>26.28</v>
      </c>
    </row>
    <row r="4125" spans="1:6" x14ac:dyDescent="0.25">
      <c r="A4125" t="s">
        <v>209</v>
      </c>
      <c r="B4125" t="s">
        <v>6</v>
      </c>
      <c r="C4125" s="10">
        <v>35.805</v>
      </c>
      <c r="D4125" s="9">
        <v>36.299999999999997</v>
      </c>
      <c r="E4125" s="11">
        <v>19.17775</v>
      </c>
      <c r="F4125" s="6">
        <v>28.49</v>
      </c>
    </row>
    <row r="4126" spans="1:6" x14ac:dyDescent="0.25">
      <c r="A4126" t="s">
        <v>209</v>
      </c>
      <c r="B4126" t="s">
        <v>7</v>
      </c>
      <c r="C4126" s="10">
        <v>37.543000000000006</v>
      </c>
      <c r="D4126" s="9">
        <v>37.4</v>
      </c>
      <c r="E4126" s="11">
        <v>20.479499999999998</v>
      </c>
      <c r="F4126" s="6">
        <v>29.49</v>
      </c>
    </row>
    <row r="4127" spans="1:6" x14ac:dyDescent="0.25">
      <c r="A4127" t="s">
        <v>209</v>
      </c>
      <c r="B4127" t="s">
        <v>125</v>
      </c>
      <c r="C4127" s="10">
        <v>38.995000000000005</v>
      </c>
      <c r="D4127" s="9">
        <v>37.6</v>
      </c>
      <c r="E4127" s="11">
        <v>22.631999999999998</v>
      </c>
      <c r="F4127" s="6">
        <v>30.51</v>
      </c>
    </row>
    <row r="4128" spans="1:6" x14ac:dyDescent="0.25">
      <c r="A4128" t="s">
        <v>209</v>
      </c>
      <c r="B4128" t="s">
        <v>126</v>
      </c>
      <c r="C4128" s="10">
        <v>39.974000000000004</v>
      </c>
      <c r="D4128" s="9">
        <v>38.9</v>
      </c>
      <c r="E4128" s="11">
        <v>22.631999999999998</v>
      </c>
      <c r="F4128" s="6">
        <v>31.53</v>
      </c>
    </row>
    <row r="4129" spans="1:6" x14ac:dyDescent="0.25">
      <c r="A4129" t="s">
        <v>209</v>
      </c>
      <c r="B4129" t="s">
        <v>112</v>
      </c>
      <c r="C4129" s="10">
        <v>37.202000000000005</v>
      </c>
      <c r="D4129" s="9">
        <v>25.9</v>
      </c>
      <c r="E4129" s="11">
        <v>21.55575</v>
      </c>
      <c r="F4129" s="6">
        <v>26.05</v>
      </c>
    </row>
    <row r="4130" spans="1:6" x14ac:dyDescent="0.25">
      <c r="A4130" t="s">
        <v>209</v>
      </c>
      <c r="B4130" t="s">
        <v>113</v>
      </c>
      <c r="C4130" s="10">
        <v>37.202000000000005</v>
      </c>
      <c r="D4130" s="9">
        <v>25.9</v>
      </c>
      <c r="E4130" s="11">
        <v>21.55575</v>
      </c>
      <c r="F4130" s="6">
        <v>26.05</v>
      </c>
    </row>
    <row r="4131" spans="1:6" x14ac:dyDescent="0.25">
      <c r="A4131" t="s">
        <v>209</v>
      </c>
      <c r="B4131" t="s">
        <v>114</v>
      </c>
      <c r="C4131" s="10">
        <v>37.202000000000005</v>
      </c>
      <c r="D4131" s="9">
        <v>15.3</v>
      </c>
      <c r="E4131" s="11">
        <v>19.833749999999998</v>
      </c>
      <c r="F4131" s="6">
        <v>24.13</v>
      </c>
    </row>
    <row r="4132" spans="1:6" x14ac:dyDescent="0.25">
      <c r="A4132" t="s">
        <v>209</v>
      </c>
      <c r="B4132" t="s">
        <v>115</v>
      </c>
      <c r="C4132" s="10">
        <v>32.978000000000002</v>
      </c>
      <c r="D4132" s="9">
        <v>15.3</v>
      </c>
      <c r="E4132" s="11">
        <v>19.833749999999998</v>
      </c>
      <c r="F4132" s="6">
        <v>24.13</v>
      </c>
    </row>
    <row r="4133" spans="1:6" x14ac:dyDescent="0.25">
      <c r="A4133" t="s">
        <v>209</v>
      </c>
      <c r="B4133" t="s">
        <v>116</v>
      </c>
      <c r="C4133" s="10">
        <v>32.978000000000002</v>
      </c>
      <c r="D4133" s="9">
        <v>14</v>
      </c>
      <c r="E4133" s="11">
        <v>18.316749999999999</v>
      </c>
      <c r="F4133" s="6">
        <v>20.010000000000002</v>
      </c>
    </row>
    <row r="4134" spans="1:6" x14ac:dyDescent="0.25">
      <c r="A4134" t="s">
        <v>209</v>
      </c>
      <c r="B4134" t="s">
        <v>117</v>
      </c>
      <c r="C4134" s="10">
        <v>32.978000000000002</v>
      </c>
      <c r="D4134" s="9">
        <v>14</v>
      </c>
      <c r="E4134" s="11">
        <v>18.316749999999999</v>
      </c>
      <c r="F4134" s="6">
        <v>20.010000000000002</v>
      </c>
    </row>
    <row r="4135" spans="1:6" x14ac:dyDescent="0.25">
      <c r="A4135" t="s">
        <v>209</v>
      </c>
      <c r="B4135" t="s">
        <v>118</v>
      </c>
      <c r="C4135" s="10">
        <v>32.978000000000002</v>
      </c>
      <c r="D4135" s="9">
        <v>12.6</v>
      </c>
      <c r="E4135" s="11">
        <v>17.240499999999997</v>
      </c>
      <c r="F4135" s="6">
        <v>17.55</v>
      </c>
    </row>
    <row r="4136" spans="1:6" x14ac:dyDescent="0.25">
      <c r="A4136" t="s">
        <v>209</v>
      </c>
      <c r="B4136" t="s">
        <v>119</v>
      </c>
      <c r="C4136" s="10">
        <v>32.978000000000002</v>
      </c>
      <c r="D4136" s="9">
        <v>12.6</v>
      </c>
      <c r="E4136" s="9">
        <v>17.240499999999997</v>
      </c>
      <c r="F4136" s="6">
        <v>17.55</v>
      </c>
    </row>
    <row r="4137" spans="1:6" x14ac:dyDescent="0.25">
      <c r="A4137" t="s">
        <v>209</v>
      </c>
      <c r="B4137" t="s">
        <v>120</v>
      </c>
      <c r="C4137" s="10">
        <v>32.978000000000002</v>
      </c>
      <c r="D4137" s="9">
        <v>12.6</v>
      </c>
      <c r="E4137" s="9">
        <v>17.240499999999997</v>
      </c>
      <c r="F4137" s="6">
        <v>17.55</v>
      </c>
    </row>
    <row r="4138" spans="1:6" x14ac:dyDescent="0.25">
      <c r="A4138" t="s">
        <v>209</v>
      </c>
      <c r="B4138" t="s">
        <v>121</v>
      </c>
      <c r="C4138" s="10">
        <v>28.031300000000002</v>
      </c>
      <c r="D4138" s="9">
        <v>11.3</v>
      </c>
      <c r="F4138" s="6">
        <v>16.170000000000002</v>
      </c>
    </row>
    <row r="4139" spans="1:6" x14ac:dyDescent="0.25">
      <c r="A4139" t="s">
        <v>209</v>
      </c>
      <c r="B4139" t="s">
        <v>122</v>
      </c>
      <c r="C4139" s="8">
        <v>28.031300000000002</v>
      </c>
      <c r="D4139" s="9">
        <v>11.3</v>
      </c>
      <c r="F4139" s="6">
        <v>16.170000000000002</v>
      </c>
    </row>
    <row r="4140" spans="1:6" x14ac:dyDescent="0.25">
      <c r="A4140" t="s">
        <v>209</v>
      </c>
      <c r="B4140" t="s">
        <v>123</v>
      </c>
      <c r="C4140" s="8">
        <v>28.031300000000002</v>
      </c>
      <c r="D4140" s="9">
        <v>11.3</v>
      </c>
      <c r="F4140" s="6">
        <v>16.170000000000002</v>
      </c>
    </row>
    <row r="4141" spans="1:6" x14ac:dyDescent="0.25">
      <c r="A4141" t="s">
        <v>209</v>
      </c>
      <c r="B4141" t="s">
        <v>124</v>
      </c>
      <c r="C4141" s="8">
        <v>28.031300000000002</v>
      </c>
      <c r="D4141" s="9">
        <v>11.3</v>
      </c>
      <c r="F4141" s="6">
        <v>16.170000000000002</v>
      </c>
    </row>
    <row r="4142" spans="1:6" x14ac:dyDescent="0.25">
      <c r="A4142" t="s">
        <v>210</v>
      </c>
      <c r="B4142" t="s">
        <v>104</v>
      </c>
      <c r="C4142" s="10">
        <v>14.927000000000001</v>
      </c>
      <c r="D4142" s="9">
        <v>27</v>
      </c>
      <c r="E4142" s="11">
        <v>10.83</v>
      </c>
      <c r="F4142" s="6">
        <v>15.73</v>
      </c>
    </row>
    <row r="4143" spans="1:6" x14ac:dyDescent="0.25">
      <c r="A4143" t="s">
        <v>210</v>
      </c>
      <c r="B4143" t="s">
        <v>1</v>
      </c>
      <c r="C4143" s="10">
        <v>16.874000000000002</v>
      </c>
      <c r="D4143" s="9">
        <v>27.5</v>
      </c>
      <c r="E4143" s="11">
        <v>12.36</v>
      </c>
      <c r="F4143" s="6">
        <v>18.329999999999998</v>
      </c>
    </row>
    <row r="4144" spans="1:6" x14ac:dyDescent="0.25">
      <c r="A4144" t="s">
        <v>210</v>
      </c>
      <c r="B4144" t="s">
        <v>2</v>
      </c>
      <c r="C4144" s="10">
        <v>17.721</v>
      </c>
      <c r="D4144" s="9">
        <v>28.2</v>
      </c>
      <c r="E4144" s="11">
        <v>13.87</v>
      </c>
      <c r="F4144" s="6">
        <v>20.92</v>
      </c>
    </row>
    <row r="4145" spans="1:6" x14ac:dyDescent="0.25">
      <c r="A4145" t="s">
        <v>210</v>
      </c>
      <c r="B4145" t="s">
        <v>3</v>
      </c>
      <c r="C4145" s="10">
        <v>19.525000000000002</v>
      </c>
      <c r="D4145" s="9">
        <v>28.7</v>
      </c>
      <c r="E4145" s="11">
        <v>15.39</v>
      </c>
      <c r="F4145" s="6">
        <v>23.51</v>
      </c>
    </row>
    <row r="4146" spans="1:6" x14ac:dyDescent="0.25">
      <c r="A4146" t="s">
        <v>210</v>
      </c>
      <c r="B4146" t="s">
        <v>4</v>
      </c>
      <c r="C4146" s="10">
        <v>21.769000000000002</v>
      </c>
      <c r="D4146" s="9">
        <v>30.2</v>
      </c>
      <c r="E4146" s="11">
        <v>16.690000000000001</v>
      </c>
      <c r="F4146" s="6">
        <v>24.44</v>
      </c>
    </row>
    <row r="4147" spans="1:6" x14ac:dyDescent="0.25">
      <c r="A4147" t="s">
        <v>210</v>
      </c>
      <c r="B4147" t="s">
        <v>5</v>
      </c>
      <c r="C4147" s="10">
        <v>23.727000000000004</v>
      </c>
      <c r="D4147" s="9">
        <v>30.8</v>
      </c>
      <c r="E4147" s="11">
        <v>17.989999999999998</v>
      </c>
      <c r="F4147" s="6">
        <v>25.38</v>
      </c>
    </row>
    <row r="4148" spans="1:6" x14ac:dyDescent="0.25">
      <c r="A4148" t="s">
        <v>210</v>
      </c>
      <c r="B4148" t="s">
        <v>6</v>
      </c>
      <c r="C4148" s="10">
        <v>25.740000000000002</v>
      </c>
      <c r="D4148" s="9">
        <v>32.299999999999997</v>
      </c>
      <c r="E4148" s="11">
        <v>19.29</v>
      </c>
      <c r="F4148" s="6">
        <v>27.42</v>
      </c>
    </row>
    <row r="4149" spans="1:6" x14ac:dyDescent="0.25">
      <c r="A4149" t="s">
        <v>210</v>
      </c>
      <c r="B4149" t="s">
        <v>7</v>
      </c>
      <c r="C4149" s="10">
        <v>27.423000000000002</v>
      </c>
      <c r="D4149" s="9">
        <v>33.5</v>
      </c>
      <c r="E4149" s="11">
        <v>20.59</v>
      </c>
      <c r="F4149" s="6">
        <v>28.39</v>
      </c>
    </row>
    <row r="4150" spans="1:6" x14ac:dyDescent="0.25">
      <c r="A4150" t="s">
        <v>210</v>
      </c>
      <c r="B4150" t="s">
        <v>125</v>
      </c>
      <c r="C4150" s="10">
        <v>28.644000000000002</v>
      </c>
      <c r="D4150" s="9">
        <v>33.799999999999997</v>
      </c>
      <c r="E4150" s="11">
        <v>22.76</v>
      </c>
      <c r="F4150" s="6">
        <v>29.37</v>
      </c>
    </row>
    <row r="4151" spans="1:6" x14ac:dyDescent="0.25">
      <c r="A4151" t="s">
        <v>210</v>
      </c>
      <c r="B4151" t="s">
        <v>126</v>
      </c>
      <c r="C4151" s="10">
        <v>29.634000000000004</v>
      </c>
      <c r="D4151" s="9">
        <v>35.200000000000003</v>
      </c>
      <c r="E4151" s="11">
        <v>22.76</v>
      </c>
      <c r="F4151" s="6">
        <v>30.35</v>
      </c>
    </row>
    <row r="4152" spans="1:6" x14ac:dyDescent="0.25">
      <c r="A4152" t="s">
        <v>210</v>
      </c>
      <c r="B4152" t="s">
        <v>112</v>
      </c>
      <c r="C4152" s="10">
        <v>27.247000000000003</v>
      </c>
      <c r="D4152" s="9">
        <v>24.3</v>
      </c>
      <c r="E4152" s="11">
        <v>21.68</v>
      </c>
      <c r="F4152" s="6">
        <v>25.07</v>
      </c>
    </row>
    <row r="4153" spans="1:6" x14ac:dyDescent="0.25">
      <c r="A4153" t="s">
        <v>210</v>
      </c>
      <c r="B4153" t="s">
        <v>113</v>
      </c>
      <c r="C4153" s="10">
        <v>27.247000000000003</v>
      </c>
      <c r="D4153" s="9">
        <v>24.3</v>
      </c>
      <c r="E4153" s="11">
        <v>21.68</v>
      </c>
      <c r="F4153" s="6">
        <v>25.07</v>
      </c>
    </row>
    <row r="4154" spans="1:6" x14ac:dyDescent="0.25">
      <c r="A4154" t="s">
        <v>210</v>
      </c>
      <c r="B4154" t="s">
        <v>114</v>
      </c>
      <c r="C4154" s="10">
        <v>27.247000000000003</v>
      </c>
      <c r="D4154" s="9">
        <v>14</v>
      </c>
      <c r="E4154" s="11">
        <v>19.940000000000001</v>
      </c>
      <c r="F4154" s="6">
        <v>23.23</v>
      </c>
    </row>
    <row r="4155" spans="1:6" x14ac:dyDescent="0.25">
      <c r="A4155" t="s">
        <v>210</v>
      </c>
      <c r="B4155" t="s">
        <v>115</v>
      </c>
      <c r="C4155" s="10">
        <v>23.199000000000002</v>
      </c>
      <c r="D4155" s="9">
        <v>14</v>
      </c>
      <c r="E4155" s="11">
        <v>19.940000000000001</v>
      </c>
      <c r="F4155" s="6">
        <v>23.23</v>
      </c>
    </row>
    <row r="4156" spans="1:6" x14ac:dyDescent="0.25">
      <c r="A4156" t="s">
        <v>210</v>
      </c>
      <c r="B4156" t="s">
        <v>116</v>
      </c>
      <c r="C4156" s="10">
        <v>23.199000000000002</v>
      </c>
      <c r="D4156" s="9">
        <v>13</v>
      </c>
      <c r="E4156" s="11">
        <v>18.420000000000002</v>
      </c>
      <c r="F4156" s="6">
        <v>19.27</v>
      </c>
    </row>
    <row r="4157" spans="1:6" x14ac:dyDescent="0.25">
      <c r="A4157" t="s">
        <v>210</v>
      </c>
      <c r="B4157" t="s">
        <v>117</v>
      </c>
      <c r="C4157" s="10">
        <v>23.199000000000002</v>
      </c>
      <c r="D4157" s="9">
        <v>13</v>
      </c>
      <c r="E4157" s="11">
        <v>18.420000000000002</v>
      </c>
      <c r="F4157" s="6">
        <v>19.27</v>
      </c>
    </row>
    <row r="4158" spans="1:6" x14ac:dyDescent="0.25">
      <c r="A4158" t="s">
        <v>210</v>
      </c>
      <c r="B4158" t="s">
        <v>118</v>
      </c>
      <c r="C4158" s="10">
        <v>23.199000000000002</v>
      </c>
      <c r="D4158" s="9">
        <v>11.8</v>
      </c>
      <c r="E4158" s="11">
        <v>17.34</v>
      </c>
      <c r="F4158" s="6">
        <v>16.89</v>
      </c>
    </row>
    <row r="4159" spans="1:6" x14ac:dyDescent="0.25">
      <c r="A4159" t="s">
        <v>210</v>
      </c>
      <c r="B4159" t="s">
        <v>119</v>
      </c>
      <c r="C4159" s="10">
        <v>23.199000000000002</v>
      </c>
      <c r="D4159" s="9">
        <v>11.8</v>
      </c>
      <c r="E4159" s="9">
        <v>17.34</v>
      </c>
      <c r="F4159" s="6">
        <v>16.89</v>
      </c>
    </row>
    <row r="4160" spans="1:6" x14ac:dyDescent="0.25">
      <c r="A4160" t="s">
        <v>210</v>
      </c>
      <c r="B4160" t="s">
        <v>120</v>
      </c>
      <c r="C4160" s="10">
        <v>23.199000000000002</v>
      </c>
      <c r="D4160" s="9">
        <v>11.8</v>
      </c>
      <c r="E4160" s="9">
        <v>17.34</v>
      </c>
      <c r="F4160" s="6">
        <v>16.89</v>
      </c>
    </row>
    <row r="4161" spans="1:6" x14ac:dyDescent="0.25">
      <c r="A4161" t="s">
        <v>210</v>
      </c>
      <c r="B4161" t="s">
        <v>121</v>
      </c>
      <c r="C4161" s="10">
        <v>19.719150000000003</v>
      </c>
      <c r="D4161" s="9">
        <v>10.8</v>
      </c>
      <c r="F4161" s="6">
        <v>15.57</v>
      </c>
    </row>
    <row r="4162" spans="1:6" x14ac:dyDescent="0.25">
      <c r="A4162" t="s">
        <v>210</v>
      </c>
      <c r="B4162" t="s">
        <v>122</v>
      </c>
      <c r="C4162" s="8">
        <v>19.719150000000003</v>
      </c>
      <c r="D4162" s="9">
        <v>10.8</v>
      </c>
      <c r="F4162" s="6">
        <v>15.57</v>
      </c>
    </row>
    <row r="4163" spans="1:6" x14ac:dyDescent="0.25">
      <c r="A4163" t="s">
        <v>210</v>
      </c>
      <c r="B4163" t="s">
        <v>123</v>
      </c>
      <c r="C4163" s="8">
        <v>19.719150000000003</v>
      </c>
      <c r="D4163" s="9">
        <v>10.8</v>
      </c>
      <c r="F4163" s="6">
        <v>15.57</v>
      </c>
    </row>
    <row r="4164" spans="1:6" x14ac:dyDescent="0.25">
      <c r="A4164" t="s">
        <v>210</v>
      </c>
      <c r="B4164" t="s">
        <v>124</v>
      </c>
      <c r="C4164" s="8">
        <v>19.719150000000003</v>
      </c>
      <c r="D4164" s="9">
        <v>10.8</v>
      </c>
      <c r="F4164" s="6">
        <v>15.57</v>
      </c>
    </row>
    <row r="4165" spans="1:6" x14ac:dyDescent="0.25">
      <c r="A4165" t="s">
        <v>211</v>
      </c>
      <c r="B4165" t="s">
        <v>104</v>
      </c>
      <c r="C4165" s="10">
        <v>14.41</v>
      </c>
      <c r="D4165" s="9">
        <v>28.8</v>
      </c>
      <c r="E4165" s="11">
        <v>10.71</v>
      </c>
      <c r="F4165" s="6">
        <v>17.12</v>
      </c>
    </row>
    <row r="4166" spans="1:6" x14ac:dyDescent="0.25">
      <c r="A4166" t="s">
        <v>211</v>
      </c>
      <c r="B4166" t="s">
        <v>1</v>
      </c>
      <c r="C4166" s="10">
        <v>15.422000000000001</v>
      </c>
      <c r="D4166" s="9">
        <v>29.4</v>
      </c>
      <c r="E4166" s="11">
        <v>12.21</v>
      </c>
      <c r="F4166" s="6">
        <v>19.940000000000001</v>
      </c>
    </row>
    <row r="4167" spans="1:6" x14ac:dyDescent="0.25">
      <c r="A4167" t="s">
        <v>211</v>
      </c>
      <c r="B4167" t="s">
        <v>2</v>
      </c>
      <c r="C4167" s="10">
        <v>17.446000000000002</v>
      </c>
      <c r="D4167" s="9">
        <v>30.1</v>
      </c>
      <c r="E4167" s="11">
        <v>13.71</v>
      </c>
      <c r="F4167" s="6">
        <v>22.75</v>
      </c>
    </row>
    <row r="4168" spans="1:6" x14ac:dyDescent="0.25">
      <c r="A4168" t="s">
        <v>211</v>
      </c>
      <c r="B4168" t="s">
        <v>3</v>
      </c>
      <c r="C4168" s="10">
        <v>18.975000000000001</v>
      </c>
      <c r="D4168" s="9">
        <v>30.9</v>
      </c>
      <c r="E4168" s="11">
        <v>15.21</v>
      </c>
      <c r="F4168" s="6">
        <v>25.56</v>
      </c>
    </row>
    <row r="4169" spans="1:6" x14ac:dyDescent="0.25">
      <c r="A4169" t="s">
        <v>211</v>
      </c>
      <c r="B4169" t="s">
        <v>4</v>
      </c>
      <c r="C4169" s="10">
        <v>21.307000000000002</v>
      </c>
      <c r="D4169" s="9">
        <v>32.5</v>
      </c>
      <c r="E4169" s="11">
        <v>16.5</v>
      </c>
      <c r="F4169" s="6">
        <v>26.59</v>
      </c>
    </row>
    <row r="4170" spans="1:6" x14ac:dyDescent="0.25">
      <c r="A4170" t="s">
        <v>211</v>
      </c>
      <c r="B4170" t="s">
        <v>5</v>
      </c>
      <c r="C4170" s="10">
        <v>22.748000000000001</v>
      </c>
      <c r="D4170" s="9">
        <v>33.1</v>
      </c>
      <c r="E4170" s="11">
        <v>17.78</v>
      </c>
      <c r="F4170" s="6">
        <v>27.6</v>
      </c>
    </row>
    <row r="4171" spans="1:6" x14ac:dyDescent="0.25">
      <c r="A4171" t="s">
        <v>211</v>
      </c>
      <c r="B4171" t="s">
        <v>6</v>
      </c>
      <c r="C4171" s="10">
        <v>25.421000000000003</v>
      </c>
      <c r="D4171" s="9">
        <v>34.700000000000003</v>
      </c>
      <c r="E4171" s="11">
        <v>19.07</v>
      </c>
      <c r="F4171" s="6">
        <v>29.78</v>
      </c>
    </row>
    <row r="4172" spans="1:6" x14ac:dyDescent="0.25">
      <c r="A4172" t="s">
        <v>211</v>
      </c>
      <c r="B4172" t="s">
        <v>7</v>
      </c>
      <c r="C4172" s="10">
        <v>26.697000000000003</v>
      </c>
      <c r="D4172" s="9">
        <v>36</v>
      </c>
      <c r="E4172" s="11">
        <v>20.350000000000001</v>
      </c>
      <c r="F4172" s="6">
        <v>30.85</v>
      </c>
    </row>
    <row r="4173" spans="1:6" x14ac:dyDescent="0.25">
      <c r="A4173" t="s">
        <v>211</v>
      </c>
      <c r="B4173" t="s">
        <v>125</v>
      </c>
      <c r="C4173" s="10">
        <v>28.490000000000002</v>
      </c>
      <c r="D4173" s="9">
        <v>36.4</v>
      </c>
      <c r="E4173" s="11">
        <v>22.49</v>
      </c>
      <c r="F4173" s="6">
        <v>31.91</v>
      </c>
    </row>
    <row r="4174" spans="1:6" x14ac:dyDescent="0.25">
      <c r="A4174" t="s">
        <v>211</v>
      </c>
      <c r="B4174" t="s">
        <v>126</v>
      </c>
      <c r="C4174" s="10">
        <v>29.260000000000005</v>
      </c>
      <c r="D4174" s="9">
        <v>38</v>
      </c>
      <c r="E4174" s="11">
        <v>22.49</v>
      </c>
      <c r="F4174" s="6">
        <v>32.979999999999997</v>
      </c>
    </row>
    <row r="4175" spans="1:6" x14ac:dyDescent="0.25">
      <c r="A4175" t="s">
        <v>211</v>
      </c>
      <c r="B4175" t="s">
        <v>112</v>
      </c>
      <c r="C4175" s="10">
        <v>26.906000000000002</v>
      </c>
      <c r="D4175" s="9">
        <v>26.1</v>
      </c>
      <c r="E4175" s="11">
        <v>21.42</v>
      </c>
      <c r="F4175" s="6">
        <v>27.24</v>
      </c>
    </row>
    <row r="4176" spans="1:6" x14ac:dyDescent="0.25">
      <c r="A4176" t="s">
        <v>211</v>
      </c>
      <c r="B4176" t="s">
        <v>113</v>
      </c>
      <c r="C4176" s="10">
        <v>26.906000000000002</v>
      </c>
      <c r="D4176" s="9">
        <v>26.1</v>
      </c>
      <c r="E4176" s="11">
        <v>21.42</v>
      </c>
      <c r="F4176" s="6">
        <v>27.24</v>
      </c>
    </row>
    <row r="4177" spans="1:6" x14ac:dyDescent="0.25">
      <c r="A4177" t="s">
        <v>211</v>
      </c>
      <c r="B4177" t="s">
        <v>114</v>
      </c>
      <c r="C4177" s="10">
        <v>26.906000000000002</v>
      </c>
      <c r="D4177" s="9">
        <v>15.3</v>
      </c>
      <c r="E4177" s="11">
        <v>19.71</v>
      </c>
      <c r="F4177" s="6">
        <v>25.23</v>
      </c>
    </row>
    <row r="4178" spans="1:6" x14ac:dyDescent="0.25">
      <c r="A4178" t="s">
        <v>211</v>
      </c>
      <c r="B4178" t="s">
        <v>115</v>
      </c>
      <c r="C4178" s="10">
        <v>22.308000000000003</v>
      </c>
      <c r="D4178" s="9">
        <v>15.3</v>
      </c>
      <c r="E4178" s="11">
        <v>19.71</v>
      </c>
      <c r="F4178" s="6">
        <v>25.23</v>
      </c>
    </row>
    <row r="4179" spans="1:6" x14ac:dyDescent="0.25">
      <c r="A4179" t="s">
        <v>211</v>
      </c>
      <c r="B4179" t="s">
        <v>116</v>
      </c>
      <c r="C4179" s="10">
        <v>22.308000000000003</v>
      </c>
      <c r="D4179" s="9">
        <v>14.2</v>
      </c>
      <c r="E4179" s="11">
        <v>18.21</v>
      </c>
      <c r="F4179" s="6">
        <v>20.93</v>
      </c>
    </row>
    <row r="4180" spans="1:6" x14ac:dyDescent="0.25">
      <c r="A4180" t="s">
        <v>211</v>
      </c>
      <c r="B4180" t="s">
        <v>117</v>
      </c>
      <c r="C4180" s="10">
        <v>22.308000000000003</v>
      </c>
      <c r="D4180" s="9">
        <v>14.2</v>
      </c>
      <c r="E4180" s="11">
        <v>18.21</v>
      </c>
      <c r="F4180" s="6">
        <v>20.93</v>
      </c>
    </row>
    <row r="4181" spans="1:6" x14ac:dyDescent="0.25">
      <c r="A4181" t="s">
        <v>211</v>
      </c>
      <c r="B4181" t="s">
        <v>118</v>
      </c>
      <c r="C4181" s="10">
        <v>22.308000000000003</v>
      </c>
      <c r="D4181" s="9">
        <v>12.9</v>
      </c>
      <c r="E4181" s="11">
        <v>17.14</v>
      </c>
      <c r="F4181" s="6">
        <v>18.350000000000001</v>
      </c>
    </row>
    <row r="4182" spans="1:6" x14ac:dyDescent="0.25">
      <c r="A4182" t="s">
        <v>211</v>
      </c>
      <c r="B4182" t="s">
        <v>119</v>
      </c>
      <c r="C4182" s="10">
        <v>22.308000000000003</v>
      </c>
      <c r="D4182" s="9">
        <v>12.9</v>
      </c>
      <c r="E4182" s="9">
        <v>17.14</v>
      </c>
      <c r="F4182" s="6">
        <v>18.350000000000001</v>
      </c>
    </row>
    <row r="4183" spans="1:6" x14ac:dyDescent="0.25">
      <c r="A4183" t="s">
        <v>211</v>
      </c>
      <c r="B4183" t="s">
        <v>120</v>
      </c>
      <c r="C4183" s="10">
        <v>22.308000000000003</v>
      </c>
      <c r="D4183" s="9">
        <v>12.9</v>
      </c>
      <c r="E4183" s="9">
        <v>17.14</v>
      </c>
      <c r="F4183" s="6">
        <v>18.350000000000001</v>
      </c>
    </row>
    <row r="4184" spans="1:6" x14ac:dyDescent="0.25">
      <c r="A4184" t="s">
        <v>211</v>
      </c>
      <c r="B4184" t="s">
        <v>121</v>
      </c>
      <c r="C4184" s="10">
        <v>18.961800000000004</v>
      </c>
      <c r="D4184" s="9">
        <v>11.7</v>
      </c>
      <c r="F4184" s="6">
        <v>16.920000000000002</v>
      </c>
    </row>
    <row r="4185" spans="1:6" x14ac:dyDescent="0.25">
      <c r="A4185" t="s">
        <v>211</v>
      </c>
      <c r="B4185" t="s">
        <v>122</v>
      </c>
      <c r="C4185" s="8">
        <v>18.961800000000004</v>
      </c>
      <c r="D4185" s="9">
        <v>11.7</v>
      </c>
      <c r="F4185" s="6">
        <v>16.920000000000002</v>
      </c>
    </row>
    <row r="4186" spans="1:6" x14ac:dyDescent="0.25">
      <c r="A4186" t="s">
        <v>211</v>
      </c>
      <c r="B4186" t="s">
        <v>123</v>
      </c>
      <c r="C4186" s="8">
        <v>18.961800000000004</v>
      </c>
      <c r="D4186" s="9">
        <v>11.7</v>
      </c>
      <c r="F4186" s="6">
        <v>16.920000000000002</v>
      </c>
    </row>
    <row r="4187" spans="1:6" x14ac:dyDescent="0.25">
      <c r="A4187" t="s">
        <v>211</v>
      </c>
      <c r="B4187" t="s">
        <v>124</v>
      </c>
      <c r="C4187" s="8">
        <v>18.961800000000004</v>
      </c>
      <c r="D4187" s="9">
        <v>11.7</v>
      </c>
      <c r="F4187" s="6">
        <v>16.920000000000002</v>
      </c>
    </row>
    <row r="4188" spans="1:6" x14ac:dyDescent="0.25">
      <c r="A4188" t="s">
        <v>212</v>
      </c>
      <c r="B4188" t="s">
        <v>104</v>
      </c>
      <c r="C4188" s="10">
        <v>13.06305</v>
      </c>
      <c r="D4188" s="9">
        <v>31.3</v>
      </c>
      <c r="E4188" s="11">
        <v>10.93</v>
      </c>
      <c r="F4188" s="6">
        <v>15.79</v>
      </c>
    </row>
    <row r="4189" spans="1:6" x14ac:dyDescent="0.25">
      <c r="A4189" t="s">
        <v>212</v>
      </c>
      <c r="B4189" t="s">
        <v>1</v>
      </c>
      <c r="C4189" s="10">
        <v>14.680050000000003</v>
      </c>
      <c r="D4189" s="9">
        <v>32.299999999999997</v>
      </c>
      <c r="E4189" s="11">
        <v>12.47</v>
      </c>
      <c r="F4189" s="6">
        <v>18.38</v>
      </c>
    </row>
    <row r="4190" spans="1:6" x14ac:dyDescent="0.25">
      <c r="A4190" t="s">
        <v>212</v>
      </c>
      <c r="B4190" t="s">
        <v>2</v>
      </c>
      <c r="C4190" s="10">
        <v>15.627150000000002</v>
      </c>
      <c r="D4190" s="9">
        <v>33.4</v>
      </c>
      <c r="E4190" s="11">
        <v>14</v>
      </c>
      <c r="F4190" s="6">
        <v>20.99</v>
      </c>
    </row>
    <row r="4191" spans="1:6" x14ac:dyDescent="0.25">
      <c r="A4191" t="s">
        <v>212</v>
      </c>
      <c r="B4191" t="s">
        <v>3</v>
      </c>
      <c r="C4191" s="10">
        <v>16.897650000000006</v>
      </c>
      <c r="D4191" s="9">
        <v>34.700000000000003</v>
      </c>
      <c r="E4191" s="11">
        <v>15.53</v>
      </c>
      <c r="F4191" s="6">
        <v>23.58</v>
      </c>
    </row>
    <row r="4192" spans="1:6" x14ac:dyDescent="0.25">
      <c r="A4192" t="s">
        <v>212</v>
      </c>
      <c r="B4192" t="s">
        <v>4</v>
      </c>
      <c r="C4192" s="10">
        <v>19.045950000000001</v>
      </c>
      <c r="D4192" s="9">
        <v>36.4</v>
      </c>
      <c r="E4192" s="11">
        <v>16.84</v>
      </c>
      <c r="F4192" s="6">
        <v>24.52</v>
      </c>
    </row>
    <row r="4193" spans="1:6" x14ac:dyDescent="0.25">
      <c r="A4193" t="s">
        <v>212</v>
      </c>
      <c r="B4193" t="s">
        <v>5</v>
      </c>
      <c r="C4193" s="10">
        <v>20.616750000000003</v>
      </c>
      <c r="D4193" s="9">
        <v>37.5</v>
      </c>
      <c r="E4193" s="11">
        <v>18.149999999999999</v>
      </c>
      <c r="F4193" s="6">
        <v>25.46</v>
      </c>
    </row>
    <row r="4194" spans="1:6" x14ac:dyDescent="0.25">
      <c r="A4194" t="s">
        <v>212</v>
      </c>
      <c r="B4194" t="s">
        <v>6</v>
      </c>
      <c r="C4194" s="10">
        <v>22.672650000000001</v>
      </c>
      <c r="D4194" s="9">
        <v>39.4</v>
      </c>
      <c r="E4194" s="11">
        <v>19.46</v>
      </c>
      <c r="F4194" s="6">
        <v>27.26</v>
      </c>
    </row>
    <row r="4195" spans="1:6" x14ac:dyDescent="0.25">
      <c r="A4195" t="s">
        <v>212</v>
      </c>
      <c r="B4195" t="s">
        <v>7</v>
      </c>
      <c r="C4195" s="10">
        <v>24.070200000000003</v>
      </c>
      <c r="D4195" s="9">
        <v>40.700000000000003</v>
      </c>
      <c r="E4195" s="11">
        <v>20.78</v>
      </c>
      <c r="F4195" s="6">
        <v>28.23</v>
      </c>
    </row>
    <row r="4196" spans="1:6" x14ac:dyDescent="0.25">
      <c r="A4196" t="s">
        <v>212</v>
      </c>
      <c r="B4196" t="s">
        <v>125</v>
      </c>
      <c r="C4196" s="10">
        <v>25.179000000000006</v>
      </c>
      <c r="D4196" s="9">
        <v>41.3</v>
      </c>
      <c r="E4196" s="11">
        <v>22.96</v>
      </c>
      <c r="F4196" s="6">
        <v>29.21</v>
      </c>
    </row>
    <row r="4197" spans="1:6" x14ac:dyDescent="0.25">
      <c r="A4197" t="s">
        <v>212</v>
      </c>
      <c r="B4197" t="s">
        <v>126</v>
      </c>
      <c r="C4197" s="10">
        <v>26.079900000000002</v>
      </c>
      <c r="D4197" s="9">
        <v>43</v>
      </c>
      <c r="E4197" s="11">
        <v>22.96</v>
      </c>
      <c r="F4197" s="6">
        <v>30.18</v>
      </c>
    </row>
    <row r="4198" spans="1:6" x14ac:dyDescent="0.25">
      <c r="A4198" t="s">
        <v>212</v>
      </c>
      <c r="B4198" t="s">
        <v>112</v>
      </c>
      <c r="C4198" s="10">
        <v>24.012450000000001</v>
      </c>
      <c r="D4198" s="9">
        <v>30.8</v>
      </c>
      <c r="E4198" s="11">
        <v>21.87</v>
      </c>
      <c r="F4198" s="6">
        <v>24.93</v>
      </c>
    </row>
    <row r="4199" spans="1:6" x14ac:dyDescent="0.25">
      <c r="A4199" t="s">
        <v>212</v>
      </c>
      <c r="B4199" t="s">
        <v>113</v>
      </c>
      <c r="C4199" s="10">
        <v>24.012450000000001</v>
      </c>
      <c r="D4199" s="9">
        <v>30.8</v>
      </c>
      <c r="E4199" s="11">
        <v>21.87</v>
      </c>
      <c r="F4199" s="6">
        <v>24.93</v>
      </c>
    </row>
    <row r="4200" spans="1:6" x14ac:dyDescent="0.25">
      <c r="A4200" t="s">
        <v>212</v>
      </c>
      <c r="B4200" t="s">
        <v>114</v>
      </c>
      <c r="C4200" s="10">
        <v>24.012450000000001</v>
      </c>
      <c r="D4200" s="9">
        <v>22</v>
      </c>
      <c r="E4200" s="11">
        <v>20.12</v>
      </c>
      <c r="F4200" s="6">
        <v>23.1</v>
      </c>
    </row>
    <row r="4201" spans="1:6" x14ac:dyDescent="0.25">
      <c r="A4201" t="s">
        <v>212</v>
      </c>
      <c r="B4201" t="s">
        <v>115</v>
      </c>
      <c r="C4201" s="10">
        <v>20.073900000000002</v>
      </c>
      <c r="D4201" s="9">
        <v>22</v>
      </c>
      <c r="E4201" s="11">
        <v>20.12</v>
      </c>
      <c r="F4201" s="6">
        <v>23.1</v>
      </c>
    </row>
    <row r="4202" spans="1:6" x14ac:dyDescent="0.25">
      <c r="A4202" t="s">
        <v>212</v>
      </c>
      <c r="B4202" t="s">
        <v>116</v>
      </c>
      <c r="C4202" s="10">
        <v>20.073900000000002</v>
      </c>
      <c r="D4202" s="9">
        <v>20.399999999999999</v>
      </c>
      <c r="E4202" s="11">
        <v>18.59</v>
      </c>
      <c r="F4202" s="6">
        <v>19.16</v>
      </c>
    </row>
    <row r="4203" spans="1:6" x14ac:dyDescent="0.25">
      <c r="A4203" t="s">
        <v>212</v>
      </c>
      <c r="B4203" t="s">
        <v>117</v>
      </c>
      <c r="C4203" s="10">
        <v>20.073900000000002</v>
      </c>
      <c r="D4203" s="9">
        <v>20.399999999999999</v>
      </c>
      <c r="E4203" s="11">
        <v>18.59</v>
      </c>
      <c r="F4203" s="6">
        <v>19.16</v>
      </c>
    </row>
    <row r="4204" spans="1:6" x14ac:dyDescent="0.25">
      <c r="A4204" t="s">
        <v>212</v>
      </c>
      <c r="B4204" t="s">
        <v>118</v>
      </c>
      <c r="C4204" s="10">
        <v>20.073900000000002</v>
      </c>
      <c r="D4204" s="9">
        <v>18.7</v>
      </c>
      <c r="E4204" s="11">
        <v>17.5</v>
      </c>
      <c r="F4204" s="6">
        <v>16.8</v>
      </c>
    </row>
    <row r="4205" spans="1:6" x14ac:dyDescent="0.25">
      <c r="A4205" t="s">
        <v>212</v>
      </c>
      <c r="B4205" t="s">
        <v>119</v>
      </c>
      <c r="C4205" s="10">
        <v>20.073900000000002</v>
      </c>
      <c r="D4205" s="9">
        <v>18.7</v>
      </c>
      <c r="E4205" s="9">
        <v>17.5</v>
      </c>
      <c r="F4205" s="6">
        <v>16.8</v>
      </c>
    </row>
    <row r="4206" spans="1:6" x14ac:dyDescent="0.25">
      <c r="A4206" t="s">
        <v>212</v>
      </c>
      <c r="B4206" t="s">
        <v>120</v>
      </c>
      <c r="C4206" s="10">
        <v>20.073900000000002</v>
      </c>
      <c r="D4206" s="9">
        <v>18.7</v>
      </c>
      <c r="E4206" s="9">
        <v>17.5</v>
      </c>
      <c r="F4206" s="6">
        <v>16.8</v>
      </c>
    </row>
    <row r="4207" spans="1:6" x14ac:dyDescent="0.25">
      <c r="A4207" t="s">
        <v>212</v>
      </c>
      <c r="B4207" t="s">
        <v>121</v>
      </c>
      <c r="C4207" s="10">
        <v>17.062815000000001</v>
      </c>
      <c r="D4207" s="9">
        <v>17.2</v>
      </c>
      <c r="F4207" s="6">
        <v>15.48</v>
      </c>
    </row>
    <row r="4208" spans="1:6" x14ac:dyDescent="0.25">
      <c r="A4208" t="s">
        <v>212</v>
      </c>
      <c r="B4208" t="s">
        <v>122</v>
      </c>
      <c r="C4208" s="8">
        <v>17.062815000000001</v>
      </c>
      <c r="D4208" s="9">
        <v>17.2</v>
      </c>
      <c r="F4208" s="6">
        <v>15.48</v>
      </c>
    </row>
    <row r="4209" spans="1:6" x14ac:dyDescent="0.25">
      <c r="A4209" t="s">
        <v>212</v>
      </c>
      <c r="B4209" t="s">
        <v>123</v>
      </c>
      <c r="C4209" s="8">
        <v>17.062815000000001</v>
      </c>
      <c r="D4209" s="9">
        <v>17.2</v>
      </c>
      <c r="F4209" s="6">
        <v>15.48</v>
      </c>
    </row>
    <row r="4210" spans="1:6" x14ac:dyDescent="0.25">
      <c r="A4210" t="s">
        <v>212</v>
      </c>
      <c r="B4210" t="s">
        <v>124</v>
      </c>
      <c r="C4210" s="8">
        <v>17.062815000000001</v>
      </c>
      <c r="D4210" s="9">
        <v>17.2</v>
      </c>
      <c r="F4210" s="6">
        <v>15.48</v>
      </c>
    </row>
    <row r="4211" spans="1:6" x14ac:dyDescent="0.25">
      <c r="A4211" t="s">
        <v>213</v>
      </c>
      <c r="B4211" t="s">
        <v>104</v>
      </c>
      <c r="C4211" s="10">
        <v>23.551000000000002</v>
      </c>
      <c r="D4211" s="9">
        <v>33.1</v>
      </c>
      <c r="E4211" s="11">
        <v>17.455749999999998</v>
      </c>
      <c r="F4211" s="6">
        <v>20.95</v>
      </c>
    </row>
    <row r="4212" spans="1:6" x14ac:dyDescent="0.25">
      <c r="A4212" t="s">
        <v>213</v>
      </c>
      <c r="B4212" t="s">
        <v>1</v>
      </c>
      <c r="C4212" s="10">
        <v>26.466000000000001</v>
      </c>
      <c r="D4212" s="9">
        <v>34</v>
      </c>
      <c r="E4212" s="11">
        <v>19.9055</v>
      </c>
      <c r="F4212" s="6">
        <v>24.39</v>
      </c>
    </row>
    <row r="4213" spans="1:6" x14ac:dyDescent="0.25">
      <c r="A4213" t="s">
        <v>213</v>
      </c>
      <c r="B4213" t="s">
        <v>2</v>
      </c>
      <c r="C4213" s="10">
        <v>28.996000000000002</v>
      </c>
      <c r="D4213" s="9">
        <v>35</v>
      </c>
      <c r="E4213" s="11">
        <v>22.344999999999999</v>
      </c>
      <c r="F4213" s="6">
        <v>27.81</v>
      </c>
    </row>
    <row r="4214" spans="1:6" x14ac:dyDescent="0.25">
      <c r="A4214" t="s">
        <v>213</v>
      </c>
      <c r="B4214" t="s">
        <v>3</v>
      </c>
      <c r="C4214" s="10">
        <v>32.208000000000006</v>
      </c>
      <c r="D4214" s="9">
        <v>36</v>
      </c>
      <c r="E4214" s="11">
        <v>24.794750000000001</v>
      </c>
      <c r="F4214" s="6">
        <v>31.25</v>
      </c>
    </row>
    <row r="4215" spans="1:6" x14ac:dyDescent="0.25">
      <c r="A4215" t="s">
        <v>213</v>
      </c>
      <c r="B4215" t="s">
        <v>4</v>
      </c>
      <c r="C4215" s="10">
        <v>36.542000000000002</v>
      </c>
      <c r="D4215" s="9">
        <v>37.9</v>
      </c>
      <c r="E4215" s="11">
        <v>26.885749999999998</v>
      </c>
      <c r="F4215" s="6">
        <v>32.51</v>
      </c>
    </row>
    <row r="4216" spans="1:6" x14ac:dyDescent="0.25">
      <c r="A4216" t="s">
        <v>213</v>
      </c>
      <c r="B4216" t="s">
        <v>5</v>
      </c>
      <c r="C4216" s="10">
        <v>38.016000000000005</v>
      </c>
      <c r="D4216" s="9">
        <v>39</v>
      </c>
      <c r="E4216" s="11">
        <v>28.986999999999998</v>
      </c>
      <c r="F4216" s="6">
        <v>33.75</v>
      </c>
    </row>
    <row r="4217" spans="1:6" x14ac:dyDescent="0.25">
      <c r="A4217" t="s">
        <v>213</v>
      </c>
      <c r="B4217" t="s">
        <v>6</v>
      </c>
      <c r="C4217" s="10">
        <v>39.853000000000002</v>
      </c>
      <c r="D4217" s="9">
        <v>40.9</v>
      </c>
      <c r="E4217" s="11">
        <v>31.077999999999996</v>
      </c>
      <c r="F4217" s="6">
        <v>37.28</v>
      </c>
    </row>
    <row r="4218" spans="1:6" x14ac:dyDescent="0.25">
      <c r="A4218" t="s">
        <v>213</v>
      </c>
      <c r="B4218" t="s">
        <v>7</v>
      </c>
      <c r="C4218" s="10">
        <v>42.207000000000001</v>
      </c>
      <c r="D4218" s="9">
        <v>42.5</v>
      </c>
      <c r="E4218" s="11">
        <v>33.179249999999996</v>
      </c>
      <c r="F4218" s="6">
        <v>38.619999999999997</v>
      </c>
    </row>
    <row r="4219" spans="1:6" x14ac:dyDescent="0.25">
      <c r="A4219" t="s">
        <v>213</v>
      </c>
      <c r="B4219" t="s">
        <v>125</v>
      </c>
      <c r="C4219" s="10">
        <v>44.539000000000009</v>
      </c>
      <c r="D4219" s="9">
        <v>43.2</v>
      </c>
      <c r="E4219" s="11">
        <v>36.664250000000003</v>
      </c>
      <c r="F4219" s="6">
        <v>39.94</v>
      </c>
    </row>
    <row r="4220" spans="1:6" x14ac:dyDescent="0.25">
      <c r="A4220" t="s">
        <v>213</v>
      </c>
      <c r="B4220" t="s">
        <v>126</v>
      </c>
      <c r="C4220" s="10">
        <v>47.146000000000001</v>
      </c>
      <c r="D4220" s="9">
        <v>45.1</v>
      </c>
      <c r="E4220" s="11">
        <v>36.664250000000003</v>
      </c>
      <c r="F4220" s="6">
        <v>41.27</v>
      </c>
    </row>
    <row r="4221" spans="1:6" x14ac:dyDescent="0.25">
      <c r="A4221" t="s">
        <v>213</v>
      </c>
      <c r="B4221" t="s">
        <v>112</v>
      </c>
      <c r="C4221" s="10">
        <v>44.671000000000006</v>
      </c>
      <c r="D4221" s="9">
        <v>31.4</v>
      </c>
      <c r="E4221" s="11">
        <v>34.921749999999996</v>
      </c>
      <c r="F4221" s="6">
        <v>34.1</v>
      </c>
    </row>
    <row r="4222" spans="1:6" x14ac:dyDescent="0.25">
      <c r="A4222" t="s">
        <v>213</v>
      </c>
      <c r="B4222" t="s">
        <v>113</v>
      </c>
      <c r="C4222" s="10">
        <v>44.671000000000006</v>
      </c>
      <c r="D4222" s="9">
        <v>31.4</v>
      </c>
      <c r="E4222" s="11">
        <v>34.921749999999996</v>
      </c>
      <c r="F4222" s="6">
        <v>34.1</v>
      </c>
    </row>
    <row r="4223" spans="1:6" x14ac:dyDescent="0.25">
      <c r="A4223" t="s">
        <v>213</v>
      </c>
      <c r="B4223" t="s">
        <v>114</v>
      </c>
      <c r="C4223" s="10">
        <v>44.671000000000006</v>
      </c>
      <c r="D4223" s="9">
        <v>20.100000000000001</v>
      </c>
      <c r="E4223" s="11">
        <v>32.1235</v>
      </c>
      <c r="F4223" s="6">
        <v>31.58</v>
      </c>
    </row>
    <row r="4224" spans="1:6" x14ac:dyDescent="0.25">
      <c r="A4224" t="s">
        <v>213</v>
      </c>
      <c r="B4224" t="s">
        <v>115</v>
      </c>
      <c r="C4224" s="10">
        <v>40.392000000000003</v>
      </c>
      <c r="D4224" s="9">
        <v>20.100000000000001</v>
      </c>
      <c r="E4224" s="11">
        <v>32.1235</v>
      </c>
      <c r="F4224" s="6">
        <v>31.58</v>
      </c>
    </row>
    <row r="4225" spans="1:6" x14ac:dyDescent="0.25">
      <c r="A4225" t="s">
        <v>213</v>
      </c>
      <c r="B4225" t="s">
        <v>116</v>
      </c>
      <c r="C4225" s="10">
        <v>40.392000000000003</v>
      </c>
      <c r="D4225" s="9">
        <v>18.8</v>
      </c>
      <c r="E4225" s="11">
        <v>29.683999999999997</v>
      </c>
      <c r="F4225" s="6">
        <v>26.2</v>
      </c>
    </row>
    <row r="4226" spans="1:6" x14ac:dyDescent="0.25">
      <c r="A4226" t="s">
        <v>213</v>
      </c>
      <c r="B4226" t="s">
        <v>117</v>
      </c>
      <c r="C4226" s="10">
        <v>40.392000000000003</v>
      </c>
      <c r="D4226" s="9">
        <v>18.8</v>
      </c>
      <c r="E4226" s="11">
        <v>29.683999999999997</v>
      </c>
      <c r="F4226" s="6">
        <v>26.2</v>
      </c>
    </row>
    <row r="4227" spans="1:6" x14ac:dyDescent="0.25">
      <c r="A4227" t="s">
        <v>213</v>
      </c>
      <c r="B4227" t="s">
        <v>118</v>
      </c>
      <c r="C4227" s="10">
        <v>40.392000000000003</v>
      </c>
      <c r="D4227" s="9">
        <v>17.100000000000001</v>
      </c>
      <c r="E4227" s="11">
        <v>27.941499999999998</v>
      </c>
      <c r="F4227" s="6">
        <v>22.98</v>
      </c>
    </row>
    <row r="4228" spans="1:6" x14ac:dyDescent="0.25">
      <c r="A4228" t="s">
        <v>213</v>
      </c>
      <c r="B4228" t="s">
        <v>119</v>
      </c>
      <c r="C4228" s="10">
        <v>40.392000000000003</v>
      </c>
      <c r="D4228" s="9">
        <v>17.100000000000001</v>
      </c>
      <c r="E4228" s="9">
        <v>27.941499999999998</v>
      </c>
      <c r="F4228" s="6">
        <v>22.98</v>
      </c>
    </row>
    <row r="4229" spans="1:6" x14ac:dyDescent="0.25">
      <c r="A4229" t="s">
        <v>213</v>
      </c>
      <c r="B4229" t="s">
        <v>120</v>
      </c>
      <c r="C4229" s="10">
        <v>40.392000000000003</v>
      </c>
      <c r="D4229" s="9">
        <v>17.100000000000001</v>
      </c>
      <c r="E4229" s="9">
        <v>27.941499999999998</v>
      </c>
      <c r="F4229" s="6">
        <v>22.98</v>
      </c>
    </row>
    <row r="4230" spans="1:6" x14ac:dyDescent="0.25">
      <c r="A4230" t="s">
        <v>213</v>
      </c>
      <c r="B4230" t="s">
        <v>121</v>
      </c>
      <c r="C4230" s="10">
        <v>34.333200000000005</v>
      </c>
      <c r="D4230" s="9">
        <v>15.7</v>
      </c>
      <c r="F4230" s="6">
        <v>21.18</v>
      </c>
    </row>
    <row r="4231" spans="1:6" x14ac:dyDescent="0.25">
      <c r="A4231" t="s">
        <v>213</v>
      </c>
      <c r="B4231" t="s">
        <v>122</v>
      </c>
      <c r="C4231" s="8">
        <v>34.333200000000005</v>
      </c>
      <c r="D4231" s="9">
        <v>15.7</v>
      </c>
      <c r="F4231" s="6">
        <v>21.18</v>
      </c>
    </row>
    <row r="4232" spans="1:6" x14ac:dyDescent="0.25">
      <c r="A4232" t="s">
        <v>213</v>
      </c>
      <c r="B4232" t="s">
        <v>123</v>
      </c>
      <c r="C4232" s="8">
        <v>34.333200000000005</v>
      </c>
      <c r="D4232" s="9">
        <v>15.7</v>
      </c>
      <c r="F4232" s="6">
        <v>21.18</v>
      </c>
    </row>
    <row r="4233" spans="1:6" x14ac:dyDescent="0.25">
      <c r="A4233" t="s">
        <v>213</v>
      </c>
      <c r="B4233" t="s">
        <v>124</v>
      </c>
      <c r="C4233" s="8">
        <v>34.333200000000005</v>
      </c>
      <c r="D4233" s="9">
        <v>15.7</v>
      </c>
      <c r="F4233" s="6">
        <v>21.18</v>
      </c>
    </row>
    <row r="4234" spans="1:6" x14ac:dyDescent="0.25">
      <c r="A4234" t="s">
        <v>214</v>
      </c>
      <c r="B4234" t="s">
        <v>104</v>
      </c>
      <c r="C4234" s="10">
        <v>18.843</v>
      </c>
      <c r="D4234" s="9">
        <v>33.1</v>
      </c>
      <c r="E4234" s="11">
        <v>14.770249999999999</v>
      </c>
      <c r="F4234" s="6">
        <v>19.920000000000002</v>
      </c>
    </row>
    <row r="4235" spans="1:6" x14ac:dyDescent="0.25">
      <c r="A4235" t="s">
        <v>214</v>
      </c>
      <c r="B4235" t="s">
        <v>1</v>
      </c>
      <c r="C4235" s="10">
        <v>21.791</v>
      </c>
      <c r="D4235" s="9">
        <v>33.9</v>
      </c>
      <c r="E4235" s="11">
        <v>16.84075</v>
      </c>
      <c r="F4235" s="6">
        <v>23.2</v>
      </c>
    </row>
    <row r="4236" spans="1:6" x14ac:dyDescent="0.25">
      <c r="A4236" t="s">
        <v>214</v>
      </c>
      <c r="B4236" t="s">
        <v>2</v>
      </c>
      <c r="C4236" s="10">
        <v>24.189</v>
      </c>
      <c r="D4236" s="9">
        <v>34.799999999999997</v>
      </c>
      <c r="E4236" s="11">
        <v>18.911249999999999</v>
      </c>
      <c r="F4236" s="6">
        <v>26.46</v>
      </c>
    </row>
    <row r="4237" spans="1:6" x14ac:dyDescent="0.25">
      <c r="A4237" t="s">
        <v>214</v>
      </c>
      <c r="B4237" t="s">
        <v>3</v>
      </c>
      <c r="C4237" s="10">
        <v>26.499000000000002</v>
      </c>
      <c r="D4237" s="9">
        <v>35.799999999999997</v>
      </c>
      <c r="E4237" s="11">
        <v>20.971499999999999</v>
      </c>
      <c r="F4237" s="6">
        <v>29.73</v>
      </c>
    </row>
    <row r="4238" spans="1:6" x14ac:dyDescent="0.25">
      <c r="A4238" t="s">
        <v>214</v>
      </c>
      <c r="B4238" t="s">
        <v>4</v>
      </c>
      <c r="C4238" s="10">
        <v>28.633000000000003</v>
      </c>
      <c r="D4238" s="9">
        <v>37.700000000000003</v>
      </c>
      <c r="E4238" s="11">
        <v>22.74475</v>
      </c>
      <c r="F4238" s="6">
        <v>30.92</v>
      </c>
    </row>
    <row r="4239" spans="1:6" x14ac:dyDescent="0.25">
      <c r="A4239" t="s">
        <v>214</v>
      </c>
      <c r="B4239" t="s">
        <v>5</v>
      </c>
      <c r="C4239" s="10">
        <v>31.174000000000003</v>
      </c>
      <c r="D4239" s="9">
        <v>38.6</v>
      </c>
      <c r="E4239" s="11">
        <v>24.518000000000001</v>
      </c>
      <c r="F4239" s="6">
        <v>32.11</v>
      </c>
    </row>
    <row r="4240" spans="1:6" x14ac:dyDescent="0.25">
      <c r="A4240" t="s">
        <v>214</v>
      </c>
      <c r="B4240" t="s">
        <v>6</v>
      </c>
      <c r="C4240" s="10">
        <v>33.472999999999999</v>
      </c>
      <c r="D4240" s="9">
        <v>40.5</v>
      </c>
      <c r="E4240" s="11">
        <v>26.291249999999998</v>
      </c>
      <c r="F4240" s="6">
        <v>35.1</v>
      </c>
    </row>
    <row r="4241" spans="1:6" x14ac:dyDescent="0.25">
      <c r="A4241" t="s">
        <v>214</v>
      </c>
      <c r="B4241" t="s">
        <v>7</v>
      </c>
      <c r="C4241" s="10">
        <v>35.090000000000003</v>
      </c>
      <c r="D4241" s="9">
        <v>42</v>
      </c>
      <c r="E4241" s="11">
        <v>28.064499999999995</v>
      </c>
      <c r="F4241" s="6">
        <v>36.35</v>
      </c>
    </row>
    <row r="4242" spans="1:6" x14ac:dyDescent="0.25">
      <c r="A4242" t="s">
        <v>214</v>
      </c>
      <c r="B4242" t="s">
        <v>125</v>
      </c>
      <c r="C4242" s="10">
        <v>37.169000000000004</v>
      </c>
      <c r="D4242" s="9">
        <v>42.7</v>
      </c>
      <c r="E4242" s="11">
        <v>31.016500000000001</v>
      </c>
      <c r="F4242" s="6">
        <v>37.619999999999997</v>
      </c>
    </row>
    <row r="4243" spans="1:6" x14ac:dyDescent="0.25">
      <c r="A4243" t="s">
        <v>214</v>
      </c>
      <c r="B4243" t="s">
        <v>126</v>
      </c>
      <c r="C4243" s="10">
        <v>39.07200000000001</v>
      </c>
      <c r="D4243" s="9">
        <v>44.5</v>
      </c>
      <c r="E4243" s="11">
        <v>31.016500000000001</v>
      </c>
      <c r="F4243" s="6">
        <v>38.869999999999997</v>
      </c>
    </row>
    <row r="4244" spans="1:6" x14ac:dyDescent="0.25">
      <c r="A4244" t="s">
        <v>214</v>
      </c>
      <c r="B4244" t="s">
        <v>112</v>
      </c>
      <c r="C4244" s="10">
        <v>35.431000000000004</v>
      </c>
      <c r="D4244" s="9">
        <v>30.7</v>
      </c>
      <c r="E4244" s="11">
        <v>29.540499999999998</v>
      </c>
      <c r="F4244" s="6">
        <v>32.11</v>
      </c>
    </row>
    <row r="4245" spans="1:6" x14ac:dyDescent="0.25">
      <c r="A4245" t="s">
        <v>214</v>
      </c>
      <c r="B4245" t="s">
        <v>113</v>
      </c>
      <c r="C4245" s="10">
        <v>35.431000000000004</v>
      </c>
      <c r="D4245" s="9">
        <v>30.7</v>
      </c>
      <c r="E4245" s="11">
        <v>29.540499999999998</v>
      </c>
      <c r="F4245" s="6">
        <v>32.11</v>
      </c>
    </row>
    <row r="4246" spans="1:6" x14ac:dyDescent="0.25">
      <c r="A4246" t="s">
        <v>214</v>
      </c>
      <c r="B4246" t="s">
        <v>114</v>
      </c>
      <c r="C4246" s="10">
        <v>35.431000000000004</v>
      </c>
      <c r="D4246" s="9">
        <v>19</v>
      </c>
      <c r="E4246" s="11">
        <v>27.172750000000001</v>
      </c>
      <c r="F4246" s="6">
        <v>29.74</v>
      </c>
    </row>
    <row r="4247" spans="1:6" x14ac:dyDescent="0.25">
      <c r="A4247" t="s">
        <v>214</v>
      </c>
      <c r="B4247" t="s">
        <v>115</v>
      </c>
      <c r="C4247" s="10">
        <v>31.097000000000001</v>
      </c>
      <c r="D4247" s="9">
        <v>19</v>
      </c>
      <c r="E4247" s="11">
        <v>27.172750000000001</v>
      </c>
      <c r="F4247" s="6">
        <v>29.74</v>
      </c>
    </row>
    <row r="4248" spans="1:6" x14ac:dyDescent="0.25">
      <c r="A4248" t="s">
        <v>214</v>
      </c>
      <c r="B4248" t="s">
        <v>116</v>
      </c>
      <c r="C4248" s="10">
        <v>31.097000000000001</v>
      </c>
      <c r="D4248" s="9">
        <v>17.7</v>
      </c>
      <c r="E4248" s="11">
        <v>25.112499999999997</v>
      </c>
      <c r="F4248" s="6">
        <v>24.67</v>
      </c>
    </row>
    <row r="4249" spans="1:6" x14ac:dyDescent="0.25">
      <c r="A4249" t="s">
        <v>214</v>
      </c>
      <c r="B4249" t="s">
        <v>117</v>
      </c>
      <c r="C4249" s="10">
        <v>31.097000000000001</v>
      </c>
      <c r="D4249" s="9">
        <v>17.7</v>
      </c>
      <c r="E4249" s="11">
        <v>25.112499999999997</v>
      </c>
      <c r="F4249" s="6">
        <v>24.67</v>
      </c>
    </row>
    <row r="4250" spans="1:6" x14ac:dyDescent="0.25">
      <c r="A4250" t="s">
        <v>214</v>
      </c>
      <c r="B4250" t="s">
        <v>118</v>
      </c>
      <c r="C4250" s="10">
        <v>31.097000000000001</v>
      </c>
      <c r="D4250" s="9">
        <v>16</v>
      </c>
      <c r="E4250" s="11">
        <v>23.636499999999998</v>
      </c>
      <c r="F4250" s="6">
        <v>21.62</v>
      </c>
    </row>
    <row r="4251" spans="1:6" x14ac:dyDescent="0.25">
      <c r="A4251" t="s">
        <v>214</v>
      </c>
      <c r="B4251" t="s">
        <v>119</v>
      </c>
      <c r="C4251" s="10">
        <v>31.097000000000001</v>
      </c>
      <c r="D4251" s="9">
        <v>16</v>
      </c>
      <c r="E4251" s="9">
        <v>23.636499999999998</v>
      </c>
      <c r="F4251" s="6">
        <v>21.62</v>
      </c>
    </row>
    <row r="4252" spans="1:6" x14ac:dyDescent="0.25">
      <c r="A4252" t="s">
        <v>214</v>
      </c>
      <c r="B4252" t="s">
        <v>120</v>
      </c>
      <c r="C4252" s="10">
        <v>31.097000000000001</v>
      </c>
      <c r="D4252" s="9">
        <v>16</v>
      </c>
      <c r="E4252" s="9">
        <v>23.636499999999998</v>
      </c>
      <c r="F4252" s="6">
        <v>21.62</v>
      </c>
    </row>
    <row r="4253" spans="1:6" x14ac:dyDescent="0.25">
      <c r="A4253" t="s">
        <v>214</v>
      </c>
      <c r="B4253" t="s">
        <v>121</v>
      </c>
      <c r="C4253" s="10">
        <v>26.432449999999999</v>
      </c>
      <c r="D4253" s="9">
        <v>14.7</v>
      </c>
      <c r="F4253" s="6">
        <v>19.940000000000001</v>
      </c>
    </row>
    <row r="4254" spans="1:6" x14ac:dyDescent="0.25">
      <c r="A4254" t="s">
        <v>214</v>
      </c>
      <c r="B4254" t="s">
        <v>122</v>
      </c>
      <c r="C4254" s="8">
        <v>26.432449999999999</v>
      </c>
      <c r="D4254" s="9">
        <v>14.7</v>
      </c>
      <c r="F4254" s="6">
        <v>19.940000000000001</v>
      </c>
    </row>
    <row r="4255" spans="1:6" x14ac:dyDescent="0.25">
      <c r="A4255" t="s">
        <v>214</v>
      </c>
      <c r="B4255" t="s">
        <v>123</v>
      </c>
      <c r="C4255" s="8">
        <v>26.432449999999999</v>
      </c>
      <c r="D4255" s="9">
        <v>14.7</v>
      </c>
      <c r="F4255" s="6">
        <v>19.940000000000001</v>
      </c>
    </row>
    <row r="4256" spans="1:6" x14ac:dyDescent="0.25">
      <c r="A4256" t="s">
        <v>214</v>
      </c>
      <c r="B4256" t="s">
        <v>124</v>
      </c>
      <c r="C4256" s="8">
        <v>26.432449999999999</v>
      </c>
      <c r="D4256" s="9">
        <v>14.7</v>
      </c>
      <c r="F4256" s="6">
        <v>19.940000000000001</v>
      </c>
    </row>
    <row r="4257" spans="1:6" x14ac:dyDescent="0.25">
      <c r="A4257" t="s">
        <v>215</v>
      </c>
      <c r="B4257" t="s">
        <v>104</v>
      </c>
      <c r="C4257" s="10">
        <v>24.574000000000002</v>
      </c>
      <c r="D4257" s="9">
        <v>33.299999999999997</v>
      </c>
      <c r="E4257" s="11">
        <v>17.076499999999999</v>
      </c>
      <c r="F4257" s="6">
        <v>21.44</v>
      </c>
    </row>
    <row r="4258" spans="1:6" x14ac:dyDescent="0.25">
      <c r="A4258" t="s">
        <v>215</v>
      </c>
      <c r="B4258" t="s">
        <v>1</v>
      </c>
      <c r="C4258" s="10">
        <v>27.874000000000002</v>
      </c>
      <c r="D4258" s="9">
        <v>34.299999999999997</v>
      </c>
      <c r="E4258" s="11">
        <v>19.464749999999995</v>
      </c>
      <c r="F4258" s="6">
        <v>24.96</v>
      </c>
    </row>
    <row r="4259" spans="1:6" x14ac:dyDescent="0.25">
      <c r="A4259" t="s">
        <v>215</v>
      </c>
      <c r="B4259" t="s">
        <v>2</v>
      </c>
      <c r="C4259" s="10">
        <v>31.218</v>
      </c>
      <c r="D4259" s="9">
        <v>35.4</v>
      </c>
      <c r="E4259" s="11">
        <v>21.852999999999998</v>
      </c>
      <c r="F4259" s="6">
        <v>28.47</v>
      </c>
    </row>
    <row r="4260" spans="1:6" x14ac:dyDescent="0.25">
      <c r="A4260" t="s">
        <v>215</v>
      </c>
      <c r="B4260" t="s">
        <v>3</v>
      </c>
      <c r="C4260" s="10">
        <v>35.486000000000004</v>
      </c>
      <c r="D4260" s="9">
        <v>36.700000000000003</v>
      </c>
      <c r="E4260" s="11">
        <v>24.241249999999997</v>
      </c>
      <c r="F4260" s="6">
        <v>32</v>
      </c>
    </row>
    <row r="4261" spans="1:6" x14ac:dyDescent="0.25">
      <c r="A4261" t="s">
        <v>215</v>
      </c>
      <c r="B4261" t="s">
        <v>4</v>
      </c>
      <c r="C4261" s="10">
        <v>38.423000000000002</v>
      </c>
      <c r="D4261" s="9">
        <v>38.799999999999997</v>
      </c>
      <c r="E4261" s="11">
        <v>26.301499999999997</v>
      </c>
      <c r="F4261" s="6">
        <v>33.270000000000003</v>
      </c>
    </row>
    <row r="4262" spans="1:6" x14ac:dyDescent="0.25">
      <c r="A4262" t="s">
        <v>215</v>
      </c>
      <c r="B4262" t="s">
        <v>5</v>
      </c>
      <c r="C4262" s="10">
        <v>40.986000000000004</v>
      </c>
      <c r="D4262" s="9">
        <v>39.9</v>
      </c>
      <c r="E4262" s="11">
        <v>28.351499999999998</v>
      </c>
      <c r="F4262" s="6">
        <v>34.56</v>
      </c>
    </row>
    <row r="4263" spans="1:6" x14ac:dyDescent="0.25">
      <c r="A4263" t="s">
        <v>215</v>
      </c>
      <c r="B4263" t="s">
        <v>6</v>
      </c>
      <c r="C4263" s="10">
        <v>43.395000000000003</v>
      </c>
      <c r="D4263" s="9">
        <v>42.1</v>
      </c>
      <c r="E4263" s="11">
        <v>30.391249999999996</v>
      </c>
      <c r="F4263" s="6">
        <v>38.229999999999997</v>
      </c>
    </row>
    <row r="4264" spans="1:6" x14ac:dyDescent="0.25">
      <c r="A4264" t="s">
        <v>215</v>
      </c>
      <c r="B4264" t="s">
        <v>7</v>
      </c>
      <c r="C4264" s="10">
        <v>45.704999999999998</v>
      </c>
      <c r="D4264" s="9">
        <v>43.8</v>
      </c>
      <c r="E4264" s="11">
        <v>32.441249999999997</v>
      </c>
      <c r="F4264" s="6">
        <v>39.590000000000003</v>
      </c>
    </row>
    <row r="4265" spans="1:6" x14ac:dyDescent="0.25">
      <c r="A4265" t="s">
        <v>215</v>
      </c>
      <c r="B4265" t="s">
        <v>125</v>
      </c>
      <c r="C4265" s="10">
        <v>48.499000000000009</v>
      </c>
      <c r="D4265" s="9">
        <v>44.7</v>
      </c>
      <c r="E4265" s="11">
        <v>35.864750000000001</v>
      </c>
      <c r="F4265" s="6">
        <v>40.96</v>
      </c>
    </row>
    <row r="4266" spans="1:6" x14ac:dyDescent="0.25">
      <c r="A4266" t="s">
        <v>215</v>
      </c>
      <c r="B4266" t="s">
        <v>126</v>
      </c>
      <c r="C4266" s="10">
        <v>51.766000000000005</v>
      </c>
      <c r="D4266" s="9">
        <v>46.8</v>
      </c>
      <c r="E4266" s="11">
        <v>35.864750000000001</v>
      </c>
      <c r="F4266" s="6">
        <v>42.32</v>
      </c>
    </row>
    <row r="4267" spans="1:6" x14ac:dyDescent="0.25">
      <c r="A4267" t="s">
        <v>215</v>
      </c>
      <c r="B4267" t="s">
        <v>112</v>
      </c>
      <c r="C4267" s="10">
        <v>49.148000000000003</v>
      </c>
      <c r="D4267" s="9">
        <v>33.1</v>
      </c>
      <c r="E4267" s="11">
        <v>34.152999999999999</v>
      </c>
      <c r="F4267" s="6">
        <v>34.96</v>
      </c>
    </row>
    <row r="4268" spans="1:6" x14ac:dyDescent="0.25">
      <c r="A4268" t="s">
        <v>215</v>
      </c>
      <c r="B4268" t="s">
        <v>113</v>
      </c>
      <c r="C4268" s="10">
        <v>49.148000000000003</v>
      </c>
      <c r="D4268" s="9">
        <v>33.1</v>
      </c>
      <c r="E4268" s="11">
        <v>34.152999999999999</v>
      </c>
      <c r="F4268" s="6">
        <v>34.96</v>
      </c>
    </row>
    <row r="4269" spans="1:6" x14ac:dyDescent="0.25">
      <c r="A4269" t="s">
        <v>215</v>
      </c>
      <c r="B4269" t="s">
        <v>114</v>
      </c>
      <c r="C4269" s="10">
        <v>49.148000000000003</v>
      </c>
      <c r="D4269" s="9">
        <v>21.7</v>
      </c>
      <c r="E4269" s="11">
        <v>31.416249999999994</v>
      </c>
      <c r="F4269" s="6">
        <v>32.380000000000003</v>
      </c>
    </row>
    <row r="4270" spans="1:6" x14ac:dyDescent="0.25">
      <c r="A4270" t="s">
        <v>215</v>
      </c>
      <c r="B4270" t="s">
        <v>115</v>
      </c>
      <c r="C4270" s="10">
        <v>41.316000000000003</v>
      </c>
      <c r="D4270" s="9">
        <v>21.7</v>
      </c>
      <c r="E4270" s="11">
        <v>31.416249999999994</v>
      </c>
      <c r="F4270" s="6">
        <v>32.380000000000003</v>
      </c>
    </row>
    <row r="4271" spans="1:6" x14ac:dyDescent="0.25">
      <c r="A4271" t="s">
        <v>215</v>
      </c>
      <c r="B4271" t="s">
        <v>116</v>
      </c>
      <c r="C4271" s="10">
        <v>41.316000000000003</v>
      </c>
      <c r="D4271" s="9">
        <v>20.3</v>
      </c>
      <c r="E4271" s="11">
        <v>29.027999999999999</v>
      </c>
      <c r="F4271" s="6">
        <v>26.86</v>
      </c>
    </row>
    <row r="4272" spans="1:6" x14ac:dyDescent="0.25">
      <c r="A4272" t="s">
        <v>215</v>
      </c>
      <c r="B4272" t="s">
        <v>117</v>
      </c>
      <c r="C4272" s="10">
        <v>41.316000000000003</v>
      </c>
      <c r="D4272" s="9">
        <v>20.3</v>
      </c>
      <c r="E4272" s="11">
        <v>29.027999999999999</v>
      </c>
      <c r="F4272" s="6">
        <v>26.86</v>
      </c>
    </row>
    <row r="4273" spans="1:6" x14ac:dyDescent="0.25">
      <c r="A4273" t="s">
        <v>215</v>
      </c>
      <c r="B4273" t="s">
        <v>118</v>
      </c>
      <c r="C4273" s="10">
        <v>41.316000000000003</v>
      </c>
      <c r="D4273" s="9">
        <v>18.600000000000001</v>
      </c>
      <c r="E4273" s="11">
        <v>27.326499999999999</v>
      </c>
      <c r="F4273" s="6">
        <v>23.55</v>
      </c>
    </row>
    <row r="4274" spans="1:6" x14ac:dyDescent="0.25">
      <c r="A4274" t="s">
        <v>215</v>
      </c>
      <c r="B4274" t="s">
        <v>119</v>
      </c>
      <c r="C4274" s="10">
        <v>41.316000000000003</v>
      </c>
      <c r="D4274" s="9">
        <v>18.600000000000001</v>
      </c>
      <c r="E4274" s="9">
        <v>27.326499999999999</v>
      </c>
      <c r="F4274" s="6">
        <v>23.55</v>
      </c>
    </row>
    <row r="4275" spans="1:6" x14ac:dyDescent="0.25">
      <c r="A4275" t="s">
        <v>215</v>
      </c>
      <c r="B4275" t="s">
        <v>120</v>
      </c>
      <c r="C4275" s="10">
        <v>41.316000000000003</v>
      </c>
      <c r="D4275" s="9">
        <v>18.600000000000001</v>
      </c>
      <c r="E4275" s="9">
        <v>27.326499999999999</v>
      </c>
      <c r="F4275" s="6">
        <v>23.55</v>
      </c>
    </row>
    <row r="4276" spans="1:6" x14ac:dyDescent="0.25">
      <c r="A4276" t="s">
        <v>215</v>
      </c>
      <c r="B4276" t="s">
        <v>121</v>
      </c>
      <c r="C4276" s="10">
        <v>35.118600000000001</v>
      </c>
      <c r="D4276" s="9">
        <v>17.2</v>
      </c>
      <c r="F4276" s="6">
        <v>21.71</v>
      </c>
    </row>
    <row r="4277" spans="1:6" x14ac:dyDescent="0.25">
      <c r="A4277" t="s">
        <v>215</v>
      </c>
      <c r="B4277" t="s">
        <v>122</v>
      </c>
      <c r="C4277" s="8">
        <v>35.118600000000001</v>
      </c>
      <c r="D4277" s="9">
        <v>17.2</v>
      </c>
      <c r="F4277" s="6">
        <v>21.71</v>
      </c>
    </row>
    <row r="4278" spans="1:6" x14ac:dyDescent="0.25">
      <c r="A4278" t="s">
        <v>215</v>
      </c>
      <c r="B4278" t="s">
        <v>123</v>
      </c>
      <c r="C4278" s="8">
        <v>35.118600000000001</v>
      </c>
      <c r="D4278" s="9">
        <v>17.2</v>
      </c>
      <c r="F4278" s="6">
        <v>21.71</v>
      </c>
    </row>
    <row r="4279" spans="1:6" x14ac:dyDescent="0.25">
      <c r="A4279" t="s">
        <v>215</v>
      </c>
      <c r="B4279" t="s">
        <v>124</v>
      </c>
      <c r="C4279" s="8">
        <v>35.118600000000001</v>
      </c>
      <c r="D4279" s="9">
        <v>17.2</v>
      </c>
      <c r="F4279" s="6">
        <v>21.71</v>
      </c>
    </row>
    <row r="4280" spans="1:6" x14ac:dyDescent="0.25">
      <c r="A4280" t="s">
        <v>216</v>
      </c>
      <c r="B4280" t="s">
        <v>104</v>
      </c>
      <c r="C4280" s="10">
        <v>19.142200000000003</v>
      </c>
      <c r="D4280" s="9">
        <v>33.5</v>
      </c>
      <c r="E4280" s="11">
        <v>15.56</v>
      </c>
      <c r="F4280" s="6">
        <v>21</v>
      </c>
    </row>
    <row r="4281" spans="1:6" x14ac:dyDescent="0.25">
      <c r="A4281" t="s">
        <v>216</v>
      </c>
      <c r="B4281" t="s">
        <v>1</v>
      </c>
      <c r="C4281" s="10">
        <v>21.550100000000004</v>
      </c>
      <c r="D4281" s="9">
        <v>34.4</v>
      </c>
      <c r="E4281" s="11">
        <v>17.739999999999998</v>
      </c>
      <c r="F4281" s="6">
        <v>24.45</v>
      </c>
    </row>
    <row r="4282" spans="1:6" x14ac:dyDescent="0.25">
      <c r="A4282" t="s">
        <v>216</v>
      </c>
      <c r="B4282" t="s">
        <v>2</v>
      </c>
      <c r="C4282" s="10">
        <v>24.417800000000003</v>
      </c>
      <c r="D4282" s="9">
        <v>35.299999999999997</v>
      </c>
      <c r="E4282" s="11">
        <v>19.920000000000002</v>
      </c>
      <c r="F4282" s="6">
        <v>27.9</v>
      </c>
    </row>
    <row r="4283" spans="1:6" x14ac:dyDescent="0.25">
      <c r="A4283" t="s">
        <v>216</v>
      </c>
      <c r="B4283" t="s">
        <v>3</v>
      </c>
      <c r="C4283" s="10">
        <v>26.317500000000003</v>
      </c>
      <c r="D4283" s="9">
        <v>36.299999999999997</v>
      </c>
      <c r="E4283" s="11">
        <v>22.09</v>
      </c>
      <c r="F4283" s="6">
        <v>31.35</v>
      </c>
    </row>
    <row r="4284" spans="1:6" x14ac:dyDescent="0.25">
      <c r="A4284" t="s">
        <v>216</v>
      </c>
      <c r="B4284" t="s">
        <v>4</v>
      </c>
      <c r="C4284" s="10">
        <v>28.483400000000003</v>
      </c>
      <c r="D4284" s="9">
        <v>38.200000000000003</v>
      </c>
      <c r="E4284" s="11">
        <v>23.96</v>
      </c>
      <c r="F4284" s="6">
        <v>32.61</v>
      </c>
    </row>
    <row r="4285" spans="1:6" x14ac:dyDescent="0.25">
      <c r="A4285" t="s">
        <v>216</v>
      </c>
      <c r="B4285" t="s">
        <v>5</v>
      </c>
      <c r="C4285" s="10">
        <v>30.625100000000003</v>
      </c>
      <c r="D4285" s="9">
        <v>39.200000000000003</v>
      </c>
      <c r="E4285" s="11">
        <v>25.83</v>
      </c>
      <c r="F4285" s="6">
        <v>33.86</v>
      </c>
    </row>
    <row r="4286" spans="1:6" x14ac:dyDescent="0.25">
      <c r="A4286" t="s">
        <v>216</v>
      </c>
      <c r="B4286" t="s">
        <v>6</v>
      </c>
      <c r="C4286" s="10">
        <v>33.892100000000006</v>
      </c>
      <c r="D4286" s="9">
        <v>41.1</v>
      </c>
      <c r="E4286" s="11">
        <v>27.7</v>
      </c>
      <c r="F4286" s="6">
        <v>37.03</v>
      </c>
    </row>
    <row r="4287" spans="1:6" x14ac:dyDescent="0.25">
      <c r="A4287" t="s">
        <v>216</v>
      </c>
      <c r="B4287" t="s">
        <v>7</v>
      </c>
      <c r="C4287" s="10">
        <v>35.682900000000004</v>
      </c>
      <c r="D4287" s="9">
        <v>42.6</v>
      </c>
      <c r="E4287" s="11">
        <v>29.56</v>
      </c>
      <c r="F4287" s="6">
        <v>38.35</v>
      </c>
    </row>
    <row r="4288" spans="1:6" x14ac:dyDescent="0.25">
      <c r="A4288" t="s">
        <v>216</v>
      </c>
      <c r="B4288" t="s">
        <v>125</v>
      </c>
      <c r="C4288" s="10">
        <v>37.788300000000007</v>
      </c>
      <c r="D4288" s="9">
        <v>43.3</v>
      </c>
      <c r="E4288" s="11">
        <v>32.68</v>
      </c>
      <c r="F4288" s="6">
        <v>39.68</v>
      </c>
    </row>
    <row r="4289" spans="1:6" x14ac:dyDescent="0.25">
      <c r="A4289" t="s">
        <v>216</v>
      </c>
      <c r="B4289" t="s">
        <v>126</v>
      </c>
      <c r="C4289" s="10">
        <v>39.71220000000001</v>
      </c>
      <c r="D4289" s="9">
        <v>45.2</v>
      </c>
      <c r="E4289" s="11">
        <v>32.68</v>
      </c>
      <c r="F4289" s="6">
        <v>41</v>
      </c>
    </row>
    <row r="4290" spans="1:6" x14ac:dyDescent="0.25">
      <c r="A4290" t="s">
        <v>216</v>
      </c>
      <c r="B4290" t="s">
        <v>112</v>
      </c>
      <c r="C4290" s="10">
        <v>34.920600000000007</v>
      </c>
      <c r="D4290" s="9">
        <v>31.2</v>
      </c>
      <c r="E4290" s="11">
        <v>31.12</v>
      </c>
      <c r="F4290" s="6">
        <v>33.869999999999997</v>
      </c>
    </row>
    <row r="4291" spans="1:6" x14ac:dyDescent="0.25">
      <c r="A4291" t="s">
        <v>216</v>
      </c>
      <c r="B4291" t="s">
        <v>113</v>
      </c>
      <c r="C4291" s="10">
        <v>34.920600000000007</v>
      </c>
      <c r="D4291" s="9">
        <v>31.2</v>
      </c>
      <c r="E4291" s="11">
        <v>31.12</v>
      </c>
      <c r="F4291" s="6">
        <v>33.869999999999997</v>
      </c>
    </row>
    <row r="4292" spans="1:6" x14ac:dyDescent="0.25">
      <c r="A4292" t="s">
        <v>216</v>
      </c>
      <c r="B4292" t="s">
        <v>114</v>
      </c>
      <c r="C4292" s="10">
        <v>34.920600000000007</v>
      </c>
      <c r="D4292" s="9">
        <v>19.399999999999999</v>
      </c>
      <c r="E4292" s="11">
        <v>28.63</v>
      </c>
      <c r="F4292" s="6">
        <v>31.37</v>
      </c>
    </row>
    <row r="4293" spans="1:6" x14ac:dyDescent="0.25">
      <c r="A4293" t="s">
        <v>216</v>
      </c>
      <c r="B4293" t="s">
        <v>115</v>
      </c>
      <c r="C4293" s="10">
        <v>25.143800000000006</v>
      </c>
      <c r="D4293" s="9">
        <v>19.399999999999999</v>
      </c>
      <c r="E4293" s="11">
        <v>28.63</v>
      </c>
      <c r="F4293" s="6">
        <v>31.37</v>
      </c>
    </row>
    <row r="4294" spans="1:6" x14ac:dyDescent="0.25">
      <c r="A4294" t="s">
        <v>216</v>
      </c>
      <c r="B4294" t="s">
        <v>116</v>
      </c>
      <c r="C4294" s="10">
        <v>25.143800000000006</v>
      </c>
      <c r="D4294" s="9">
        <v>18</v>
      </c>
      <c r="E4294" s="11">
        <v>26.45</v>
      </c>
      <c r="F4294" s="6">
        <v>26.02</v>
      </c>
    </row>
    <row r="4295" spans="1:6" x14ac:dyDescent="0.25">
      <c r="A4295" t="s">
        <v>216</v>
      </c>
      <c r="B4295" t="s">
        <v>117</v>
      </c>
      <c r="C4295" s="10">
        <v>25.143800000000006</v>
      </c>
      <c r="D4295" s="9">
        <v>18</v>
      </c>
      <c r="E4295" s="11">
        <v>26.45</v>
      </c>
      <c r="F4295" s="6">
        <v>26.02</v>
      </c>
    </row>
    <row r="4296" spans="1:6" x14ac:dyDescent="0.25">
      <c r="A4296" t="s">
        <v>216</v>
      </c>
      <c r="B4296" t="s">
        <v>118</v>
      </c>
      <c r="C4296" s="10">
        <v>25.143800000000006</v>
      </c>
      <c r="D4296" s="9">
        <v>16.3</v>
      </c>
      <c r="E4296" s="11">
        <v>24.9</v>
      </c>
      <c r="F4296" s="6">
        <v>22.82</v>
      </c>
    </row>
    <row r="4297" spans="1:6" x14ac:dyDescent="0.25">
      <c r="A4297" t="s">
        <v>216</v>
      </c>
      <c r="B4297" t="s">
        <v>119</v>
      </c>
      <c r="C4297" s="10">
        <v>25.143800000000006</v>
      </c>
      <c r="D4297" s="9">
        <v>16.3</v>
      </c>
      <c r="E4297" s="9">
        <v>24.9</v>
      </c>
      <c r="F4297" s="6">
        <v>22.82</v>
      </c>
    </row>
    <row r="4298" spans="1:6" x14ac:dyDescent="0.25">
      <c r="A4298" t="s">
        <v>216</v>
      </c>
      <c r="B4298" t="s">
        <v>120</v>
      </c>
      <c r="C4298" s="10">
        <v>25.143800000000006</v>
      </c>
      <c r="D4298" s="9">
        <v>16.3</v>
      </c>
      <c r="E4298" s="9">
        <v>24.9</v>
      </c>
      <c r="F4298" s="6">
        <v>22.82</v>
      </c>
    </row>
    <row r="4299" spans="1:6" x14ac:dyDescent="0.25">
      <c r="A4299" t="s">
        <v>216</v>
      </c>
      <c r="B4299" t="s">
        <v>121</v>
      </c>
      <c r="C4299" s="10">
        <v>21.372230000000005</v>
      </c>
      <c r="D4299" s="9">
        <v>14.9</v>
      </c>
      <c r="F4299" s="6">
        <v>21.03</v>
      </c>
    </row>
    <row r="4300" spans="1:6" x14ac:dyDescent="0.25">
      <c r="A4300" t="s">
        <v>216</v>
      </c>
      <c r="B4300" t="s">
        <v>122</v>
      </c>
      <c r="C4300" s="8">
        <v>21.372230000000005</v>
      </c>
      <c r="D4300" s="9">
        <v>14.9</v>
      </c>
      <c r="F4300" s="6">
        <v>21.03</v>
      </c>
    </row>
    <row r="4301" spans="1:6" x14ac:dyDescent="0.25">
      <c r="A4301" t="s">
        <v>216</v>
      </c>
      <c r="B4301" t="s">
        <v>123</v>
      </c>
      <c r="C4301" s="8">
        <v>21.372230000000005</v>
      </c>
      <c r="D4301" s="9">
        <v>14.9</v>
      </c>
      <c r="F4301" s="6">
        <v>21.03</v>
      </c>
    </row>
    <row r="4302" spans="1:6" x14ac:dyDescent="0.25">
      <c r="A4302" t="s">
        <v>216</v>
      </c>
      <c r="B4302" t="s">
        <v>124</v>
      </c>
      <c r="C4302" s="8">
        <v>21.372230000000005</v>
      </c>
      <c r="D4302" s="9">
        <v>14.9</v>
      </c>
      <c r="F4302" s="6">
        <v>21.03</v>
      </c>
    </row>
    <row r="4303" spans="1:6" x14ac:dyDescent="0.25">
      <c r="A4303" t="s">
        <v>217</v>
      </c>
      <c r="B4303" t="s">
        <v>104</v>
      </c>
      <c r="C4303" s="10">
        <v>17.4724</v>
      </c>
      <c r="D4303" s="9">
        <v>34.799999999999997</v>
      </c>
      <c r="E4303" s="11">
        <v>14.75</v>
      </c>
      <c r="F4303" s="6">
        <v>21.75</v>
      </c>
    </row>
    <row r="4304" spans="1:6" x14ac:dyDescent="0.25">
      <c r="A4304" t="s">
        <v>217</v>
      </c>
      <c r="B4304" t="s">
        <v>1</v>
      </c>
      <c r="C4304" s="10">
        <v>19.142200000000003</v>
      </c>
      <c r="D4304" s="9">
        <v>35.6</v>
      </c>
      <c r="E4304" s="11">
        <v>16.82</v>
      </c>
      <c r="F4304" s="6">
        <v>25.31</v>
      </c>
    </row>
    <row r="4305" spans="1:6" x14ac:dyDescent="0.25">
      <c r="A4305" t="s">
        <v>217</v>
      </c>
      <c r="B4305" t="s">
        <v>2</v>
      </c>
      <c r="C4305" s="10">
        <v>22.118800000000007</v>
      </c>
      <c r="D4305" s="9">
        <v>36.6</v>
      </c>
      <c r="E4305" s="11">
        <v>18.88</v>
      </c>
      <c r="F4305" s="6">
        <v>28.89</v>
      </c>
    </row>
    <row r="4306" spans="1:6" x14ac:dyDescent="0.25">
      <c r="A4306" t="s">
        <v>217</v>
      </c>
      <c r="B4306" t="s">
        <v>3</v>
      </c>
      <c r="C4306" s="10">
        <v>23.353000000000005</v>
      </c>
      <c r="D4306" s="9">
        <v>37.5</v>
      </c>
      <c r="E4306" s="11">
        <v>20.95</v>
      </c>
      <c r="F4306" s="6">
        <v>32.450000000000003</v>
      </c>
    </row>
    <row r="4307" spans="1:6" x14ac:dyDescent="0.25">
      <c r="A4307" t="s">
        <v>217</v>
      </c>
      <c r="B4307" t="s">
        <v>4</v>
      </c>
      <c r="C4307" s="10">
        <v>27.019300000000001</v>
      </c>
      <c r="D4307" s="9">
        <v>39.700000000000003</v>
      </c>
      <c r="E4307" s="11">
        <v>22.72</v>
      </c>
      <c r="F4307" s="6">
        <v>33.75</v>
      </c>
    </row>
    <row r="4308" spans="1:6" x14ac:dyDescent="0.25">
      <c r="A4308" t="s">
        <v>217</v>
      </c>
      <c r="B4308" t="s">
        <v>5</v>
      </c>
      <c r="C4308" s="10">
        <v>28.737500000000008</v>
      </c>
      <c r="D4308" s="9">
        <v>40.799999999999997</v>
      </c>
      <c r="E4308" s="11">
        <v>24.48</v>
      </c>
      <c r="F4308" s="6">
        <v>35.049999999999997</v>
      </c>
    </row>
    <row r="4309" spans="1:6" x14ac:dyDescent="0.25">
      <c r="A4309" t="s">
        <v>217</v>
      </c>
      <c r="B4309" t="s">
        <v>6</v>
      </c>
      <c r="C4309" s="10">
        <v>30.625100000000003</v>
      </c>
      <c r="D4309" s="9">
        <v>43.1</v>
      </c>
      <c r="E4309" s="11">
        <v>26.26</v>
      </c>
      <c r="F4309" s="6">
        <v>38.43</v>
      </c>
    </row>
    <row r="4310" spans="1:6" x14ac:dyDescent="0.25">
      <c r="A4310" t="s">
        <v>217</v>
      </c>
      <c r="B4310" t="s">
        <v>7</v>
      </c>
      <c r="C4310" s="10">
        <v>32.307000000000002</v>
      </c>
      <c r="D4310" s="9">
        <v>44.8</v>
      </c>
      <c r="E4310" s="11">
        <v>28.03</v>
      </c>
      <c r="F4310" s="6">
        <v>39.81</v>
      </c>
    </row>
    <row r="4311" spans="1:6" x14ac:dyDescent="0.25">
      <c r="A4311" t="s">
        <v>217</v>
      </c>
      <c r="B4311" t="s">
        <v>125</v>
      </c>
      <c r="C4311" s="10">
        <v>33.529100000000007</v>
      </c>
      <c r="D4311" s="9">
        <v>45.8</v>
      </c>
      <c r="E4311" s="11">
        <v>30.98</v>
      </c>
      <c r="F4311" s="6">
        <v>41.18</v>
      </c>
    </row>
    <row r="4312" spans="1:6" x14ac:dyDescent="0.25">
      <c r="A4312" t="s">
        <v>217</v>
      </c>
      <c r="B4312" t="s">
        <v>126</v>
      </c>
      <c r="C4312" s="10">
        <v>34.702800000000003</v>
      </c>
      <c r="D4312" s="9">
        <v>48.1</v>
      </c>
      <c r="E4312" s="11">
        <v>30.98</v>
      </c>
      <c r="F4312" s="6">
        <v>42.56</v>
      </c>
    </row>
    <row r="4313" spans="1:6" x14ac:dyDescent="0.25">
      <c r="A4313" t="s">
        <v>217</v>
      </c>
      <c r="B4313" t="s">
        <v>112</v>
      </c>
      <c r="C4313" s="10">
        <v>32.307000000000002</v>
      </c>
      <c r="D4313" s="9">
        <v>33.1</v>
      </c>
      <c r="E4313" s="11">
        <v>29.5</v>
      </c>
      <c r="F4313" s="6">
        <v>35.14</v>
      </c>
    </row>
    <row r="4314" spans="1:6" x14ac:dyDescent="0.25">
      <c r="A4314" t="s">
        <v>217</v>
      </c>
      <c r="B4314" t="s">
        <v>113</v>
      </c>
      <c r="C4314" s="10">
        <v>32.307000000000002</v>
      </c>
      <c r="D4314" s="9">
        <v>33.1</v>
      </c>
      <c r="E4314" s="11">
        <v>29.5</v>
      </c>
      <c r="F4314" s="6">
        <v>35.14</v>
      </c>
    </row>
    <row r="4315" spans="1:6" x14ac:dyDescent="0.25">
      <c r="A4315" t="s">
        <v>217</v>
      </c>
      <c r="B4315" t="s">
        <v>114</v>
      </c>
      <c r="C4315" s="10">
        <v>32.307000000000002</v>
      </c>
      <c r="D4315" s="9">
        <v>20.6</v>
      </c>
      <c r="E4315" s="11">
        <v>27.14</v>
      </c>
      <c r="F4315" s="6">
        <v>32.57</v>
      </c>
    </row>
    <row r="4316" spans="1:6" x14ac:dyDescent="0.25">
      <c r="A4316" t="s">
        <v>217</v>
      </c>
      <c r="B4316" t="s">
        <v>115</v>
      </c>
      <c r="C4316" s="10">
        <v>23.437700000000003</v>
      </c>
      <c r="D4316" s="9">
        <v>20.6</v>
      </c>
      <c r="E4316" s="11">
        <v>27.14</v>
      </c>
      <c r="F4316" s="6">
        <v>32.57</v>
      </c>
    </row>
    <row r="4317" spans="1:6" x14ac:dyDescent="0.25">
      <c r="A4317" t="s">
        <v>217</v>
      </c>
      <c r="B4317" t="s">
        <v>116</v>
      </c>
      <c r="C4317" s="10">
        <v>23.437700000000003</v>
      </c>
      <c r="D4317" s="9">
        <v>19.100000000000001</v>
      </c>
      <c r="E4317" s="11">
        <v>25.08</v>
      </c>
      <c r="F4317" s="6">
        <v>27.01</v>
      </c>
    </row>
    <row r="4318" spans="1:6" x14ac:dyDescent="0.25">
      <c r="A4318" t="s">
        <v>217</v>
      </c>
      <c r="B4318" t="s">
        <v>117</v>
      </c>
      <c r="C4318" s="10">
        <v>23.437700000000003</v>
      </c>
      <c r="D4318" s="9">
        <v>19.100000000000001</v>
      </c>
      <c r="E4318" s="11">
        <v>25.08</v>
      </c>
      <c r="F4318" s="6">
        <v>27.01</v>
      </c>
    </row>
    <row r="4319" spans="1:6" x14ac:dyDescent="0.25">
      <c r="A4319" t="s">
        <v>217</v>
      </c>
      <c r="B4319" t="s">
        <v>118</v>
      </c>
      <c r="C4319" s="10">
        <v>23.437700000000003</v>
      </c>
      <c r="D4319" s="9">
        <v>17.3</v>
      </c>
      <c r="E4319" s="11">
        <v>23.6</v>
      </c>
      <c r="F4319" s="6">
        <v>23.68</v>
      </c>
    </row>
    <row r="4320" spans="1:6" x14ac:dyDescent="0.25">
      <c r="A4320" t="s">
        <v>217</v>
      </c>
      <c r="B4320" t="s">
        <v>119</v>
      </c>
      <c r="C4320" s="10">
        <v>23.437700000000003</v>
      </c>
      <c r="D4320" s="9">
        <v>17.3</v>
      </c>
      <c r="E4320" s="9">
        <v>23.6</v>
      </c>
      <c r="F4320" s="6">
        <v>23.68</v>
      </c>
    </row>
    <row r="4321" spans="1:6" x14ac:dyDescent="0.25">
      <c r="A4321" t="s">
        <v>217</v>
      </c>
      <c r="B4321" t="s">
        <v>120</v>
      </c>
      <c r="C4321" s="10">
        <v>23.437700000000003</v>
      </c>
      <c r="D4321" s="9">
        <v>17.3</v>
      </c>
      <c r="E4321" s="9">
        <v>23.6</v>
      </c>
      <c r="F4321" s="6">
        <v>23.68</v>
      </c>
    </row>
    <row r="4322" spans="1:6" x14ac:dyDescent="0.25">
      <c r="A4322" t="s">
        <v>217</v>
      </c>
      <c r="B4322" t="s">
        <v>121</v>
      </c>
      <c r="C4322" s="10">
        <v>19.922045000000001</v>
      </c>
      <c r="D4322" s="9">
        <v>15.9</v>
      </c>
      <c r="F4322" s="6">
        <v>21.83</v>
      </c>
    </row>
    <row r="4323" spans="1:6" x14ac:dyDescent="0.25">
      <c r="A4323" t="s">
        <v>217</v>
      </c>
      <c r="B4323" t="s">
        <v>122</v>
      </c>
      <c r="C4323" s="8">
        <v>19.922045000000001</v>
      </c>
      <c r="D4323" s="9">
        <v>15.9</v>
      </c>
      <c r="F4323" s="6">
        <v>21.83</v>
      </c>
    </row>
    <row r="4324" spans="1:6" x14ac:dyDescent="0.25">
      <c r="A4324" t="s">
        <v>217</v>
      </c>
      <c r="B4324" t="s">
        <v>123</v>
      </c>
      <c r="C4324" s="8">
        <v>19.922045000000001</v>
      </c>
      <c r="D4324" s="9">
        <v>15.9</v>
      </c>
      <c r="F4324" s="6">
        <v>21.83</v>
      </c>
    </row>
    <row r="4325" spans="1:6" x14ac:dyDescent="0.25">
      <c r="A4325" t="s">
        <v>217</v>
      </c>
      <c r="B4325" t="s">
        <v>124</v>
      </c>
      <c r="C4325" s="8">
        <v>19.922045000000001</v>
      </c>
      <c r="D4325" s="9">
        <v>15.9</v>
      </c>
      <c r="F4325" s="6">
        <v>21.83</v>
      </c>
    </row>
    <row r="4326" spans="1:6" x14ac:dyDescent="0.25">
      <c r="A4326" t="s">
        <v>218</v>
      </c>
      <c r="B4326" t="s">
        <v>104</v>
      </c>
      <c r="C4326" s="10">
        <v>17.4724</v>
      </c>
      <c r="D4326" s="9">
        <v>34.799999999999997</v>
      </c>
      <c r="E4326" s="11">
        <v>14.1</v>
      </c>
      <c r="F4326" s="6">
        <v>21.79</v>
      </c>
    </row>
    <row r="4327" spans="1:6" x14ac:dyDescent="0.25">
      <c r="A4327" t="s">
        <v>218</v>
      </c>
      <c r="B4327" t="s">
        <v>1</v>
      </c>
      <c r="C4327" s="10">
        <v>19.142200000000003</v>
      </c>
      <c r="D4327" s="9">
        <v>35.700000000000003</v>
      </c>
      <c r="E4327" s="11">
        <v>16.07</v>
      </c>
      <c r="F4327" s="6">
        <v>25.37</v>
      </c>
    </row>
    <row r="4328" spans="1:6" x14ac:dyDescent="0.25">
      <c r="A4328" t="s">
        <v>218</v>
      </c>
      <c r="B4328" t="s">
        <v>2</v>
      </c>
      <c r="C4328" s="10">
        <v>22.118800000000007</v>
      </c>
      <c r="D4328" s="9">
        <v>36.6</v>
      </c>
      <c r="E4328" s="11">
        <v>18.04</v>
      </c>
      <c r="F4328" s="6">
        <v>28.93</v>
      </c>
    </row>
    <row r="4329" spans="1:6" x14ac:dyDescent="0.25">
      <c r="A4329" t="s">
        <v>218</v>
      </c>
      <c r="B4329" t="s">
        <v>3</v>
      </c>
      <c r="C4329" s="10">
        <v>23.353000000000005</v>
      </c>
      <c r="D4329" s="9">
        <v>37.5</v>
      </c>
      <c r="E4329" s="11">
        <v>20.02</v>
      </c>
      <c r="F4329" s="6">
        <v>32.51</v>
      </c>
    </row>
    <row r="4330" spans="1:6" x14ac:dyDescent="0.25">
      <c r="A4330" t="s">
        <v>218</v>
      </c>
      <c r="B4330" t="s">
        <v>4</v>
      </c>
      <c r="C4330" s="10">
        <v>27.019300000000001</v>
      </c>
      <c r="D4330" s="9">
        <v>39.799999999999997</v>
      </c>
      <c r="E4330" s="11">
        <v>21.71</v>
      </c>
      <c r="F4330" s="6">
        <v>33.82</v>
      </c>
    </row>
    <row r="4331" spans="1:6" x14ac:dyDescent="0.25">
      <c r="A4331" t="s">
        <v>218</v>
      </c>
      <c r="B4331" t="s">
        <v>5</v>
      </c>
      <c r="C4331" s="10">
        <v>28.737500000000008</v>
      </c>
      <c r="D4331" s="9">
        <v>40.9</v>
      </c>
      <c r="E4331" s="11">
        <v>23.4</v>
      </c>
      <c r="F4331" s="6">
        <v>35.119999999999997</v>
      </c>
    </row>
    <row r="4332" spans="1:6" x14ac:dyDescent="0.25">
      <c r="A4332" t="s">
        <v>218</v>
      </c>
      <c r="B4332" t="s">
        <v>6</v>
      </c>
      <c r="C4332" s="10">
        <v>30.625100000000003</v>
      </c>
      <c r="D4332" s="9">
        <v>43.1</v>
      </c>
      <c r="E4332" s="11">
        <v>25.09</v>
      </c>
      <c r="F4332" s="6">
        <v>38.51</v>
      </c>
    </row>
    <row r="4333" spans="1:6" x14ac:dyDescent="0.25">
      <c r="A4333" t="s">
        <v>218</v>
      </c>
      <c r="B4333" t="s">
        <v>7</v>
      </c>
      <c r="C4333" s="10">
        <v>32.307000000000002</v>
      </c>
      <c r="D4333" s="9">
        <v>44.9</v>
      </c>
      <c r="E4333" s="11">
        <v>26.78</v>
      </c>
      <c r="F4333" s="6">
        <v>39.880000000000003</v>
      </c>
    </row>
    <row r="4334" spans="1:6" x14ac:dyDescent="0.25">
      <c r="A4334" t="s">
        <v>218</v>
      </c>
      <c r="B4334" t="s">
        <v>125</v>
      </c>
      <c r="C4334" s="10">
        <v>33.529100000000007</v>
      </c>
      <c r="D4334" s="9">
        <v>45.9</v>
      </c>
      <c r="E4334" s="11">
        <v>29.6</v>
      </c>
      <c r="F4334" s="6">
        <v>41.26</v>
      </c>
    </row>
    <row r="4335" spans="1:6" x14ac:dyDescent="0.25">
      <c r="A4335" t="s">
        <v>218</v>
      </c>
      <c r="B4335" t="s">
        <v>126</v>
      </c>
      <c r="C4335" s="10">
        <v>34.702800000000003</v>
      </c>
      <c r="D4335" s="9">
        <v>48.1</v>
      </c>
      <c r="E4335" s="11">
        <v>29.6</v>
      </c>
      <c r="F4335" s="6">
        <v>42.64</v>
      </c>
    </row>
    <row r="4336" spans="1:6" x14ac:dyDescent="0.25">
      <c r="A4336" t="s">
        <v>218</v>
      </c>
      <c r="B4336" t="s">
        <v>112</v>
      </c>
      <c r="C4336" s="10">
        <v>32.307000000000002</v>
      </c>
      <c r="D4336" s="9">
        <v>33.200000000000003</v>
      </c>
      <c r="E4336" s="11">
        <v>28.19</v>
      </c>
      <c r="F4336" s="6">
        <v>35.22</v>
      </c>
    </row>
    <row r="4337" spans="1:6" x14ac:dyDescent="0.25">
      <c r="A4337" t="s">
        <v>218</v>
      </c>
      <c r="B4337" t="s">
        <v>113</v>
      </c>
      <c r="C4337" s="10">
        <v>32.307000000000002</v>
      </c>
      <c r="D4337" s="9">
        <v>33.200000000000003</v>
      </c>
      <c r="E4337" s="11">
        <v>28.19</v>
      </c>
      <c r="F4337" s="6">
        <v>35.22</v>
      </c>
    </row>
    <row r="4338" spans="1:6" x14ac:dyDescent="0.25">
      <c r="A4338" t="s">
        <v>218</v>
      </c>
      <c r="B4338" t="s">
        <v>114</v>
      </c>
      <c r="C4338" s="10">
        <v>32.307000000000002</v>
      </c>
      <c r="D4338" s="9">
        <v>20.6</v>
      </c>
      <c r="E4338" s="11">
        <v>25.93</v>
      </c>
      <c r="F4338" s="6">
        <v>32.64</v>
      </c>
    </row>
    <row r="4339" spans="1:6" x14ac:dyDescent="0.25">
      <c r="A4339" t="s">
        <v>218</v>
      </c>
      <c r="B4339" t="s">
        <v>115</v>
      </c>
      <c r="C4339" s="10">
        <v>23.437700000000003</v>
      </c>
      <c r="D4339" s="9">
        <v>20.6</v>
      </c>
      <c r="E4339" s="11">
        <v>25.93</v>
      </c>
      <c r="F4339" s="6">
        <v>32.64</v>
      </c>
    </row>
    <row r="4340" spans="1:6" x14ac:dyDescent="0.25">
      <c r="A4340" t="s">
        <v>218</v>
      </c>
      <c r="B4340" t="s">
        <v>116</v>
      </c>
      <c r="C4340" s="10">
        <v>23.437700000000003</v>
      </c>
      <c r="D4340" s="9">
        <v>19.100000000000001</v>
      </c>
      <c r="E4340" s="11">
        <v>23.96</v>
      </c>
      <c r="F4340" s="6">
        <v>27.07</v>
      </c>
    </row>
    <row r="4341" spans="1:6" x14ac:dyDescent="0.25">
      <c r="A4341" t="s">
        <v>218</v>
      </c>
      <c r="B4341" t="s">
        <v>117</v>
      </c>
      <c r="C4341" s="10">
        <v>23.437700000000003</v>
      </c>
      <c r="D4341" s="9">
        <v>19.100000000000001</v>
      </c>
      <c r="E4341" s="11">
        <v>23.96</v>
      </c>
      <c r="F4341" s="6">
        <v>27.07</v>
      </c>
    </row>
    <row r="4342" spans="1:6" x14ac:dyDescent="0.25">
      <c r="A4342" t="s">
        <v>218</v>
      </c>
      <c r="B4342" t="s">
        <v>118</v>
      </c>
      <c r="C4342" s="10">
        <v>23.437700000000003</v>
      </c>
      <c r="D4342" s="9">
        <v>17.3</v>
      </c>
      <c r="E4342" s="11">
        <v>22.55</v>
      </c>
      <c r="F4342" s="6">
        <v>23.74</v>
      </c>
    </row>
    <row r="4343" spans="1:6" x14ac:dyDescent="0.25">
      <c r="A4343" t="s">
        <v>218</v>
      </c>
      <c r="B4343" t="s">
        <v>119</v>
      </c>
      <c r="C4343" s="10">
        <v>23.437700000000003</v>
      </c>
      <c r="D4343" s="9">
        <v>17.3</v>
      </c>
      <c r="E4343" s="9">
        <v>22.55</v>
      </c>
      <c r="F4343" s="6">
        <v>23.74</v>
      </c>
    </row>
    <row r="4344" spans="1:6" x14ac:dyDescent="0.25">
      <c r="A4344" t="s">
        <v>218</v>
      </c>
      <c r="B4344" t="s">
        <v>120</v>
      </c>
      <c r="C4344" s="10">
        <v>23.437700000000003</v>
      </c>
      <c r="D4344" s="9">
        <v>17.3</v>
      </c>
      <c r="E4344" s="9">
        <v>22.55</v>
      </c>
      <c r="F4344" s="6">
        <v>23.74</v>
      </c>
    </row>
    <row r="4345" spans="1:6" x14ac:dyDescent="0.25">
      <c r="A4345" t="s">
        <v>218</v>
      </c>
      <c r="B4345" t="s">
        <v>121</v>
      </c>
      <c r="C4345" s="10">
        <v>19.922045000000001</v>
      </c>
      <c r="D4345" s="9">
        <v>15.9</v>
      </c>
      <c r="F4345" s="6">
        <v>21.87</v>
      </c>
    </row>
    <row r="4346" spans="1:6" x14ac:dyDescent="0.25">
      <c r="A4346" t="s">
        <v>218</v>
      </c>
      <c r="B4346" t="s">
        <v>122</v>
      </c>
      <c r="C4346" s="8">
        <v>19.922045000000001</v>
      </c>
      <c r="D4346" s="9">
        <v>15.9</v>
      </c>
      <c r="F4346" s="6">
        <v>21.87</v>
      </c>
    </row>
    <row r="4347" spans="1:6" x14ac:dyDescent="0.25">
      <c r="A4347" t="s">
        <v>218</v>
      </c>
      <c r="B4347" t="s">
        <v>123</v>
      </c>
      <c r="C4347" s="8">
        <v>19.922045000000001</v>
      </c>
      <c r="D4347" s="9">
        <v>15.9</v>
      </c>
      <c r="F4347" s="6">
        <v>21.87</v>
      </c>
    </row>
    <row r="4348" spans="1:6" x14ac:dyDescent="0.25">
      <c r="A4348" t="s">
        <v>218</v>
      </c>
      <c r="B4348" t="s">
        <v>124</v>
      </c>
      <c r="C4348" s="8">
        <v>19.922045000000001</v>
      </c>
      <c r="D4348" s="9">
        <v>15.9</v>
      </c>
      <c r="F4348" s="6">
        <v>21.87</v>
      </c>
    </row>
    <row r="4349" spans="1:6" x14ac:dyDescent="0.25">
      <c r="A4349" t="s">
        <v>219</v>
      </c>
      <c r="B4349" t="s">
        <v>104</v>
      </c>
      <c r="C4349" s="10">
        <v>17.4724</v>
      </c>
      <c r="D4349" s="9">
        <v>34.799999999999997</v>
      </c>
      <c r="E4349" s="11">
        <v>14.26</v>
      </c>
      <c r="F4349" s="6">
        <v>21.39</v>
      </c>
    </row>
    <row r="4350" spans="1:6" x14ac:dyDescent="0.25">
      <c r="A4350" t="s">
        <v>219</v>
      </c>
      <c r="B4350" t="s">
        <v>1</v>
      </c>
      <c r="C4350" s="10">
        <v>19.142200000000003</v>
      </c>
      <c r="D4350" s="9">
        <v>35.6</v>
      </c>
      <c r="E4350" s="11">
        <v>16.260000000000002</v>
      </c>
      <c r="F4350" s="6">
        <v>24.89</v>
      </c>
    </row>
    <row r="4351" spans="1:6" x14ac:dyDescent="0.25">
      <c r="A4351" t="s">
        <v>219</v>
      </c>
      <c r="B4351" t="s">
        <v>2</v>
      </c>
      <c r="C4351" s="10">
        <v>22.118800000000007</v>
      </c>
      <c r="D4351" s="9">
        <v>36.6</v>
      </c>
      <c r="E4351" s="11">
        <v>18.25</v>
      </c>
      <c r="F4351" s="6">
        <v>28.4</v>
      </c>
    </row>
    <row r="4352" spans="1:6" x14ac:dyDescent="0.25">
      <c r="A4352" t="s">
        <v>219</v>
      </c>
      <c r="B4352" t="s">
        <v>3</v>
      </c>
      <c r="C4352" s="10">
        <v>23.353000000000005</v>
      </c>
      <c r="D4352" s="9">
        <v>37.5</v>
      </c>
      <c r="E4352" s="11">
        <v>20.25</v>
      </c>
      <c r="F4352" s="6">
        <v>31.92</v>
      </c>
    </row>
    <row r="4353" spans="1:6" x14ac:dyDescent="0.25">
      <c r="A4353" t="s">
        <v>219</v>
      </c>
      <c r="B4353" t="s">
        <v>4</v>
      </c>
      <c r="C4353" s="10">
        <v>27.019300000000001</v>
      </c>
      <c r="D4353" s="9">
        <v>39.700000000000003</v>
      </c>
      <c r="E4353" s="11">
        <v>21.96</v>
      </c>
      <c r="F4353" s="6">
        <v>33.19</v>
      </c>
    </row>
    <row r="4354" spans="1:6" x14ac:dyDescent="0.25">
      <c r="A4354" t="s">
        <v>219</v>
      </c>
      <c r="B4354" t="s">
        <v>5</v>
      </c>
      <c r="C4354" s="10">
        <v>28.737500000000008</v>
      </c>
      <c r="D4354" s="9">
        <v>40.799999999999997</v>
      </c>
      <c r="E4354" s="11">
        <v>23.67</v>
      </c>
      <c r="F4354" s="6">
        <v>34.47</v>
      </c>
    </row>
    <row r="4355" spans="1:6" x14ac:dyDescent="0.25">
      <c r="A4355" t="s">
        <v>219</v>
      </c>
      <c r="B4355" t="s">
        <v>6</v>
      </c>
      <c r="C4355" s="10">
        <v>30.625100000000003</v>
      </c>
      <c r="D4355" s="9">
        <v>43</v>
      </c>
      <c r="E4355" s="11">
        <v>25.38</v>
      </c>
      <c r="F4355" s="6">
        <v>37.75</v>
      </c>
    </row>
    <row r="4356" spans="1:6" x14ac:dyDescent="0.25">
      <c r="A4356" t="s">
        <v>219</v>
      </c>
      <c r="B4356" t="s">
        <v>7</v>
      </c>
      <c r="C4356" s="10">
        <v>32.307000000000002</v>
      </c>
      <c r="D4356" s="9">
        <v>44.8</v>
      </c>
      <c r="E4356" s="11">
        <v>27.1</v>
      </c>
      <c r="F4356" s="6">
        <v>39.11</v>
      </c>
    </row>
    <row r="4357" spans="1:6" x14ac:dyDescent="0.25">
      <c r="A4357" t="s">
        <v>219</v>
      </c>
      <c r="B4357" t="s">
        <v>125</v>
      </c>
      <c r="C4357" s="10">
        <v>33.529100000000007</v>
      </c>
      <c r="D4357" s="9">
        <v>45.8</v>
      </c>
      <c r="E4357" s="11">
        <v>29.95</v>
      </c>
      <c r="F4357" s="6">
        <v>40.46</v>
      </c>
    </row>
    <row r="4358" spans="1:6" x14ac:dyDescent="0.25">
      <c r="A4358" t="s">
        <v>219</v>
      </c>
      <c r="B4358" t="s">
        <v>126</v>
      </c>
      <c r="C4358" s="10">
        <v>34.702800000000003</v>
      </c>
      <c r="D4358" s="9">
        <v>48</v>
      </c>
      <c r="E4358" s="11">
        <v>29.95</v>
      </c>
      <c r="F4358" s="6">
        <v>41.8</v>
      </c>
    </row>
    <row r="4359" spans="1:6" x14ac:dyDescent="0.25">
      <c r="A4359" t="s">
        <v>219</v>
      </c>
      <c r="B4359" t="s">
        <v>112</v>
      </c>
      <c r="C4359" s="10">
        <v>32.307000000000002</v>
      </c>
      <c r="D4359" s="9">
        <v>33.1</v>
      </c>
      <c r="E4359" s="11">
        <v>28.52</v>
      </c>
      <c r="F4359" s="6">
        <v>34.53</v>
      </c>
    </row>
    <row r="4360" spans="1:6" x14ac:dyDescent="0.25">
      <c r="A4360" t="s">
        <v>219</v>
      </c>
      <c r="B4360" t="s">
        <v>113</v>
      </c>
      <c r="C4360" s="10">
        <v>32.307000000000002</v>
      </c>
      <c r="D4360" s="9">
        <v>33.1</v>
      </c>
      <c r="E4360" s="11">
        <v>28.52</v>
      </c>
      <c r="F4360" s="6">
        <v>34.53</v>
      </c>
    </row>
    <row r="4361" spans="1:6" x14ac:dyDescent="0.25">
      <c r="A4361" t="s">
        <v>219</v>
      </c>
      <c r="B4361" t="s">
        <v>114</v>
      </c>
      <c r="C4361" s="10">
        <v>32.307000000000002</v>
      </c>
      <c r="D4361" s="9">
        <v>20.5</v>
      </c>
      <c r="E4361" s="11">
        <v>26.23</v>
      </c>
      <c r="F4361" s="6">
        <v>31.99</v>
      </c>
    </row>
    <row r="4362" spans="1:6" x14ac:dyDescent="0.25">
      <c r="A4362" t="s">
        <v>219</v>
      </c>
      <c r="B4362" t="s">
        <v>115</v>
      </c>
      <c r="C4362" s="10">
        <v>23.437700000000003</v>
      </c>
      <c r="D4362" s="9">
        <v>20.5</v>
      </c>
      <c r="E4362" s="11">
        <v>26.23</v>
      </c>
      <c r="F4362" s="6">
        <v>31.99</v>
      </c>
    </row>
    <row r="4363" spans="1:6" x14ac:dyDescent="0.25">
      <c r="A4363" t="s">
        <v>219</v>
      </c>
      <c r="B4363" t="s">
        <v>116</v>
      </c>
      <c r="C4363" s="10">
        <v>23.437700000000003</v>
      </c>
      <c r="D4363" s="9">
        <v>19</v>
      </c>
      <c r="E4363" s="11">
        <v>24.24</v>
      </c>
      <c r="F4363" s="6">
        <v>26.54</v>
      </c>
    </row>
    <row r="4364" spans="1:6" x14ac:dyDescent="0.25">
      <c r="A4364" t="s">
        <v>219</v>
      </c>
      <c r="B4364" t="s">
        <v>117</v>
      </c>
      <c r="C4364" s="10">
        <v>23.437700000000003</v>
      </c>
      <c r="D4364" s="9">
        <v>19</v>
      </c>
      <c r="E4364" s="11">
        <v>24.24</v>
      </c>
      <c r="F4364" s="6">
        <v>26.54</v>
      </c>
    </row>
    <row r="4365" spans="1:6" x14ac:dyDescent="0.25">
      <c r="A4365" t="s">
        <v>219</v>
      </c>
      <c r="B4365" t="s">
        <v>118</v>
      </c>
      <c r="C4365" s="10">
        <v>23.437700000000003</v>
      </c>
      <c r="D4365" s="9">
        <v>17.2</v>
      </c>
      <c r="E4365" s="11">
        <v>22.82</v>
      </c>
      <c r="F4365" s="6">
        <v>23.26</v>
      </c>
    </row>
    <row r="4366" spans="1:6" x14ac:dyDescent="0.25">
      <c r="A4366" t="s">
        <v>219</v>
      </c>
      <c r="B4366" t="s">
        <v>119</v>
      </c>
      <c r="C4366" s="10">
        <v>23.437700000000003</v>
      </c>
      <c r="D4366" s="9">
        <v>17.2</v>
      </c>
      <c r="E4366" s="9">
        <v>22.82</v>
      </c>
      <c r="F4366" s="6">
        <v>23.26</v>
      </c>
    </row>
    <row r="4367" spans="1:6" x14ac:dyDescent="0.25">
      <c r="A4367" t="s">
        <v>219</v>
      </c>
      <c r="B4367" t="s">
        <v>120</v>
      </c>
      <c r="C4367" s="10">
        <v>23.437700000000003</v>
      </c>
      <c r="D4367" s="9">
        <v>17.2</v>
      </c>
      <c r="E4367" s="9">
        <v>22.82</v>
      </c>
      <c r="F4367" s="6">
        <v>23.26</v>
      </c>
    </row>
    <row r="4368" spans="1:6" x14ac:dyDescent="0.25">
      <c r="A4368" t="s">
        <v>219</v>
      </c>
      <c r="B4368" t="s">
        <v>121</v>
      </c>
      <c r="C4368" s="10">
        <v>19.922045000000001</v>
      </c>
      <c r="D4368" s="9">
        <v>15.8</v>
      </c>
      <c r="F4368" s="6">
        <v>21.45</v>
      </c>
    </row>
    <row r="4369" spans="1:6" x14ac:dyDescent="0.25">
      <c r="A4369" t="s">
        <v>219</v>
      </c>
      <c r="B4369" t="s">
        <v>122</v>
      </c>
      <c r="C4369" s="8">
        <v>19.922045000000001</v>
      </c>
      <c r="D4369" s="9">
        <v>15.8</v>
      </c>
      <c r="F4369" s="6">
        <v>21.45</v>
      </c>
    </row>
    <row r="4370" spans="1:6" x14ac:dyDescent="0.25">
      <c r="A4370" t="s">
        <v>219</v>
      </c>
      <c r="B4370" t="s">
        <v>123</v>
      </c>
      <c r="C4370" s="8">
        <v>19.922045000000001</v>
      </c>
      <c r="D4370" s="9">
        <v>15.8</v>
      </c>
      <c r="F4370" s="6">
        <v>21.45</v>
      </c>
    </row>
    <row r="4371" spans="1:6" x14ac:dyDescent="0.25">
      <c r="A4371" t="s">
        <v>219</v>
      </c>
      <c r="B4371" t="s">
        <v>124</v>
      </c>
      <c r="C4371" s="8">
        <v>19.922045000000001</v>
      </c>
      <c r="D4371" s="9">
        <v>15.8</v>
      </c>
      <c r="F4371" s="6">
        <v>21.45</v>
      </c>
    </row>
    <row r="4372" spans="1:6" x14ac:dyDescent="0.25">
      <c r="A4372" t="s">
        <v>220</v>
      </c>
      <c r="B4372" t="s">
        <v>104</v>
      </c>
      <c r="C4372" s="10">
        <v>19.142200000000003</v>
      </c>
      <c r="D4372" s="9">
        <v>33.700000000000003</v>
      </c>
      <c r="E4372" s="11">
        <v>16.059999999999999</v>
      </c>
      <c r="F4372" s="6">
        <v>21.99</v>
      </c>
    </row>
    <row r="4373" spans="1:6" x14ac:dyDescent="0.25">
      <c r="A4373" t="s">
        <v>220</v>
      </c>
      <c r="B4373" t="s">
        <v>1</v>
      </c>
      <c r="C4373" s="10">
        <v>21.550100000000004</v>
      </c>
      <c r="D4373" s="9">
        <v>34.5</v>
      </c>
      <c r="E4373" s="11">
        <v>18.309999999999999</v>
      </c>
      <c r="F4373" s="6">
        <v>25.6</v>
      </c>
    </row>
    <row r="4374" spans="1:6" x14ac:dyDescent="0.25">
      <c r="A4374" t="s">
        <v>220</v>
      </c>
      <c r="B4374" t="s">
        <v>2</v>
      </c>
      <c r="C4374" s="10">
        <v>24.417800000000003</v>
      </c>
      <c r="D4374" s="9">
        <v>35.5</v>
      </c>
      <c r="E4374" s="11">
        <v>20.56</v>
      </c>
      <c r="F4374" s="6">
        <v>29.21</v>
      </c>
    </row>
    <row r="4375" spans="1:6" x14ac:dyDescent="0.25">
      <c r="A4375" t="s">
        <v>220</v>
      </c>
      <c r="B4375" t="s">
        <v>3</v>
      </c>
      <c r="C4375" s="10">
        <v>26.317500000000003</v>
      </c>
      <c r="D4375" s="9">
        <v>36.6</v>
      </c>
      <c r="E4375" s="11">
        <v>22.81</v>
      </c>
      <c r="F4375" s="6">
        <v>32.82</v>
      </c>
    </row>
    <row r="4376" spans="1:6" x14ac:dyDescent="0.25">
      <c r="A4376" t="s">
        <v>220</v>
      </c>
      <c r="B4376" t="s">
        <v>4</v>
      </c>
      <c r="C4376" s="10">
        <v>28.483400000000003</v>
      </c>
      <c r="D4376" s="9">
        <v>38.5</v>
      </c>
      <c r="E4376" s="11">
        <v>24.74</v>
      </c>
      <c r="F4376" s="6">
        <v>34.14</v>
      </c>
    </row>
    <row r="4377" spans="1:6" x14ac:dyDescent="0.25">
      <c r="A4377" t="s">
        <v>220</v>
      </c>
      <c r="B4377" t="s">
        <v>5</v>
      </c>
      <c r="C4377" s="10">
        <v>30.625100000000003</v>
      </c>
      <c r="D4377" s="9">
        <v>39.5</v>
      </c>
      <c r="E4377" s="11">
        <v>26.66</v>
      </c>
      <c r="F4377" s="6">
        <v>35.44</v>
      </c>
    </row>
    <row r="4378" spans="1:6" x14ac:dyDescent="0.25">
      <c r="A4378" t="s">
        <v>220</v>
      </c>
      <c r="B4378" t="s">
        <v>6</v>
      </c>
      <c r="C4378" s="10">
        <v>33.892100000000006</v>
      </c>
      <c r="D4378" s="9">
        <v>41.5</v>
      </c>
      <c r="E4378" s="11">
        <v>28.59</v>
      </c>
      <c r="F4378" s="6">
        <v>38.9</v>
      </c>
    </row>
    <row r="4379" spans="1:6" x14ac:dyDescent="0.25">
      <c r="A4379" t="s">
        <v>220</v>
      </c>
      <c r="B4379" t="s">
        <v>7</v>
      </c>
      <c r="C4379" s="10">
        <v>35.682900000000004</v>
      </c>
      <c r="D4379" s="9">
        <v>43.1</v>
      </c>
      <c r="E4379" s="11">
        <v>30.52</v>
      </c>
      <c r="F4379" s="6">
        <v>40.299999999999997</v>
      </c>
    </row>
    <row r="4380" spans="1:6" x14ac:dyDescent="0.25">
      <c r="A4380" t="s">
        <v>220</v>
      </c>
      <c r="B4380" t="s">
        <v>125</v>
      </c>
      <c r="C4380" s="10">
        <v>37.788300000000007</v>
      </c>
      <c r="D4380" s="9">
        <v>43.8</v>
      </c>
      <c r="E4380" s="11">
        <v>33.729999999999997</v>
      </c>
      <c r="F4380" s="6">
        <v>41.69</v>
      </c>
    </row>
    <row r="4381" spans="1:6" x14ac:dyDescent="0.25">
      <c r="A4381" t="s">
        <v>220</v>
      </c>
      <c r="B4381" t="s">
        <v>126</v>
      </c>
      <c r="C4381" s="10">
        <v>39.71220000000001</v>
      </c>
      <c r="D4381" s="9">
        <v>45.8</v>
      </c>
      <c r="E4381" s="11">
        <v>33.729999999999997</v>
      </c>
      <c r="F4381" s="6">
        <v>43.09</v>
      </c>
    </row>
    <row r="4382" spans="1:6" x14ac:dyDescent="0.25">
      <c r="A4382" t="s">
        <v>220</v>
      </c>
      <c r="B4382" t="s">
        <v>112</v>
      </c>
      <c r="C4382" s="10">
        <v>34.920600000000007</v>
      </c>
      <c r="D4382" s="9">
        <v>31.7</v>
      </c>
      <c r="E4382" s="11">
        <v>32.119999999999997</v>
      </c>
      <c r="F4382" s="6">
        <v>35.58</v>
      </c>
    </row>
    <row r="4383" spans="1:6" x14ac:dyDescent="0.25">
      <c r="A4383" t="s">
        <v>220</v>
      </c>
      <c r="B4383" t="s">
        <v>113</v>
      </c>
      <c r="C4383" s="10">
        <v>34.920600000000007</v>
      </c>
      <c r="D4383" s="9">
        <v>31.7</v>
      </c>
      <c r="E4383" s="11">
        <v>32.119999999999997</v>
      </c>
      <c r="F4383" s="6">
        <v>35.58</v>
      </c>
    </row>
    <row r="4384" spans="1:6" x14ac:dyDescent="0.25">
      <c r="A4384" t="s">
        <v>220</v>
      </c>
      <c r="B4384" t="s">
        <v>114</v>
      </c>
      <c r="C4384" s="10">
        <v>34.920600000000007</v>
      </c>
      <c r="D4384" s="9">
        <v>19.899999999999999</v>
      </c>
      <c r="E4384" s="11">
        <v>29.55</v>
      </c>
      <c r="F4384" s="6">
        <v>32.96</v>
      </c>
    </row>
    <row r="4385" spans="1:6" x14ac:dyDescent="0.25">
      <c r="A4385" t="s">
        <v>220</v>
      </c>
      <c r="B4385" t="s">
        <v>115</v>
      </c>
      <c r="C4385" s="10">
        <v>25.143800000000006</v>
      </c>
      <c r="D4385" s="9">
        <v>19.899999999999999</v>
      </c>
      <c r="E4385" s="11">
        <v>29.55</v>
      </c>
      <c r="F4385" s="6">
        <v>32.96</v>
      </c>
    </row>
    <row r="4386" spans="1:6" x14ac:dyDescent="0.25">
      <c r="A4386" t="s">
        <v>220</v>
      </c>
      <c r="B4386" t="s">
        <v>116</v>
      </c>
      <c r="C4386" s="10">
        <v>25.143800000000006</v>
      </c>
      <c r="D4386" s="9">
        <v>18.600000000000001</v>
      </c>
      <c r="E4386" s="11">
        <v>27.31</v>
      </c>
      <c r="F4386" s="6">
        <v>27.35</v>
      </c>
    </row>
    <row r="4387" spans="1:6" x14ac:dyDescent="0.25">
      <c r="A4387" t="s">
        <v>220</v>
      </c>
      <c r="B4387" t="s">
        <v>117</v>
      </c>
      <c r="C4387" s="10">
        <v>25.143800000000006</v>
      </c>
      <c r="D4387" s="9">
        <v>18.600000000000001</v>
      </c>
      <c r="E4387" s="11">
        <v>27.31</v>
      </c>
      <c r="F4387" s="6">
        <v>27.35</v>
      </c>
    </row>
    <row r="4388" spans="1:6" x14ac:dyDescent="0.25">
      <c r="A4388" t="s">
        <v>220</v>
      </c>
      <c r="B4388" t="s">
        <v>118</v>
      </c>
      <c r="C4388" s="10">
        <v>25.143800000000006</v>
      </c>
      <c r="D4388" s="9">
        <v>16.899999999999999</v>
      </c>
      <c r="E4388" s="11">
        <v>25.7</v>
      </c>
      <c r="F4388" s="6">
        <v>23.97</v>
      </c>
    </row>
    <row r="4389" spans="1:6" x14ac:dyDescent="0.25">
      <c r="A4389" t="s">
        <v>220</v>
      </c>
      <c r="B4389" t="s">
        <v>119</v>
      </c>
      <c r="C4389" s="10">
        <v>25.143800000000006</v>
      </c>
      <c r="D4389" s="9">
        <v>16.899999999999999</v>
      </c>
      <c r="E4389" s="9">
        <v>25.7</v>
      </c>
      <c r="F4389" s="6">
        <v>23.97</v>
      </c>
    </row>
    <row r="4390" spans="1:6" x14ac:dyDescent="0.25">
      <c r="A4390" t="s">
        <v>220</v>
      </c>
      <c r="B4390" t="s">
        <v>120</v>
      </c>
      <c r="C4390" s="10">
        <v>25.143800000000006</v>
      </c>
      <c r="D4390" s="9">
        <v>16.899999999999999</v>
      </c>
      <c r="E4390" s="9">
        <v>25.7</v>
      </c>
      <c r="F4390" s="6">
        <v>23.97</v>
      </c>
    </row>
    <row r="4391" spans="1:6" x14ac:dyDescent="0.25">
      <c r="A4391" t="s">
        <v>220</v>
      </c>
      <c r="B4391" t="s">
        <v>121</v>
      </c>
      <c r="C4391" s="10">
        <v>21.372230000000005</v>
      </c>
      <c r="D4391" s="9">
        <v>15.5</v>
      </c>
      <c r="F4391" s="6">
        <v>22.1</v>
      </c>
    </row>
    <row r="4392" spans="1:6" x14ac:dyDescent="0.25">
      <c r="A4392" t="s">
        <v>220</v>
      </c>
      <c r="B4392" t="s">
        <v>122</v>
      </c>
      <c r="C4392" s="8">
        <v>21.372230000000005</v>
      </c>
      <c r="D4392" s="9">
        <v>15.5</v>
      </c>
      <c r="F4392" s="6">
        <v>22.1</v>
      </c>
    </row>
    <row r="4393" spans="1:6" x14ac:dyDescent="0.25">
      <c r="A4393" t="s">
        <v>220</v>
      </c>
      <c r="B4393" t="s">
        <v>123</v>
      </c>
      <c r="C4393" s="8">
        <v>21.372230000000005</v>
      </c>
      <c r="D4393" s="9">
        <v>15.5</v>
      </c>
      <c r="F4393" s="6">
        <v>22.1</v>
      </c>
    </row>
    <row r="4394" spans="1:6" x14ac:dyDescent="0.25">
      <c r="A4394" t="s">
        <v>220</v>
      </c>
      <c r="B4394" t="s">
        <v>124</v>
      </c>
      <c r="C4394" s="8">
        <v>21.372230000000005</v>
      </c>
      <c r="D4394" s="9">
        <v>15.5</v>
      </c>
      <c r="F4394" s="6">
        <v>22.1</v>
      </c>
    </row>
    <row r="4395" spans="1:6" x14ac:dyDescent="0.25">
      <c r="A4395" t="s">
        <v>221</v>
      </c>
      <c r="B4395" t="s">
        <v>104</v>
      </c>
    </row>
    <row r="4396" spans="1:6" x14ac:dyDescent="0.25">
      <c r="A4396" t="s">
        <v>221</v>
      </c>
      <c r="B4396" t="s">
        <v>1</v>
      </c>
    </row>
    <row r="4397" spans="1:6" x14ac:dyDescent="0.25">
      <c r="A4397" t="s">
        <v>221</v>
      </c>
      <c r="B4397" t="s">
        <v>2</v>
      </c>
    </row>
    <row r="4398" spans="1:6" x14ac:dyDescent="0.25">
      <c r="A4398" t="s">
        <v>221</v>
      </c>
      <c r="B4398" t="s">
        <v>3</v>
      </c>
    </row>
    <row r="4399" spans="1:6" x14ac:dyDescent="0.25">
      <c r="A4399" t="s">
        <v>221</v>
      </c>
      <c r="B4399" t="s">
        <v>4</v>
      </c>
    </row>
    <row r="4400" spans="1:6" x14ac:dyDescent="0.25">
      <c r="A4400" t="s">
        <v>221</v>
      </c>
      <c r="B4400" t="s">
        <v>5</v>
      </c>
    </row>
    <row r="4401" spans="1:2" x14ac:dyDescent="0.25">
      <c r="A4401" t="s">
        <v>221</v>
      </c>
      <c r="B4401" t="s">
        <v>6</v>
      </c>
    </row>
    <row r="4402" spans="1:2" x14ac:dyDescent="0.25">
      <c r="A4402" t="s">
        <v>221</v>
      </c>
      <c r="B4402" t="s">
        <v>7</v>
      </c>
    </row>
    <row r="4403" spans="1:2" x14ac:dyDescent="0.25">
      <c r="A4403" t="s">
        <v>221</v>
      </c>
      <c r="B4403" t="s">
        <v>125</v>
      </c>
    </row>
    <row r="4404" spans="1:2" x14ac:dyDescent="0.25">
      <c r="A4404" t="s">
        <v>221</v>
      </c>
      <c r="B4404" t="s">
        <v>126</v>
      </c>
    </row>
    <row r="4405" spans="1:2" x14ac:dyDescent="0.25">
      <c r="A4405" t="s">
        <v>221</v>
      </c>
      <c r="B4405" t="s">
        <v>112</v>
      </c>
    </row>
    <row r="4406" spans="1:2" x14ac:dyDescent="0.25">
      <c r="A4406" t="s">
        <v>221</v>
      </c>
      <c r="B4406" t="s">
        <v>113</v>
      </c>
    </row>
    <row r="4407" spans="1:2" x14ac:dyDescent="0.25">
      <c r="A4407" t="s">
        <v>221</v>
      </c>
      <c r="B4407" t="s">
        <v>114</v>
      </c>
    </row>
    <row r="4408" spans="1:2" x14ac:dyDescent="0.25">
      <c r="A4408" t="s">
        <v>221</v>
      </c>
      <c r="B4408" t="s">
        <v>115</v>
      </c>
    </row>
    <row r="4409" spans="1:2" x14ac:dyDescent="0.25">
      <c r="A4409" t="s">
        <v>221</v>
      </c>
      <c r="B4409" t="s">
        <v>116</v>
      </c>
    </row>
    <row r="4410" spans="1:2" x14ac:dyDescent="0.25">
      <c r="A4410" t="s">
        <v>221</v>
      </c>
      <c r="B4410" t="s">
        <v>117</v>
      </c>
    </row>
    <row r="4411" spans="1:2" x14ac:dyDescent="0.25">
      <c r="A4411" t="s">
        <v>221</v>
      </c>
      <c r="B4411" t="s">
        <v>118</v>
      </c>
    </row>
    <row r="4412" spans="1:2" x14ac:dyDescent="0.25">
      <c r="A4412" t="s">
        <v>221</v>
      </c>
      <c r="B4412" t="s">
        <v>119</v>
      </c>
    </row>
    <row r="4413" spans="1:2" x14ac:dyDescent="0.25">
      <c r="A4413" t="s">
        <v>221</v>
      </c>
      <c r="B4413" t="s">
        <v>120</v>
      </c>
    </row>
    <row r="4414" spans="1:2" x14ac:dyDescent="0.25">
      <c r="A4414" t="s">
        <v>221</v>
      </c>
      <c r="B4414" t="s">
        <v>121</v>
      </c>
    </row>
    <row r="4415" spans="1:2" x14ac:dyDescent="0.25">
      <c r="A4415" t="s">
        <v>221</v>
      </c>
      <c r="B4415" t="s">
        <v>122</v>
      </c>
    </row>
    <row r="4416" spans="1:2" x14ac:dyDescent="0.25">
      <c r="A4416" t="s">
        <v>221</v>
      </c>
      <c r="B4416" t="s">
        <v>123</v>
      </c>
    </row>
    <row r="4417" spans="1:2" x14ac:dyDescent="0.25">
      <c r="A4417" t="s">
        <v>221</v>
      </c>
      <c r="B4417" t="s">
        <v>124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9"/>
  <sheetViews>
    <sheetView workbookViewId="0">
      <selection activeCell="D7" sqref="D7"/>
    </sheetView>
  </sheetViews>
  <sheetFormatPr baseColWidth="10" defaultRowHeight="15" x14ac:dyDescent="0.25"/>
  <cols>
    <col min="3" max="3" width="18.28515625" bestFit="1" customWidth="1"/>
  </cols>
  <sheetData>
    <row r="4" spans="2:4" x14ac:dyDescent="0.25">
      <c r="B4">
        <v>2</v>
      </c>
      <c r="C4" t="s">
        <v>105</v>
      </c>
      <c r="D4" t="s">
        <v>107</v>
      </c>
    </row>
    <row r="5" spans="2:4" x14ac:dyDescent="0.25">
      <c r="B5">
        <v>1</v>
      </c>
      <c r="C5" t="s">
        <v>106</v>
      </c>
      <c r="D5" t="s">
        <v>8</v>
      </c>
    </row>
    <row r="6" spans="2:4" x14ac:dyDescent="0.25">
      <c r="C6" t="s">
        <v>108</v>
      </c>
      <c r="D6" t="e">
        <f ca="1">MIN(INDEX(OFFSET(data!#REF!,MATCH(recherche!D4,data!A2:A116,0)-1,),MATCH(recherche!D5,data!#REF!),))</f>
        <v>#REF!</v>
      </c>
    </row>
    <row r="7" spans="2:4" x14ac:dyDescent="0.25">
      <c r="C7" t="s">
        <v>111</v>
      </c>
      <c r="D7" t="e">
        <f ca="1">INDEX(data!#REF!,,MATCH(recherche!D6,INDEX(OFFSET(data!#REF!,MATCH(recherche!D4,data!A2:A116,0)-1,),MATCH(recherche!D5,data!#REF!),),0))</f>
        <v>#REF!</v>
      </c>
    </row>
    <row r="8" spans="2:4" x14ac:dyDescent="0.25">
      <c r="C8" t="s">
        <v>109</v>
      </c>
    </row>
    <row r="9" spans="2:4" x14ac:dyDescent="0.25">
      <c r="C9" t="s">
        <v>110</v>
      </c>
    </row>
  </sheetData>
  <dataValidations count="2">
    <dataValidation type="list" allowBlank="1" showInputMessage="1" showErrorMessage="1" sqref="D4">
      <formula1>direction</formula1>
    </dataValidation>
    <dataValidation type="list" allowBlank="1" showInputMessage="1" showErrorMessage="1" sqref="D5">
      <formula1>tranchepoids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O106"/>
  <sheetViews>
    <sheetView tabSelected="1" workbookViewId="0">
      <selection activeCell="G10" sqref="G10"/>
    </sheetView>
  </sheetViews>
  <sheetFormatPr baseColWidth="10" defaultRowHeight="15" x14ac:dyDescent="0.25"/>
  <cols>
    <col min="1" max="1" width="5.85546875" bestFit="1" customWidth="1"/>
    <col min="4" max="4" width="12.5703125" customWidth="1"/>
  </cols>
  <sheetData>
    <row r="2" spans="1:67" x14ac:dyDescent="0.25">
      <c r="D2">
        <v>47</v>
      </c>
    </row>
    <row r="3" spans="1:67" x14ac:dyDescent="0.25">
      <c r="D3" s="25" t="s">
        <v>225</v>
      </c>
    </row>
    <row r="8" spans="1:67" x14ac:dyDescent="0.25">
      <c r="B8" s="12" t="s">
        <v>104</v>
      </c>
      <c r="C8" s="13"/>
      <c r="D8" s="14"/>
      <c r="E8" s="22"/>
      <c r="F8" s="24" t="s">
        <v>1</v>
      </c>
      <c r="G8" s="21"/>
      <c r="H8" s="12" t="s">
        <v>2</v>
      </c>
      <c r="I8" s="13"/>
      <c r="J8" s="14"/>
      <c r="K8" s="12" t="s">
        <v>3</v>
      </c>
      <c r="L8" s="13"/>
      <c r="M8" s="14"/>
      <c r="N8" s="12" t="s">
        <v>4</v>
      </c>
      <c r="O8" s="13"/>
      <c r="P8" s="14"/>
      <c r="Q8" s="12" t="s">
        <v>5</v>
      </c>
      <c r="R8" s="13"/>
      <c r="S8" s="14"/>
      <c r="T8" s="12" t="s">
        <v>6</v>
      </c>
      <c r="U8" s="13"/>
      <c r="V8" s="14"/>
      <c r="W8" s="12" t="s">
        <v>7</v>
      </c>
      <c r="X8" s="13"/>
      <c r="Y8" s="14"/>
      <c r="Z8" s="12" t="s">
        <v>8</v>
      </c>
      <c r="AA8" s="13"/>
      <c r="AB8" s="14"/>
      <c r="AC8" s="12" t="s">
        <v>112</v>
      </c>
      <c r="AD8" s="13"/>
      <c r="AE8" s="14"/>
      <c r="AF8" s="12" t="s">
        <v>113</v>
      </c>
      <c r="AG8" s="13"/>
      <c r="AH8" s="14"/>
      <c r="AI8" s="12" t="s">
        <v>114</v>
      </c>
      <c r="AJ8" s="13"/>
      <c r="AK8" s="14"/>
      <c r="AL8" s="12" t="s">
        <v>115</v>
      </c>
      <c r="AM8" s="13"/>
      <c r="AN8" s="14"/>
      <c r="AO8" s="12" t="s">
        <v>116</v>
      </c>
      <c r="AP8" s="13"/>
      <c r="AQ8" s="14"/>
      <c r="AR8" s="12" t="s">
        <v>117</v>
      </c>
      <c r="AS8" s="13"/>
      <c r="AT8" s="14"/>
      <c r="AU8" s="12" t="s">
        <v>118</v>
      </c>
      <c r="AV8" s="13"/>
      <c r="AW8" s="14"/>
      <c r="AX8" s="12" t="s">
        <v>119</v>
      </c>
      <c r="AY8" s="13"/>
      <c r="AZ8" s="14"/>
      <c r="BA8" s="12" t="s">
        <v>120</v>
      </c>
      <c r="BB8" s="13"/>
      <c r="BC8" s="14"/>
      <c r="BD8" s="12" t="s">
        <v>121</v>
      </c>
      <c r="BE8" s="13"/>
      <c r="BF8" s="14"/>
      <c r="BG8" s="12" t="s">
        <v>122</v>
      </c>
      <c r="BH8" s="13"/>
      <c r="BI8" s="14"/>
      <c r="BJ8" s="12" t="s">
        <v>123</v>
      </c>
      <c r="BK8" s="13"/>
      <c r="BL8" s="14"/>
      <c r="BM8" s="12" t="s">
        <v>124</v>
      </c>
      <c r="BN8" s="13"/>
      <c r="BO8" s="14"/>
    </row>
    <row r="9" spans="1:67" x14ac:dyDescent="0.25">
      <c r="B9" s="15" t="s">
        <v>227</v>
      </c>
      <c r="C9" s="15" t="s">
        <v>228</v>
      </c>
      <c r="D9" s="15" t="s">
        <v>229</v>
      </c>
      <c r="E9" s="15" t="s">
        <v>227</v>
      </c>
      <c r="F9" s="15" t="s">
        <v>228</v>
      </c>
      <c r="G9" s="15" t="s">
        <v>229</v>
      </c>
      <c r="H9" s="15" t="s">
        <v>227</v>
      </c>
      <c r="I9" s="15" t="s">
        <v>228</v>
      </c>
      <c r="J9" s="15" t="s">
        <v>229</v>
      </c>
      <c r="K9" s="15" t="s">
        <v>227</v>
      </c>
      <c r="L9" s="15" t="s">
        <v>228</v>
      </c>
      <c r="M9" s="15" t="s">
        <v>229</v>
      </c>
      <c r="N9" s="15" t="s">
        <v>227</v>
      </c>
      <c r="O9" s="15" t="s">
        <v>228</v>
      </c>
      <c r="P9" s="15" t="s">
        <v>229</v>
      </c>
      <c r="Q9" s="15" t="s">
        <v>227</v>
      </c>
      <c r="R9" s="15" t="s">
        <v>228</v>
      </c>
      <c r="S9" s="15" t="s">
        <v>229</v>
      </c>
      <c r="T9" s="15" t="s">
        <v>227</v>
      </c>
      <c r="U9" s="15" t="s">
        <v>228</v>
      </c>
      <c r="V9" s="15" t="s">
        <v>229</v>
      </c>
      <c r="W9" s="15" t="s">
        <v>227</v>
      </c>
      <c r="X9" s="15" t="s">
        <v>228</v>
      </c>
      <c r="Y9" s="15" t="s">
        <v>229</v>
      </c>
      <c r="Z9" s="15" t="s">
        <v>227</v>
      </c>
      <c r="AA9" s="15" t="s">
        <v>228</v>
      </c>
      <c r="AB9" s="15" t="s">
        <v>229</v>
      </c>
      <c r="AC9" s="15" t="s">
        <v>227</v>
      </c>
      <c r="AD9" s="15" t="s">
        <v>228</v>
      </c>
      <c r="AE9" s="15" t="s">
        <v>229</v>
      </c>
      <c r="AF9" s="15" t="s">
        <v>227</v>
      </c>
      <c r="AG9" s="15" t="s">
        <v>228</v>
      </c>
      <c r="AH9" s="15" t="s">
        <v>229</v>
      </c>
      <c r="AI9" s="15" t="s">
        <v>227</v>
      </c>
      <c r="AJ9" s="15" t="s">
        <v>228</v>
      </c>
      <c r="AK9" s="15" t="s">
        <v>229</v>
      </c>
      <c r="AL9" s="15" t="s">
        <v>227</v>
      </c>
      <c r="AM9" s="15" t="s">
        <v>228</v>
      </c>
      <c r="AN9" s="15" t="s">
        <v>229</v>
      </c>
      <c r="AO9" s="15" t="s">
        <v>227</v>
      </c>
      <c r="AP9" s="15" t="s">
        <v>228</v>
      </c>
      <c r="AQ9" s="15" t="s">
        <v>229</v>
      </c>
      <c r="AR9" s="15" t="s">
        <v>227</v>
      </c>
      <c r="AS9" s="15" t="s">
        <v>228</v>
      </c>
      <c r="AT9" s="15" t="s">
        <v>229</v>
      </c>
      <c r="AU9" s="15" t="s">
        <v>227</v>
      </c>
      <c r="AV9" s="15" t="s">
        <v>228</v>
      </c>
      <c r="AW9" s="15" t="s">
        <v>229</v>
      </c>
      <c r="AX9" s="15" t="s">
        <v>227</v>
      </c>
      <c r="AY9" s="15" t="s">
        <v>228</v>
      </c>
      <c r="AZ9" s="15" t="s">
        <v>229</v>
      </c>
      <c r="BA9" s="15" t="s">
        <v>227</v>
      </c>
      <c r="BB9" s="15" t="s">
        <v>228</v>
      </c>
      <c r="BC9" s="15" t="s">
        <v>229</v>
      </c>
      <c r="BD9" s="15" t="s">
        <v>227</v>
      </c>
      <c r="BE9" s="15" t="s">
        <v>228</v>
      </c>
      <c r="BF9" s="15" t="s">
        <v>229</v>
      </c>
      <c r="BG9" s="15" t="s">
        <v>227</v>
      </c>
      <c r="BH9" s="15" t="s">
        <v>228</v>
      </c>
      <c r="BI9" s="15" t="s">
        <v>229</v>
      </c>
      <c r="BJ9" s="15" t="s">
        <v>227</v>
      </c>
      <c r="BK9" s="15" t="s">
        <v>228</v>
      </c>
      <c r="BL9" s="15" t="s">
        <v>229</v>
      </c>
      <c r="BM9" s="15" t="s">
        <v>227</v>
      </c>
      <c r="BN9" s="15" t="s">
        <v>228</v>
      </c>
      <c r="BO9" s="15" t="s">
        <v>229</v>
      </c>
    </row>
    <row r="10" spans="1:67" x14ac:dyDescent="0.25">
      <c r="A10" s="25" t="str">
        <f>CONCATENATE($D$2,"/","01")</f>
        <v>47/01</v>
      </c>
      <c r="B10" s="16"/>
      <c r="C10" s="4">
        <f>INDEX(data!$C$2:$F$4417,MATCH(Bench!A10,data!$A$2:$A$4417,0),MATCH(Bench!$D$3,data!$C$1:$F$1,0))</f>
        <v>12.33</v>
      </c>
      <c r="D10" s="19">
        <f>(B10-C10)/C10</f>
        <v>-1</v>
      </c>
      <c r="E10" s="16"/>
      <c r="F10" s="23" t="e">
        <f>INDEX(data!$C$2:$F$4417,MATCH(Bench!$F$8,data!$B$2:$B$4417,0),MATCH(Bench!$D$3,data!$C$1:$F$1,0)+MATCH(Bench!A10,data!$A$2:$A$4417,0)-1)</f>
        <v>#REF!</v>
      </c>
      <c r="G10" s="19"/>
      <c r="H10" s="16"/>
      <c r="I10" s="4"/>
      <c r="J10" s="19"/>
      <c r="K10" s="16"/>
      <c r="L10" s="4"/>
      <c r="M10" s="19"/>
      <c r="N10" s="16"/>
      <c r="O10" s="4"/>
      <c r="P10" s="19"/>
      <c r="Q10" s="16"/>
      <c r="R10" s="4"/>
      <c r="S10" s="19"/>
      <c r="T10" s="16"/>
      <c r="U10" s="4"/>
      <c r="V10" s="19"/>
      <c r="W10" s="16"/>
      <c r="X10" s="4"/>
      <c r="Y10" s="19"/>
      <c r="Z10" s="16"/>
      <c r="AA10" s="4"/>
      <c r="AB10" s="19"/>
      <c r="AC10" s="16"/>
      <c r="AD10" s="4"/>
      <c r="AE10" s="19"/>
      <c r="AF10" s="16"/>
      <c r="AG10" s="4"/>
      <c r="AH10" s="19"/>
      <c r="AI10" s="16"/>
      <c r="AJ10" s="4"/>
      <c r="AK10" s="19"/>
      <c r="AL10" s="16"/>
      <c r="AM10" s="4"/>
      <c r="AN10" s="19"/>
      <c r="AO10" s="16"/>
      <c r="AP10" s="4"/>
      <c r="AQ10" s="19"/>
      <c r="AR10" s="16"/>
      <c r="AS10" s="4"/>
      <c r="AT10" s="19"/>
      <c r="AU10" s="16"/>
      <c r="AV10" s="4"/>
      <c r="AW10" s="19"/>
      <c r="AX10" s="16"/>
      <c r="AY10" s="4"/>
      <c r="AZ10" s="19"/>
      <c r="BA10" s="16"/>
      <c r="BB10" s="4"/>
      <c r="BC10" s="19"/>
      <c r="BD10" s="16"/>
      <c r="BE10" s="4"/>
      <c r="BF10" s="19"/>
      <c r="BG10" s="16"/>
      <c r="BH10" s="4"/>
      <c r="BI10" s="19"/>
      <c r="BJ10" s="16"/>
      <c r="BK10" s="4"/>
      <c r="BL10" s="19"/>
      <c r="BM10" s="16"/>
      <c r="BN10" s="4"/>
      <c r="BO10" s="19"/>
    </row>
    <row r="11" spans="1:67" x14ac:dyDescent="0.25">
      <c r="A11" t="str">
        <f>CONCATENATE($D$2,"/","02")</f>
        <v>47/02</v>
      </c>
      <c r="B11" s="16"/>
      <c r="C11" s="4">
        <f>INDEX(data!$C$2:$F$4417,MATCH(Bench!A11,data!$A$2:$A$4417,0),MATCH(Bench!$D$3,data!$C$1:$F$1,0))</f>
        <v>15.26225</v>
      </c>
      <c r="D11" s="19">
        <f t="shared" ref="D11:D74" si="0">(B11-C11)/C11</f>
        <v>-1</v>
      </c>
      <c r="E11" s="16"/>
      <c r="F11" s="23"/>
      <c r="G11" s="19"/>
      <c r="H11" s="16"/>
      <c r="I11" s="4"/>
      <c r="J11" s="19"/>
      <c r="K11" s="16"/>
      <c r="L11" s="4"/>
      <c r="M11" s="19"/>
      <c r="N11" s="16"/>
      <c r="O11" s="4"/>
      <c r="P11" s="19"/>
      <c r="Q11" s="16"/>
      <c r="R11" s="4"/>
      <c r="S11" s="19"/>
      <c r="T11" s="16"/>
      <c r="U11" s="4"/>
      <c r="V11" s="19"/>
      <c r="W11" s="16"/>
      <c r="X11" s="4"/>
      <c r="Y11" s="19"/>
      <c r="Z11" s="16"/>
      <c r="AA11" s="4"/>
      <c r="AB11" s="19"/>
      <c r="AC11" s="16"/>
      <c r="AD11" s="4"/>
      <c r="AE11" s="19"/>
      <c r="AF11" s="16"/>
      <c r="AG11" s="4"/>
      <c r="AH11" s="19"/>
      <c r="AI11" s="16"/>
      <c r="AJ11" s="4"/>
      <c r="AK11" s="19"/>
      <c r="AL11" s="16"/>
      <c r="AM11" s="4"/>
      <c r="AN11" s="19"/>
      <c r="AO11" s="16"/>
      <c r="AP11" s="4"/>
      <c r="AQ11" s="19"/>
      <c r="AR11" s="16"/>
      <c r="AS11" s="4"/>
      <c r="AT11" s="19"/>
      <c r="AU11" s="16"/>
      <c r="AV11" s="4"/>
      <c r="AW11" s="19"/>
      <c r="AX11" s="16"/>
      <c r="AY11" s="4"/>
      <c r="AZ11" s="19"/>
      <c r="BA11" s="16"/>
      <c r="BB11" s="4"/>
      <c r="BC11" s="19"/>
      <c r="BD11" s="16"/>
      <c r="BE11" s="4"/>
      <c r="BF11" s="19"/>
      <c r="BG11" s="16"/>
      <c r="BH11" s="4"/>
      <c r="BI11" s="19"/>
      <c r="BJ11" s="16"/>
      <c r="BK11" s="4"/>
      <c r="BL11" s="19"/>
      <c r="BM11" s="16"/>
      <c r="BN11" s="4"/>
      <c r="BO11" s="19"/>
    </row>
    <row r="12" spans="1:67" x14ac:dyDescent="0.25">
      <c r="A12" t="str">
        <f>CONCATENATE($D$2,"/","03")</f>
        <v>47/03</v>
      </c>
      <c r="B12" s="16"/>
      <c r="C12" s="4">
        <f>INDEX(data!$C$2:$F$4417,MATCH(Bench!A12,data!$A$2:$A$4417,0),MATCH(Bench!$D$3,data!$C$1:$F$1,0))</f>
        <v>13.02</v>
      </c>
      <c r="D12" s="19">
        <f t="shared" si="0"/>
        <v>-1</v>
      </c>
      <c r="E12" s="16"/>
      <c r="F12" s="23"/>
      <c r="G12" s="19"/>
      <c r="H12" s="16"/>
      <c r="I12" s="4"/>
      <c r="J12" s="19"/>
      <c r="K12" s="16"/>
      <c r="L12" s="4"/>
      <c r="M12" s="19"/>
      <c r="N12" s="16"/>
      <c r="O12" s="4"/>
      <c r="P12" s="19"/>
      <c r="Q12" s="16"/>
      <c r="R12" s="4"/>
      <c r="S12" s="19"/>
      <c r="T12" s="16"/>
      <c r="U12" s="4"/>
      <c r="V12" s="19"/>
      <c r="W12" s="16"/>
      <c r="X12" s="4"/>
      <c r="Y12" s="19"/>
      <c r="Z12" s="16"/>
      <c r="AA12" s="4"/>
      <c r="AB12" s="19"/>
      <c r="AC12" s="16"/>
      <c r="AD12" s="4"/>
      <c r="AE12" s="19"/>
      <c r="AF12" s="16"/>
      <c r="AG12" s="4"/>
      <c r="AH12" s="19"/>
      <c r="AI12" s="16"/>
      <c r="AJ12" s="4"/>
      <c r="AK12" s="19"/>
      <c r="AL12" s="16"/>
      <c r="AM12" s="4"/>
      <c r="AN12" s="19"/>
      <c r="AO12" s="16"/>
      <c r="AP12" s="4"/>
      <c r="AQ12" s="19"/>
      <c r="AR12" s="16"/>
      <c r="AS12" s="4"/>
      <c r="AT12" s="19"/>
      <c r="AU12" s="16"/>
      <c r="AV12" s="4"/>
      <c r="AW12" s="19"/>
      <c r="AX12" s="16"/>
      <c r="AY12" s="4"/>
      <c r="AZ12" s="19"/>
      <c r="BA12" s="16"/>
      <c r="BB12" s="4"/>
      <c r="BC12" s="19"/>
      <c r="BD12" s="16"/>
      <c r="BE12" s="4"/>
      <c r="BF12" s="19"/>
      <c r="BG12" s="16"/>
      <c r="BH12" s="4"/>
      <c r="BI12" s="19"/>
      <c r="BJ12" s="16"/>
      <c r="BK12" s="4"/>
      <c r="BL12" s="19"/>
      <c r="BM12" s="16"/>
      <c r="BN12" s="4"/>
      <c r="BO12" s="19"/>
    </row>
    <row r="13" spans="1:67" x14ac:dyDescent="0.25">
      <c r="A13" t="str">
        <f>CONCATENATE($D$2,"/","04")</f>
        <v>47/04</v>
      </c>
      <c r="B13" s="16"/>
      <c r="C13" s="4">
        <f>INDEX(data!$C$2:$F$4417,MATCH(Bench!A13,data!$A$2:$A$4417,0),MATCH(Bench!$D$3,data!$C$1:$F$1,0))</f>
        <v>14.606249999999999</v>
      </c>
      <c r="D13" s="19">
        <f t="shared" si="0"/>
        <v>-1</v>
      </c>
      <c r="E13" s="16"/>
      <c r="F13" s="23"/>
      <c r="G13" s="19"/>
      <c r="H13" s="16"/>
      <c r="I13" s="4"/>
      <c r="J13" s="19"/>
      <c r="K13" s="16"/>
      <c r="L13" s="4"/>
      <c r="M13" s="19"/>
      <c r="N13" s="16"/>
      <c r="O13" s="4"/>
      <c r="P13" s="19"/>
      <c r="Q13" s="16"/>
      <c r="R13" s="4"/>
      <c r="S13" s="19"/>
      <c r="T13" s="16"/>
      <c r="U13" s="4"/>
      <c r="V13" s="19"/>
      <c r="W13" s="16"/>
      <c r="X13" s="4"/>
      <c r="Y13" s="19"/>
      <c r="Z13" s="16"/>
      <c r="AA13" s="4"/>
      <c r="AB13" s="19"/>
      <c r="AC13" s="16"/>
      <c r="AD13" s="4"/>
      <c r="AE13" s="19"/>
      <c r="AF13" s="16"/>
      <c r="AG13" s="4"/>
      <c r="AH13" s="19"/>
      <c r="AI13" s="16"/>
      <c r="AJ13" s="4"/>
      <c r="AK13" s="19"/>
      <c r="AL13" s="16"/>
      <c r="AM13" s="4"/>
      <c r="AN13" s="19"/>
      <c r="AO13" s="16"/>
      <c r="AP13" s="4"/>
      <c r="AQ13" s="19"/>
      <c r="AR13" s="16"/>
      <c r="AS13" s="4"/>
      <c r="AT13" s="19"/>
      <c r="AU13" s="16"/>
      <c r="AV13" s="4"/>
      <c r="AW13" s="19"/>
      <c r="AX13" s="16"/>
      <c r="AY13" s="4"/>
      <c r="AZ13" s="19"/>
      <c r="BA13" s="16"/>
      <c r="BB13" s="4"/>
      <c r="BC13" s="19"/>
      <c r="BD13" s="16"/>
      <c r="BE13" s="4"/>
      <c r="BF13" s="19"/>
      <c r="BG13" s="16"/>
      <c r="BH13" s="4"/>
      <c r="BI13" s="19"/>
      <c r="BJ13" s="16"/>
      <c r="BK13" s="4"/>
      <c r="BL13" s="19"/>
      <c r="BM13" s="16"/>
      <c r="BN13" s="4"/>
      <c r="BO13" s="19"/>
    </row>
    <row r="14" spans="1:67" x14ac:dyDescent="0.25">
      <c r="A14" t="str">
        <f>CONCATENATE($D$2,"/","05")</f>
        <v>47/05</v>
      </c>
      <c r="B14" s="16"/>
      <c r="C14" s="4">
        <f>INDEX(data!$C$2:$F$4417,MATCH(Bench!A14,data!$A$2:$A$4417,0),MATCH(Bench!$D$3,data!$C$1:$F$1,0))</f>
        <v>14.975249999999997</v>
      </c>
      <c r="D14" s="19">
        <f t="shared" si="0"/>
        <v>-1</v>
      </c>
      <c r="E14" s="16"/>
      <c r="F14" s="23"/>
      <c r="G14" s="19"/>
      <c r="H14" s="16"/>
      <c r="I14" s="4"/>
      <c r="J14" s="19"/>
      <c r="K14" s="16"/>
      <c r="L14" s="4"/>
      <c r="M14" s="19"/>
      <c r="N14" s="16"/>
      <c r="O14" s="4"/>
      <c r="P14" s="19"/>
      <c r="Q14" s="16"/>
      <c r="R14" s="4"/>
      <c r="S14" s="19"/>
      <c r="T14" s="16"/>
      <c r="U14" s="4"/>
      <c r="V14" s="19"/>
      <c r="W14" s="16"/>
      <c r="X14" s="4"/>
      <c r="Y14" s="19"/>
      <c r="Z14" s="16"/>
      <c r="AA14" s="4"/>
      <c r="AB14" s="19"/>
      <c r="AC14" s="16"/>
      <c r="AD14" s="4"/>
      <c r="AE14" s="19"/>
      <c r="AF14" s="16"/>
      <c r="AG14" s="4"/>
      <c r="AH14" s="19"/>
      <c r="AI14" s="16"/>
      <c r="AJ14" s="4"/>
      <c r="AK14" s="19"/>
      <c r="AL14" s="16"/>
      <c r="AM14" s="4"/>
      <c r="AN14" s="19"/>
      <c r="AO14" s="16"/>
      <c r="AP14" s="4"/>
      <c r="AQ14" s="19"/>
      <c r="AR14" s="16"/>
      <c r="AS14" s="4"/>
      <c r="AT14" s="19"/>
      <c r="AU14" s="16"/>
      <c r="AV14" s="4"/>
      <c r="AW14" s="19"/>
      <c r="AX14" s="16"/>
      <c r="AY14" s="4"/>
      <c r="AZ14" s="19"/>
      <c r="BA14" s="16"/>
      <c r="BB14" s="4"/>
      <c r="BC14" s="19"/>
      <c r="BD14" s="16"/>
      <c r="BE14" s="4"/>
      <c r="BF14" s="19"/>
      <c r="BG14" s="16"/>
      <c r="BH14" s="4"/>
      <c r="BI14" s="19"/>
      <c r="BJ14" s="16"/>
      <c r="BK14" s="4"/>
      <c r="BL14" s="19"/>
      <c r="BM14" s="16"/>
      <c r="BN14" s="4"/>
      <c r="BO14" s="19"/>
    </row>
    <row r="15" spans="1:67" x14ac:dyDescent="0.25">
      <c r="A15" t="str">
        <f>CONCATENATE($D$2,"/","06")</f>
        <v>47/06</v>
      </c>
      <c r="B15" s="16"/>
      <c r="C15" s="4">
        <f>INDEX(data!$C$2:$F$4417,MATCH(Bench!A15,data!$A$2:$A$4417,0),MATCH(Bench!$D$3,data!$C$1:$F$1,0))</f>
        <v>14.985499999999998</v>
      </c>
      <c r="D15" s="19">
        <f t="shared" si="0"/>
        <v>-1</v>
      </c>
      <c r="E15" s="16"/>
      <c r="F15" s="23"/>
      <c r="G15" s="19"/>
      <c r="H15" s="16"/>
      <c r="I15" s="4"/>
      <c r="J15" s="19"/>
      <c r="K15" s="16"/>
      <c r="L15" s="4"/>
      <c r="M15" s="19"/>
      <c r="N15" s="16"/>
      <c r="O15" s="4"/>
      <c r="P15" s="19"/>
      <c r="Q15" s="16"/>
      <c r="R15" s="4"/>
      <c r="S15" s="19"/>
      <c r="T15" s="16"/>
      <c r="U15" s="4"/>
      <c r="V15" s="19"/>
      <c r="W15" s="16"/>
      <c r="X15" s="4"/>
      <c r="Y15" s="19"/>
      <c r="Z15" s="16"/>
      <c r="AA15" s="4"/>
      <c r="AB15" s="19"/>
      <c r="AC15" s="16"/>
      <c r="AD15" s="4"/>
      <c r="AE15" s="19"/>
      <c r="AF15" s="16"/>
      <c r="AG15" s="4"/>
      <c r="AH15" s="19"/>
      <c r="AI15" s="16"/>
      <c r="AJ15" s="4"/>
      <c r="AK15" s="19"/>
      <c r="AL15" s="16"/>
      <c r="AM15" s="4"/>
      <c r="AN15" s="19"/>
      <c r="AO15" s="16"/>
      <c r="AP15" s="4"/>
      <c r="AQ15" s="19"/>
      <c r="AR15" s="16"/>
      <c r="AS15" s="4"/>
      <c r="AT15" s="19"/>
      <c r="AU15" s="16"/>
      <c r="AV15" s="4"/>
      <c r="AW15" s="19"/>
      <c r="AX15" s="16"/>
      <c r="AY15" s="4"/>
      <c r="AZ15" s="19"/>
      <c r="BA15" s="16"/>
      <c r="BB15" s="4"/>
      <c r="BC15" s="19"/>
      <c r="BD15" s="16"/>
      <c r="BE15" s="4"/>
      <c r="BF15" s="19"/>
      <c r="BG15" s="16"/>
      <c r="BH15" s="4"/>
      <c r="BI15" s="19"/>
      <c r="BJ15" s="16"/>
      <c r="BK15" s="4"/>
      <c r="BL15" s="19"/>
      <c r="BM15" s="16"/>
      <c r="BN15" s="4"/>
      <c r="BO15" s="19"/>
    </row>
    <row r="16" spans="1:67" x14ac:dyDescent="0.25">
      <c r="A16" t="str">
        <f>CONCATENATE($D$2,"/","07")</f>
        <v>47/07</v>
      </c>
      <c r="B16" s="16"/>
      <c r="C16" s="4">
        <f>INDEX(data!$C$2:$F$4417,MATCH(Bench!A16,data!$A$2:$A$4417,0),MATCH(Bench!$D$3,data!$C$1:$F$1,0))</f>
        <v>12.65</v>
      </c>
      <c r="D16" s="19">
        <f t="shared" si="0"/>
        <v>-1</v>
      </c>
      <c r="E16" s="16"/>
      <c r="F16" s="23"/>
      <c r="G16" s="19"/>
      <c r="H16" s="16"/>
      <c r="I16" s="4"/>
      <c r="J16" s="19"/>
      <c r="K16" s="16"/>
      <c r="L16" s="4"/>
      <c r="M16" s="19"/>
      <c r="N16" s="16"/>
      <c r="O16" s="4"/>
      <c r="P16" s="19"/>
      <c r="Q16" s="16"/>
      <c r="R16" s="4"/>
      <c r="S16" s="19"/>
      <c r="T16" s="16"/>
      <c r="U16" s="4"/>
      <c r="V16" s="19"/>
      <c r="W16" s="16"/>
      <c r="X16" s="4"/>
      <c r="Y16" s="19"/>
      <c r="Z16" s="16"/>
      <c r="AA16" s="4"/>
      <c r="AB16" s="19"/>
      <c r="AC16" s="16"/>
      <c r="AD16" s="4"/>
      <c r="AE16" s="19"/>
      <c r="AF16" s="16"/>
      <c r="AG16" s="4"/>
      <c r="AH16" s="19"/>
      <c r="AI16" s="16"/>
      <c r="AJ16" s="4"/>
      <c r="AK16" s="19"/>
      <c r="AL16" s="16"/>
      <c r="AM16" s="4"/>
      <c r="AN16" s="19"/>
      <c r="AO16" s="16"/>
      <c r="AP16" s="4"/>
      <c r="AQ16" s="19"/>
      <c r="AR16" s="16"/>
      <c r="AS16" s="4"/>
      <c r="AT16" s="19"/>
      <c r="AU16" s="16"/>
      <c r="AV16" s="4"/>
      <c r="AW16" s="19"/>
      <c r="AX16" s="16"/>
      <c r="AY16" s="4"/>
      <c r="AZ16" s="19"/>
      <c r="BA16" s="16"/>
      <c r="BB16" s="4"/>
      <c r="BC16" s="19"/>
      <c r="BD16" s="16"/>
      <c r="BE16" s="4"/>
      <c r="BF16" s="19"/>
      <c r="BG16" s="16"/>
      <c r="BH16" s="4"/>
      <c r="BI16" s="19"/>
      <c r="BJ16" s="16"/>
      <c r="BK16" s="4"/>
      <c r="BL16" s="19"/>
      <c r="BM16" s="16"/>
      <c r="BN16" s="4"/>
      <c r="BO16" s="19"/>
    </row>
    <row r="17" spans="1:67" x14ac:dyDescent="0.25">
      <c r="A17" t="str">
        <f>CONCATENATE($D$2,"/","08")</f>
        <v>47/08</v>
      </c>
      <c r="B17" s="16"/>
      <c r="C17" s="4">
        <f>INDEX(data!$C$2:$F$4417,MATCH(Bench!A17,data!$A$2:$A$4417,0),MATCH(Bench!$D$3,data!$C$1:$F$1,0))</f>
        <v>18.234749999999998</v>
      </c>
      <c r="D17" s="19">
        <f t="shared" si="0"/>
        <v>-1</v>
      </c>
      <c r="E17" s="16"/>
      <c r="F17" s="23"/>
      <c r="G17" s="19"/>
      <c r="H17" s="16"/>
      <c r="I17" s="4"/>
      <c r="J17" s="19"/>
      <c r="K17" s="16"/>
      <c r="L17" s="4"/>
      <c r="M17" s="19"/>
      <c r="N17" s="16"/>
      <c r="O17" s="4"/>
      <c r="P17" s="19"/>
      <c r="Q17" s="16"/>
      <c r="R17" s="4"/>
      <c r="S17" s="19"/>
      <c r="T17" s="16"/>
      <c r="U17" s="4"/>
      <c r="V17" s="19"/>
      <c r="W17" s="16"/>
      <c r="X17" s="4"/>
      <c r="Y17" s="19"/>
      <c r="Z17" s="16"/>
      <c r="AA17" s="4"/>
      <c r="AB17" s="19"/>
      <c r="AC17" s="16"/>
      <c r="AD17" s="4"/>
      <c r="AE17" s="19"/>
      <c r="AF17" s="16"/>
      <c r="AG17" s="4"/>
      <c r="AH17" s="19"/>
      <c r="AI17" s="16"/>
      <c r="AJ17" s="4"/>
      <c r="AK17" s="19"/>
      <c r="AL17" s="16"/>
      <c r="AM17" s="4"/>
      <c r="AN17" s="19"/>
      <c r="AO17" s="16"/>
      <c r="AP17" s="4"/>
      <c r="AQ17" s="19"/>
      <c r="AR17" s="16"/>
      <c r="AS17" s="4"/>
      <c r="AT17" s="19"/>
      <c r="AU17" s="16"/>
      <c r="AV17" s="4"/>
      <c r="AW17" s="19"/>
      <c r="AX17" s="16"/>
      <c r="AY17" s="4"/>
      <c r="AZ17" s="19"/>
      <c r="BA17" s="16"/>
      <c r="BB17" s="4"/>
      <c r="BC17" s="19"/>
      <c r="BD17" s="16"/>
      <c r="BE17" s="4"/>
      <c r="BF17" s="19"/>
      <c r="BG17" s="16"/>
      <c r="BH17" s="4"/>
      <c r="BI17" s="19"/>
      <c r="BJ17" s="16"/>
      <c r="BK17" s="4"/>
      <c r="BL17" s="19"/>
      <c r="BM17" s="16"/>
      <c r="BN17" s="4"/>
      <c r="BO17" s="19"/>
    </row>
    <row r="18" spans="1:67" x14ac:dyDescent="0.25">
      <c r="A18" t="str">
        <f>CONCATENATE($D$2,"/","09")</f>
        <v>47/09</v>
      </c>
      <c r="B18" s="16"/>
      <c r="C18" s="4">
        <f>INDEX(data!$C$2:$F$4417,MATCH(Bench!A18,data!$A$2:$A$4417,0),MATCH(Bench!$D$3,data!$C$1:$F$1,0))</f>
        <v>11.13</v>
      </c>
      <c r="D18" s="19">
        <f t="shared" si="0"/>
        <v>-1</v>
      </c>
      <c r="E18" s="16"/>
      <c r="F18" s="23"/>
      <c r="G18" s="19"/>
      <c r="H18" s="16"/>
      <c r="I18" s="4"/>
      <c r="J18" s="19"/>
      <c r="K18" s="16"/>
      <c r="L18" s="4"/>
      <c r="M18" s="19"/>
      <c r="N18" s="16"/>
      <c r="O18" s="4"/>
      <c r="P18" s="19"/>
      <c r="Q18" s="16"/>
      <c r="R18" s="4"/>
      <c r="S18" s="19"/>
      <c r="T18" s="16"/>
      <c r="U18" s="4"/>
      <c r="V18" s="19"/>
      <c r="W18" s="16"/>
      <c r="X18" s="4"/>
      <c r="Y18" s="19"/>
      <c r="Z18" s="16"/>
      <c r="AA18" s="4"/>
      <c r="AB18" s="19"/>
      <c r="AC18" s="16"/>
      <c r="AD18" s="4"/>
      <c r="AE18" s="19"/>
      <c r="AF18" s="16"/>
      <c r="AG18" s="4"/>
      <c r="AH18" s="19"/>
      <c r="AI18" s="16"/>
      <c r="AJ18" s="4"/>
      <c r="AK18" s="19"/>
      <c r="AL18" s="16"/>
      <c r="AM18" s="4"/>
      <c r="AN18" s="19"/>
      <c r="AO18" s="16"/>
      <c r="AP18" s="4"/>
      <c r="AQ18" s="19"/>
      <c r="AR18" s="16"/>
      <c r="AS18" s="4"/>
      <c r="AT18" s="19"/>
      <c r="AU18" s="16"/>
      <c r="AV18" s="4"/>
      <c r="AW18" s="19"/>
      <c r="AX18" s="16"/>
      <c r="AY18" s="4"/>
      <c r="AZ18" s="19"/>
      <c r="BA18" s="16"/>
      <c r="BB18" s="4"/>
      <c r="BC18" s="19"/>
      <c r="BD18" s="16"/>
      <c r="BE18" s="4"/>
      <c r="BF18" s="19"/>
      <c r="BG18" s="16"/>
      <c r="BH18" s="4"/>
      <c r="BI18" s="19"/>
      <c r="BJ18" s="16"/>
      <c r="BK18" s="4"/>
      <c r="BL18" s="19"/>
      <c r="BM18" s="16"/>
      <c r="BN18" s="4"/>
      <c r="BO18" s="19"/>
    </row>
    <row r="19" spans="1:67" x14ac:dyDescent="0.25">
      <c r="A19" t="str">
        <f>CONCATENATE($D$2,"/","10")</f>
        <v>47/10</v>
      </c>
      <c r="B19" s="16"/>
      <c r="C19" s="4">
        <f>INDEX(data!$C$2:$F$4417,MATCH(Bench!A19,data!$A$2:$A$4417,0),MATCH(Bench!$D$3,data!$C$1:$F$1,0))</f>
        <v>15.538999999999998</v>
      </c>
      <c r="D19" s="19">
        <f t="shared" si="0"/>
        <v>-1</v>
      </c>
      <c r="E19" s="16"/>
      <c r="F19" s="23"/>
      <c r="G19" s="19"/>
      <c r="H19" s="16"/>
      <c r="I19" s="4"/>
      <c r="J19" s="19"/>
      <c r="K19" s="16"/>
      <c r="L19" s="4"/>
      <c r="M19" s="19"/>
      <c r="N19" s="16"/>
      <c r="O19" s="4"/>
      <c r="P19" s="19"/>
      <c r="Q19" s="16"/>
      <c r="R19" s="4"/>
      <c r="S19" s="19"/>
      <c r="T19" s="16"/>
      <c r="U19" s="4"/>
      <c r="V19" s="19"/>
      <c r="W19" s="16"/>
      <c r="X19" s="4"/>
      <c r="Y19" s="19"/>
      <c r="Z19" s="16"/>
      <c r="AA19" s="4"/>
      <c r="AB19" s="19"/>
      <c r="AC19" s="16"/>
      <c r="AD19" s="4"/>
      <c r="AE19" s="19"/>
      <c r="AF19" s="16"/>
      <c r="AG19" s="4"/>
      <c r="AH19" s="19"/>
      <c r="AI19" s="16"/>
      <c r="AJ19" s="4"/>
      <c r="AK19" s="19"/>
      <c r="AL19" s="16"/>
      <c r="AM19" s="4"/>
      <c r="AN19" s="19"/>
      <c r="AO19" s="16"/>
      <c r="AP19" s="4"/>
      <c r="AQ19" s="19"/>
      <c r="AR19" s="16"/>
      <c r="AS19" s="4"/>
      <c r="AT19" s="19"/>
      <c r="AU19" s="16"/>
      <c r="AV19" s="4"/>
      <c r="AW19" s="19"/>
      <c r="AX19" s="16"/>
      <c r="AY19" s="4"/>
      <c r="AZ19" s="19"/>
      <c r="BA19" s="16"/>
      <c r="BB19" s="4"/>
      <c r="BC19" s="19"/>
      <c r="BD19" s="16"/>
      <c r="BE19" s="4"/>
      <c r="BF19" s="19"/>
      <c r="BG19" s="16"/>
      <c r="BH19" s="4"/>
      <c r="BI19" s="19"/>
      <c r="BJ19" s="16"/>
      <c r="BK19" s="4"/>
      <c r="BL19" s="19"/>
      <c r="BM19" s="16"/>
      <c r="BN19" s="4"/>
      <c r="BO19" s="19"/>
    </row>
    <row r="20" spans="1:67" x14ac:dyDescent="0.25">
      <c r="A20" t="str">
        <f>CONCATENATE($D$2,"/","11")</f>
        <v>47/11</v>
      </c>
      <c r="B20" s="16"/>
      <c r="C20" s="4">
        <f>INDEX(data!$C$2:$F$4417,MATCH(Bench!A20,data!$A$2:$A$4417,0),MATCH(Bench!$D$3,data!$C$1:$F$1,0))</f>
        <v>10.71</v>
      </c>
      <c r="D20" s="19">
        <f t="shared" si="0"/>
        <v>-1</v>
      </c>
      <c r="E20" s="16"/>
      <c r="F20" s="23"/>
      <c r="G20" s="19"/>
      <c r="H20" s="16"/>
      <c r="I20" s="4"/>
      <c r="J20" s="19"/>
      <c r="K20" s="16"/>
      <c r="L20" s="4"/>
      <c r="M20" s="19"/>
      <c r="N20" s="16"/>
      <c r="O20" s="4"/>
      <c r="P20" s="19"/>
      <c r="Q20" s="16"/>
      <c r="R20" s="4"/>
      <c r="S20" s="19"/>
      <c r="T20" s="16"/>
      <c r="U20" s="4"/>
      <c r="V20" s="19"/>
      <c r="W20" s="16"/>
      <c r="X20" s="4"/>
      <c r="Y20" s="19"/>
      <c r="Z20" s="16"/>
      <c r="AA20" s="4"/>
      <c r="AB20" s="19"/>
      <c r="AC20" s="16"/>
      <c r="AD20" s="4"/>
      <c r="AE20" s="19"/>
      <c r="AF20" s="16"/>
      <c r="AG20" s="4"/>
      <c r="AH20" s="19"/>
      <c r="AI20" s="16"/>
      <c r="AJ20" s="4"/>
      <c r="AK20" s="19"/>
      <c r="AL20" s="16"/>
      <c r="AM20" s="4"/>
      <c r="AN20" s="19"/>
      <c r="AO20" s="16"/>
      <c r="AP20" s="4"/>
      <c r="AQ20" s="19"/>
      <c r="AR20" s="16"/>
      <c r="AS20" s="4"/>
      <c r="AT20" s="19"/>
      <c r="AU20" s="16"/>
      <c r="AV20" s="4"/>
      <c r="AW20" s="19"/>
      <c r="AX20" s="16"/>
      <c r="AY20" s="4"/>
      <c r="AZ20" s="19"/>
      <c r="BA20" s="16"/>
      <c r="BB20" s="4"/>
      <c r="BC20" s="19"/>
      <c r="BD20" s="16"/>
      <c r="BE20" s="4"/>
      <c r="BF20" s="19"/>
      <c r="BG20" s="16"/>
      <c r="BH20" s="4"/>
      <c r="BI20" s="19"/>
      <c r="BJ20" s="16"/>
      <c r="BK20" s="4"/>
      <c r="BL20" s="19"/>
      <c r="BM20" s="16"/>
      <c r="BN20" s="4"/>
      <c r="BO20" s="19"/>
    </row>
    <row r="21" spans="1:67" x14ac:dyDescent="0.25">
      <c r="A21" t="str">
        <f>CONCATENATE($D$2,"/","12")</f>
        <v>47/12</v>
      </c>
      <c r="B21" s="16"/>
      <c r="C21" s="4">
        <f>INDEX(data!$C$2:$F$4417,MATCH(Bench!A21,data!$A$2:$A$4417,0),MATCH(Bench!$D$3,data!$C$1:$F$1,0))</f>
        <v>9.11</v>
      </c>
      <c r="D21" s="19">
        <f t="shared" si="0"/>
        <v>-1</v>
      </c>
      <c r="E21" s="16"/>
      <c r="F21" s="23"/>
      <c r="G21" s="19"/>
      <c r="H21" s="16"/>
      <c r="I21" s="4"/>
      <c r="J21" s="19"/>
      <c r="K21" s="16"/>
      <c r="L21" s="4"/>
      <c r="M21" s="19"/>
      <c r="N21" s="16"/>
      <c r="O21" s="4"/>
      <c r="P21" s="19"/>
      <c r="Q21" s="16"/>
      <c r="R21" s="4"/>
      <c r="S21" s="19"/>
      <c r="T21" s="16"/>
      <c r="U21" s="4"/>
      <c r="V21" s="19"/>
      <c r="W21" s="16"/>
      <c r="X21" s="4"/>
      <c r="Y21" s="19"/>
      <c r="Z21" s="16"/>
      <c r="AA21" s="4"/>
      <c r="AB21" s="19"/>
      <c r="AC21" s="16"/>
      <c r="AD21" s="4"/>
      <c r="AE21" s="19"/>
      <c r="AF21" s="16"/>
      <c r="AG21" s="4"/>
      <c r="AH21" s="19"/>
      <c r="AI21" s="16"/>
      <c r="AJ21" s="4"/>
      <c r="AK21" s="19"/>
      <c r="AL21" s="16"/>
      <c r="AM21" s="4"/>
      <c r="AN21" s="19"/>
      <c r="AO21" s="16"/>
      <c r="AP21" s="4"/>
      <c r="AQ21" s="19"/>
      <c r="AR21" s="16"/>
      <c r="AS21" s="4"/>
      <c r="AT21" s="19"/>
      <c r="AU21" s="16"/>
      <c r="AV21" s="4"/>
      <c r="AW21" s="19"/>
      <c r="AX21" s="16"/>
      <c r="AY21" s="4"/>
      <c r="AZ21" s="19"/>
      <c r="BA21" s="16"/>
      <c r="BB21" s="4"/>
      <c r="BC21" s="19"/>
      <c r="BD21" s="16"/>
      <c r="BE21" s="4"/>
      <c r="BF21" s="19"/>
      <c r="BG21" s="16"/>
      <c r="BH21" s="4"/>
      <c r="BI21" s="19"/>
      <c r="BJ21" s="16"/>
      <c r="BK21" s="4"/>
      <c r="BL21" s="19"/>
      <c r="BM21" s="16"/>
      <c r="BN21" s="4"/>
      <c r="BO21" s="19"/>
    </row>
    <row r="22" spans="1:67" x14ac:dyDescent="0.25">
      <c r="A22" t="str">
        <f>CONCATENATE($D$2,"/","13")</f>
        <v>47/13</v>
      </c>
      <c r="B22" s="16"/>
      <c r="C22" s="4">
        <f>INDEX(data!$C$2:$F$4417,MATCH(Bench!A22,data!$A$2:$A$4417,0),MATCH(Bench!$D$3,data!$C$1:$F$1,0))</f>
        <v>13.591499999999998</v>
      </c>
      <c r="D22" s="19">
        <f t="shared" si="0"/>
        <v>-1</v>
      </c>
      <c r="E22" s="16"/>
      <c r="F22" s="23"/>
      <c r="G22" s="19"/>
      <c r="H22" s="16"/>
      <c r="I22" s="4"/>
      <c r="J22" s="19"/>
      <c r="K22" s="16"/>
      <c r="L22" s="4"/>
      <c r="M22" s="19"/>
      <c r="N22" s="16"/>
      <c r="O22" s="4"/>
      <c r="P22" s="19"/>
      <c r="Q22" s="16"/>
      <c r="R22" s="4"/>
      <c r="S22" s="19"/>
      <c r="T22" s="16"/>
      <c r="U22" s="4"/>
      <c r="V22" s="19"/>
      <c r="W22" s="16"/>
      <c r="X22" s="4"/>
      <c r="Y22" s="19"/>
      <c r="Z22" s="16"/>
      <c r="AA22" s="4"/>
      <c r="AB22" s="19"/>
      <c r="AC22" s="16"/>
      <c r="AD22" s="4"/>
      <c r="AE22" s="19"/>
      <c r="AF22" s="16"/>
      <c r="AG22" s="4"/>
      <c r="AH22" s="19"/>
      <c r="AI22" s="16"/>
      <c r="AJ22" s="4"/>
      <c r="AK22" s="19"/>
      <c r="AL22" s="16"/>
      <c r="AM22" s="4"/>
      <c r="AN22" s="19"/>
      <c r="AO22" s="16"/>
      <c r="AP22" s="4"/>
      <c r="AQ22" s="19"/>
      <c r="AR22" s="16"/>
      <c r="AS22" s="4"/>
      <c r="AT22" s="19"/>
      <c r="AU22" s="16"/>
      <c r="AV22" s="4"/>
      <c r="AW22" s="19"/>
      <c r="AX22" s="16"/>
      <c r="AY22" s="4"/>
      <c r="AZ22" s="19"/>
      <c r="BA22" s="16"/>
      <c r="BB22" s="4"/>
      <c r="BC22" s="19"/>
      <c r="BD22" s="16"/>
      <c r="BE22" s="4"/>
      <c r="BF22" s="19"/>
      <c r="BG22" s="16"/>
      <c r="BH22" s="4"/>
      <c r="BI22" s="19"/>
      <c r="BJ22" s="16"/>
      <c r="BK22" s="4"/>
      <c r="BL22" s="19"/>
      <c r="BM22" s="16"/>
      <c r="BN22" s="4"/>
      <c r="BO22" s="19"/>
    </row>
    <row r="23" spans="1:67" x14ac:dyDescent="0.25">
      <c r="A23" t="str">
        <f>CONCATENATE($D$2,"/","14")</f>
        <v>47/14</v>
      </c>
      <c r="B23" s="16"/>
      <c r="C23" s="4">
        <f>INDEX(data!$C$2:$F$4417,MATCH(Bench!A23,data!$A$2:$A$4417,0),MATCH(Bench!$D$3,data!$C$1:$F$1,0))</f>
        <v>13.51</v>
      </c>
      <c r="D23" s="19">
        <f t="shared" si="0"/>
        <v>-1</v>
      </c>
      <c r="E23" s="16"/>
      <c r="F23" s="23"/>
      <c r="G23" s="19"/>
      <c r="H23" s="16"/>
      <c r="I23" s="4"/>
      <c r="J23" s="19"/>
      <c r="K23" s="16"/>
      <c r="L23" s="4"/>
      <c r="M23" s="19"/>
      <c r="N23" s="16"/>
      <c r="O23" s="4"/>
      <c r="P23" s="19"/>
      <c r="Q23" s="16"/>
      <c r="R23" s="4"/>
      <c r="S23" s="19"/>
      <c r="T23" s="16"/>
      <c r="U23" s="4"/>
      <c r="V23" s="19"/>
      <c r="W23" s="16"/>
      <c r="X23" s="4"/>
      <c r="Y23" s="19"/>
      <c r="Z23" s="16"/>
      <c r="AA23" s="4"/>
      <c r="AB23" s="19"/>
      <c r="AC23" s="16"/>
      <c r="AD23" s="4"/>
      <c r="AE23" s="19"/>
      <c r="AF23" s="16"/>
      <c r="AG23" s="4"/>
      <c r="AH23" s="19"/>
      <c r="AI23" s="16"/>
      <c r="AJ23" s="4"/>
      <c r="AK23" s="19"/>
      <c r="AL23" s="16"/>
      <c r="AM23" s="4"/>
      <c r="AN23" s="19"/>
      <c r="AO23" s="16"/>
      <c r="AP23" s="4"/>
      <c r="AQ23" s="19"/>
      <c r="AR23" s="16"/>
      <c r="AS23" s="4"/>
      <c r="AT23" s="19"/>
      <c r="AU23" s="16"/>
      <c r="AV23" s="4"/>
      <c r="AW23" s="19"/>
      <c r="AX23" s="16"/>
      <c r="AY23" s="4"/>
      <c r="AZ23" s="19"/>
      <c r="BA23" s="16"/>
      <c r="BB23" s="4"/>
      <c r="BC23" s="19"/>
      <c r="BD23" s="16"/>
      <c r="BE23" s="4"/>
      <c r="BF23" s="19"/>
      <c r="BG23" s="16"/>
      <c r="BH23" s="4"/>
      <c r="BI23" s="19"/>
      <c r="BJ23" s="16"/>
      <c r="BK23" s="4"/>
      <c r="BL23" s="19"/>
      <c r="BM23" s="16"/>
      <c r="BN23" s="4"/>
      <c r="BO23" s="19"/>
    </row>
    <row r="24" spans="1:67" x14ac:dyDescent="0.25">
      <c r="A24" t="str">
        <f>CONCATENATE($D$2,"/","15")</f>
        <v>47/15</v>
      </c>
      <c r="B24" s="16"/>
      <c r="C24" s="4">
        <f>INDEX(data!$C$2:$F$4417,MATCH(Bench!A24,data!$A$2:$A$4417,0),MATCH(Bench!$D$3,data!$C$1:$F$1,0))</f>
        <v>11.31</v>
      </c>
      <c r="D24" s="19">
        <f t="shared" si="0"/>
        <v>-1</v>
      </c>
      <c r="E24" s="16"/>
      <c r="F24" s="23"/>
      <c r="G24" s="19"/>
      <c r="H24" s="16"/>
      <c r="I24" s="4"/>
      <c r="J24" s="19"/>
      <c r="K24" s="16"/>
      <c r="L24" s="4"/>
      <c r="M24" s="19"/>
      <c r="N24" s="16"/>
      <c r="O24" s="4"/>
      <c r="P24" s="19"/>
      <c r="Q24" s="16"/>
      <c r="R24" s="4"/>
      <c r="S24" s="19"/>
      <c r="T24" s="16"/>
      <c r="U24" s="4"/>
      <c r="V24" s="19"/>
      <c r="W24" s="16"/>
      <c r="X24" s="4"/>
      <c r="Y24" s="19"/>
      <c r="Z24" s="16"/>
      <c r="AA24" s="4"/>
      <c r="AB24" s="19"/>
      <c r="AC24" s="16"/>
      <c r="AD24" s="4"/>
      <c r="AE24" s="19"/>
      <c r="AF24" s="16"/>
      <c r="AG24" s="4"/>
      <c r="AH24" s="19"/>
      <c r="AI24" s="16"/>
      <c r="AJ24" s="4"/>
      <c r="AK24" s="19"/>
      <c r="AL24" s="16"/>
      <c r="AM24" s="4"/>
      <c r="AN24" s="19"/>
      <c r="AO24" s="16"/>
      <c r="AP24" s="4"/>
      <c r="AQ24" s="19"/>
      <c r="AR24" s="16"/>
      <c r="AS24" s="4"/>
      <c r="AT24" s="19"/>
      <c r="AU24" s="16"/>
      <c r="AV24" s="4"/>
      <c r="AW24" s="19"/>
      <c r="AX24" s="16"/>
      <c r="AY24" s="4"/>
      <c r="AZ24" s="19"/>
      <c r="BA24" s="16"/>
      <c r="BB24" s="4"/>
      <c r="BC24" s="19"/>
      <c r="BD24" s="16"/>
      <c r="BE24" s="4"/>
      <c r="BF24" s="19"/>
      <c r="BG24" s="16"/>
      <c r="BH24" s="4"/>
      <c r="BI24" s="19"/>
      <c r="BJ24" s="16"/>
      <c r="BK24" s="4"/>
      <c r="BL24" s="19"/>
      <c r="BM24" s="16"/>
      <c r="BN24" s="4"/>
      <c r="BO24" s="19"/>
    </row>
    <row r="25" spans="1:67" x14ac:dyDescent="0.25">
      <c r="A25" t="str">
        <f>CONCATENATE($D$2,"/","16")</f>
        <v>47/16</v>
      </c>
      <c r="B25" s="16"/>
      <c r="C25" s="4">
        <f>INDEX(data!$C$2:$F$4417,MATCH(Bench!A25,data!$A$2:$A$4417,0),MATCH(Bench!$D$3,data!$C$1:$F$1,0))</f>
        <v>9.17</v>
      </c>
      <c r="D25" s="19">
        <f t="shared" si="0"/>
        <v>-1</v>
      </c>
      <c r="E25" s="16"/>
      <c r="F25" s="23"/>
      <c r="G25" s="19"/>
      <c r="H25" s="16"/>
      <c r="I25" s="4"/>
      <c r="J25" s="19"/>
      <c r="K25" s="16"/>
      <c r="L25" s="4"/>
      <c r="M25" s="19"/>
      <c r="N25" s="16"/>
      <c r="O25" s="4"/>
      <c r="P25" s="19"/>
      <c r="Q25" s="16"/>
      <c r="R25" s="4"/>
      <c r="S25" s="19"/>
      <c r="T25" s="16"/>
      <c r="U25" s="4"/>
      <c r="V25" s="19"/>
      <c r="W25" s="16"/>
      <c r="X25" s="4"/>
      <c r="Y25" s="19"/>
      <c r="Z25" s="16"/>
      <c r="AA25" s="4"/>
      <c r="AB25" s="19"/>
      <c r="AC25" s="16"/>
      <c r="AD25" s="4"/>
      <c r="AE25" s="19"/>
      <c r="AF25" s="16"/>
      <c r="AG25" s="4"/>
      <c r="AH25" s="19"/>
      <c r="AI25" s="16"/>
      <c r="AJ25" s="4"/>
      <c r="AK25" s="19"/>
      <c r="AL25" s="16"/>
      <c r="AM25" s="4"/>
      <c r="AN25" s="19"/>
      <c r="AO25" s="16"/>
      <c r="AP25" s="4"/>
      <c r="AQ25" s="19"/>
      <c r="AR25" s="16"/>
      <c r="AS25" s="4"/>
      <c r="AT25" s="19"/>
      <c r="AU25" s="16"/>
      <c r="AV25" s="4"/>
      <c r="AW25" s="19"/>
      <c r="AX25" s="16"/>
      <c r="AY25" s="4"/>
      <c r="AZ25" s="19"/>
      <c r="BA25" s="16"/>
      <c r="BB25" s="4"/>
      <c r="BC25" s="19"/>
      <c r="BD25" s="16"/>
      <c r="BE25" s="4"/>
      <c r="BF25" s="19"/>
      <c r="BG25" s="16"/>
      <c r="BH25" s="4"/>
      <c r="BI25" s="19"/>
      <c r="BJ25" s="16"/>
      <c r="BK25" s="4"/>
      <c r="BL25" s="19"/>
      <c r="BM25" s="16"/>
      <c r="BN25" s="4"/>
      <c r="BO25" s="19"/>
    </row>
    <row r="26" spans="1:67" x14ac:dyDescent="0.25">
      <c r="A26" t="str">
        <f>CONCATENATE($D$2,"/","17")</f>
        <v>47/17</v>
      </c>
      <c r="B26" s="16"/>
      <c r="C26" s="4">
        <f>INDEX(data!$C$2:$F$4417,MATCH(Bench!A26,data!$A$2:$A$4417,0),MATCH(Bench!$D$3,data!$C$1:$F$1,0))</f>
        <v>10.5</v>
      </c>
      <c r="D26" s="19">
        <f t="shared" si="0"/>
        <v>-1</v>
      </c>
      <c r="E26" s="16"/>
      <c r="F26" s="23"/>
      <c r="G26" s="19"/>
      <c r="H26" s="16"/>
      <c r="I26" s="4"/>
      <c r="J26" s="19"/>
      <c r="K26" s="16"/>
      <c r="L26" s="4"/>
      <c r="M26" s="19"/>
      <c r="N26" s="16"/>
      <c r="O26" s="4"/>
      <c r="P26" s="19"/>
      <c r="Q26" s="16"/>
      <c r="R26" s="4"/>
      <c r="S26" s="19"/>
      <c r="T26" s="16"/>
      <c r="U26" s="4"/>
      <c r="V26" s="19"/>
      <c r="W26" s="16"/>
      <c r="X26" s="4"/>
      <c r="Y26" s="19"/>
      <c r="Z26" s="16"/>
      <c r="AA26" s="4"/>
      <c r="AB26" s="19"/>
      <c r="AC26" s="16"/>
      <c r="AD26" s="4"/>
      <c r="AE26" s="19"/>
      <c r="AF26" s="16"/>
      <c r="AG26" s="4"/>
      <c r="AH26" s="19"/>
      <c r="AI26" s="16"/>
      <c r="AJ26" s="4"/>
      <c r="AK26" s="19"/>
      <c r="AL26" s="16"/>
      <c r="AM26" s="4"/>
      <c r="AN26" s="19"/>
      <c r="AO26" s="16"/>
      <c r="AP26" s="4"/>
      <c r="AQ26" s="19"/>
      <c r="AR26" s="16"/>
      <c r="AS26" s="4"/>
      <c r="AT26" s="19"/>
      <c r="AU26" s="16"/>
      <c r="AV26" s="4"/>
      <c r="AW26" s="19"/>
      <c r="AX26" s="16"/>
      <c r="AY26" s="4"/>
      <c r="AZ26" s="19"/>
      <c r="BA26" s="16"/>
      <c r="BB26" s="4"/>
      <c r="BC26" s="19"/>
      <c r="BD26" s="16"/>
      <c r="BE26" s="4"/>
      <c r="BF26" s="19"/>
      <c r="BG26" s="16"/>
      <c r="BH26" s="4"/>
      <c r="BI26" s="19"/>
      <c r="BJ26" s="16"/>
      <c r="BK26" s="4"/>
      <c r="BL26" s="19"/>
      <c r="BM26" s="16"/>
      <c r="BN26" s="4"/>
      <c r="BO26" s="19"/>
    </row>
    <row r="27" spans="1:67" x14ac:dyDescent="0.25">
      <c r="A27" t="str">
        <f>CONCATENATE($D$2,"/","18")</f>
        <v>47/18</v>
      </c>
      <c r="B27" s="16"/>
      <c r="C27" s="4">
        <f>INDEX(data!$C$2:$F$4417,MATCH(Bench!A27,data!$A$2:$A$4417,0),MATCH(Bench!$D$3,data!$C$1:$F$1,0))</f>
        <v>12.42</v>
      </c>
      <c r="D27" s="19">
        <f t="shared" si="0"/>
        <v>-1</v>
      </c>
      <c r="E27" s="16"/>
      <c r="F27" s="23"/>
      <c r="G27" s="19"/>
      <c r="H27" s="16"/>
      <c r="I27" s="4"/>
      <c r="J27" s="19"/>
      <c r="K27" s="16"/>
      <c r="L27" s="4"/>
      <c r="M27" s="19"/>
      <c r="N27" s="16"/>
      <c r="O27" s="4"/>
      <c r="P27" s="19"/>
      <c r="Q27" s="16"/>
      <c r="R27" s="4"/>
      <c r="S27" s="19"/>
      <c r="T27" s="16"/>
      <c r="U27" s="4"/>
      <c r="V27" s="19"/>
      <c r="W27" s="16"/>
      <c r="X27" s="4"/>
      <c r="Y27" s="19"/>
      <c r="Z27" s="16"/>
      <c r="AA27" s="4"/>
      <c r="AB27" s="19"/>
      <c r="AC27" s="16"/>
      <c r="AD27" s="4"/>
      <c r="AE27" s="19"/>
      <c r="AF27" s="16"/>
      <c r="AG27" s="4"/>
      <c r="AH27" s="19"/>
      <c r="AI27" s="16"/>
      <c r="AJ27" s="4"/>
      <c r="AK27" s="19"/>
      <c r="AL27" s="16"/>
      <c r="AM27" s="4"/>
      <c r="AN27" s="19"/>
      <c r="AO27" s="16"/>
      <c r="AP27" s="4"/>
      <c r="AQ27" s="19"/>
      <c r="AR27" s="16"/>
      <c r="AS27" s="4"/>
      <c r="AT27" s="19"/>
      <c r="AU27" s="16"/>
      <c r="AV27" s="4"/>
      <c r="AW27" s="19"/>
      <c r="AX27" s="16"/>
      <c r="AY27" s="4"/>
      <c r="AZ27" s="19"/>
      <c r="BA27" s="16"/>
      <c r="BB27" s="4"/>
      <c r="BC27" s="19"/>
      <c r="BD27" s="16"/>
      <c r="BE27" s="4"/>
      <c r="BF27" s="19"/>
      <c r="BG27" s="16"/>
      <c r="BH27" s="4"/>
      <c r="BI27" s="19"/>
      <c r="BJ27" s="16"/>
      <c r="BK27" s="4"/>
      <c r="BL27" s="19"/>
      <c r="BM27" s="16"/>
      <c r="BN27" s="4"/>
      <c r="BO27" s="19"/>
    </row>
    <row r="28" spans="1:67" x14ac:dyDescent="0.25">
      <c r="A28" t="str">
        <f>CONCATENATE($D$2,"/","19")</f>
        <v>47/19</v>
      </c>
      <c r="B28" s="16"/>
      <c r="C28" s="4">
        <f>INDEX(data!$C$2:$F$4417,MATCH(Bench!A28,data!$A$2:$A$4417,0),MATCH(Bench!$D$3,data!$C$1:$F$1,0))</f>
        <v>11.31</v>
      </c>
      <c r="D28" s="19">
        <f t="shared" si="0"/>
        <v>-1</v>
      </c>
      <c r="E28" s="16"/>
      <c r="F28" s="23"/>
      <c r="G28" s="19"/>
      <c r="H28" s="16"/>
      <c r="I28" s="4"/>
      <c r="J28" s="19"/>
      <c r="K28" s="16"/>
      <c r="L28" s="4"/>
      <c r="M28" s="19"/>
      <c r="N28" s="16"/>
      <c r="O28" s="4"/>
      <c r="P28" s="19"/>
      <c r="Q28" s="16"/>
      <c r="R28" s="4"/>
      <c r="S28" s="19"/>
      <c r="T28" s="16"/>
      <c r="U28" s="4"/>
      <c r="V28" s="19"/>
      <c r="W28" s="16"/>
      <c r="X28" s="4"/>
      <c r="Y28" s="19"/>
      <c r="Z28" s="16"/>
      <c r="AA28" s="4"/>
      <c r="AB28" s="19"/>
      <c r="AC28" s="16"/>
      <c r="AD28" s="4"/>
      <c r="AE28" s="19"/>
      <c r="AF28" s="16"/>
      <c r="AG28" s="4"/>
      <c r="AH28" s="19"/>
      <c r="AI28" s="16"/>
      <c r="AJ28" s="4"/>
      <c r="AK28" s="19"/>
      <c r="AL28" s="16"/>
      <c r="AM28" s="4"/>
      <c r="AN28" s="19"/>
      <c r="AO28" s="16"/>
      <c r="AP28" s="4"/>
      <c r="AQ28" s="19"/>
      <c r="AR28" s="16"/>
      <c r="AS28" s="4"/>
      <c r="AT28" s="19"/>
      <c r="AU28" s="16"/>
      <c r="AV28" s="4"/>
      <c r="AW28" s="19"/>
      <c r="AX28" s="16"/>
      <c r="AY28" s="4"/>
      <c r="AZ28" s="19"/>
      <c r="BA28" s="16"/>
      <c r="BB28" s="4"/>
      <c r="BC28" s="19"/>
      <c r="BD28" s="16"/>
      <c r="BE28" s="4"/>
      <c r="BF28" s="19"/>
      <c r="BG28" s="16"/>
      <c r="BH28" s="4"/>
      <c r="BI28" s="19"/>
      <c r="BJ28" s="16"/>
      <c r="BK28" s="4"/>
      <c r="BL28" s="19"/>
      <c r="BM28" s="16"/>
      <c r="BN28" s="4"/>
      <c r="BO28" s="19"/>
    </row>
    <row r="29" spans="1:67" x14ac:dyDescent="0.25">
      <c r="A29" t="str">
        <f>CONCATENATE($D$2,"/","20")</f>
        <v>47/20</v>
      </c>
      <c r="B29" s="16"/>
      <c r="C29" s="4">
        <f>INDEX(data!$C$2:$F$4417,MATCH(Bench!A29,data!$A$2:$A$4417,0),MATCH(Bench!$D$3,data!$C$1:$F$1,0))</f>
        <v>22.201499999999999</v>
      </c>
      <c r="D29" s="19">
        <f t="shared" si="0"/>
        <v>-1</v>
      </c>
      <c r="E29" s="16"/>
      <c r="F29" s="23"/>
      <c r="G29" s="19"/>
      <c r="H29" s="16"/>
      <c r="I29" s="4"/>
      <c r="J29" s="19"/>
      <c r="K29" s="16"/>
      <c r="L29" s="4"/>
      <c r="M29" s="19"/>
      <c r="N29" s="16"/>
      <c r="O29" s="4"/>
      <c r="P29" s="19"/>
      <c r="Q29" s="16"/>
      <c r="R29" s="4"/>
      <c r="S29" s="19"/>
      <c r="T29" s="16"/>
      <c r="U29" s="4"/>
      <c r="V29" s="19"/>
      <c r="W29" s="16"/>
      <c r="X29" s="4"/>
      <c r="Y29" s="19"/>
      <c r="Z29" s="16"/>
      <c r="AA29" s="4"/>
      <c r="AB29" s="19"/>
      <c r="AC29" s="16"/>
      <c r="AD29" s="4"/>
      <c r="AE29" s="19"/>
      <c r="AF29" s="16"/>
      <c r="AG29" s="4"/>
      <c r="AH29" s="19"/>
      <c r="AI29" s="16"/>
      <c r="AJ29" s="4"/>
      <c r="AK29" s="19"/>
      <c r="AL29" s="16"/>
      <c r="AM29" s="4"/>
      <c r="AN29" s="19"/>
      <c r="AO29" s="16"/>
      <c r="AP29" s="4"/>
      <c r="AQ29" s="19"/>
      <c r="AR29" s="16"/>
      <c r="AS29" s="4"/>
      <c r="AT29" s="19"/>
      <c r="AU29" s="16"/>
      <c r="AV29" s="4"/>
      <c r="AW29" s="19"/>
      <c r="AX29" s="16"/>
      <c r="AY29" s="4"/>
      <c r="AZ29" s="19"/>
      <c r="BA29" s="16"/>
      <c r="BB29" s="4"/>
      <c r="BC29" s="19"/>
      <c r="BD29" s="16"/>
      <c r="BE29" s="4"/>
      <c r="BF29" s="19"/>
      <c r="BG29" s="16"/>
      <c r="BH29" s="4"/>
      <c r="BI29" s="19"/>
      <c r="BJ29" s="16"/>
      <c r="BK29" s="4"/>
      <c r="BL29" s="19"/>
      <c r="BM29" s="16"/>
      <c r="BN29" s="4"/>
      <c r="BO29" s="19"/>
    </row>
    <row r="30" spans="1:67" x14ac:dyDescent="0.25">
      <c r="A30" t="str">
        <f>CONCATENATE($D$2,"/","21")</f>
        <v>47/21</v>
      </c>
      <c r="B30" s="16"/>
      <c r="C30" s="4">
        <f>INDEX(data!$C$2:$F$4417,MATCH(Bench!A30,data!$A$2:$A$4417,0),MATCH(Bench!$D$3,data!$C$1:$F$1,0))</f>
        <v>13.396749999999999</v>
      </c>
      <c r="D30" s="19">
        <f t="shared" si="0"/>
        <v>-1</v>
      </c>
      <c r="E30" s="16"/>
      <c r="F30" s="23"/>
      <c r="G30" s="19"/>
      <c r="H30" s="16"/>
      <c r="I30" s="4"/>
      <c r="J30" s="19"/>
      <c r="K30" s="16"/>
      <c r="L30" s="4"/>
      <c r="M30" s="19"/>
      <c r="N30" s="16"/>
      <c r="O30" s="4"/>
      <c r="P30" s="19"/>
      <c r="Q30" s="16"/>
      <c r="R30" s="4"/>
      <c r="S30" s="19"/>
      <c r="T30" s="16"/>
      <c r="U30" s="4"/>
      <c r="V30" s="19"/>
      <c r="W30" s="16"/>
      <c r="X30" s="4"/>
      <c r="Y30" s="19"/>
      <c r="Z30" s="16"/>
      <c r="AA30" s="4"/>
      <c r="AB30" s="19"/>
      <c r="AC30" s="16"/>
      <c r="AD30" s="4"/>
      <c r="AE30" s="19"/>
      <c r="AF30" s="16"/>
      <c r="AG30" s="4"/>
      <c r="AH30" s="19"/>
      <c r="AI30" s="16"/>
      <c r="AJ30" s="4"/>
      <c r="AK30" s="19"/>
      <c r="AL30" s="16"/>
      <c r="AM30" s="4"/>
      <c r="AN30" s="19"/>
      <c r="AO30" s="16"/>
      <c r="AP30" s="4"/>
      <c r="AQ30" s="19"/>
      <c r="AR30" s="16"/>
      <c r="AS30" s="4"/>
      <c r="AT30" s="19"/>
      <c r="AU30" s="16"/>
      <c r="AV30" s="4"/>
      <c r="AW30" s="19"/>
      <c r="AX30" s="16"/>
      <c r="AY30" s="4"/>
      <c r="AZ30" s="19"/>
      <c r="BA30" s="16"/>
      <c r="BB30" s="4"/>
      <c r="BC30" s="19"/>
      <c r="BD30" s="16"/>
      <c r="BE30" s="4"/>
      <c r="BF30" s="19"/>
      <c r="BG30" s="16"/>
      <c r="BH30" s="4"/>
      <c r="BI30" s="19"/>
      <c r="BJ30" s="16"/>
      <c r="BK30" s="4"/>
      <c r="BL30" s="19"/>
      <c r="BM30" s="16"/>
      <c r="BN30" s="4"/>
      <c r="BO30" s="19"/>
    </row>
    <row r="31" spans="1:67" x14ac:dyDescent="0.25">
      <c r="A31" t="str">
        <f>CONCATENATE($D$2,"/","22")</f>
        <v>47/22</v>
      </c>
      <c r="B31" s="16"/>
      <c r="C31" s="4">
        <f>INDEX(data!$C$2:$F$4417,MATCH(Bench!A31,data!$A$2:$A$4417,0),MATCH(Bench!$D$3,data!$C$1:$F$1,0))</f>
        <v>13.85</v>
      </c>
      <c r="D31" s="19">
        <f t="shared" si="0"/>
        <v>-1</v>
      </c>
      <c r="E31" s="16"/>
      <c r="F31" s="23"/>
      <c r="G31" s="19"/>
      <c r="H31" s="16"/>
      <c r="I31" s="4"/>
      <c r="J31" s="19"/>
      <c r="K31" s="16"/>
      <c r="L31" s="4"/>
      <c r="M31" s="19"/>
      <c r="N31" s="16"/>
      <c r="O31" s="4"/>
      <c r="P31" s="19"/>
      <c r="Q31" s="16"/>
      <c r="R31" s="4"/>
      <c r="S31" s="19"/>
      <c r="T31" s="16"/>
      <c r="U31" s="4"/>
      <c r="V31" s="19"/>
      <c r="W31" s="16"/>
      <c r="X31" s="4"/>
      <c r="Y31" s="19"/>
      <c r="Z31" s="16"/>
      <c r="AA31" s="4"/>
      <c r="AB31" s="19"/>
      <c r="AC31" s="16"/>
      <c r="AD31" s="4"/>
      <c r="AE31" s="19"/>
      <c r="AF31" s="16"/>
      <c r="AG31" s="4"/>
      <c r="AH31" s="19"/>
      <c r="AI31" s="16"/>
      <c r="AJ31" s="4"/>
      <c r="AK31" s="19"/>
      <c r="AL31" s="16"/>
      <c r="AM31" s="4"/>
      <c r="AN31" s="19"/>
      <c r="AO31" s="16"/>
      <c r="AP31" s="4"/>
      <c r="AQ31" s="19"/>
      <c r="AR31" s="16"/>
      <c r="AS31" s="4"/>
      <c r="AT31" s="19"/>
      <c r="AU31" s="16"/>
      <c r="AV31" s="4"/>
      <c r="AW31" s="19"/>
      <c r="AX31" s="16"/>
      <c r="AY31" s="4"/>
      <c r="AZ31" s="19"/>
      <c r="BA31" s="16"/>
      <c r="BB31" s="4"/>
      <c r="BC31" s="19"/>
      <c r="BD31" s="16"/>
      <c r="BE31" s="4"/>
      <c r="BF31" s="19"/>
      <c r="BG31" s="16"/>
      <c r="BH31" s="4"/>
      <c r="BI31" s="19"/>
      <c r="BJ31" s="16"/>
      <c r="BK31" s="4"/>
      <c r="BL31" s="19"/>
      <c r="BM31" s="16"/>
      <c r="BN31" s="4"/>
      <c r="BO31" s="19"/>
    </row>
    <row r="32" spans="1:67" x14ac:dyDescent="0.25">
      <c r="A32" t="str">
        <f>CONCATENATE($D$2,"/","23")</f>
        <v>47/23</v>
      </c>
      <c r="B32" s="16"/>
      <c r="C32" s="4">
        <f>INDEX(data!$C$2:$F$4417,MATCH(Bench!A32,data!$A$2:$A$4417,0),MATCH(Bench!$D$3,data!$C$1:$F$1,0))</f>
        <v>12.42</v>
      </c>
      <c r="D32" s="19">
        <f t="shared" si="0"/>
        <v>-1</v>
      </c>
      <c r="E32" s="16"/>
      <c r="F32" s="23"/>
      <c r="G32" s="19"/>
      <c r="H32" s="16"/>
      <c r="I32" s="4"/>
      <c r="J32" s="19"/>
      <c r="K32" s="16"/>
      <c r="L32" s="4"/>
      <c r="M32" s="19"/>
      <c r="N32" s="16"/>
      <c r="O32" s="4"/>
      <c r="P32" s="19"/>
      <c r="Q32" s="16"/>
      <c r="R32" s="4"/>
      <c r="S32" s="19"/>
      <c r="T32" s="16"/>
      <c r="U32" s="4"/>
      <c r="V32" s="19"/>
      <c r="W32" s="16"/>
      <c r="X32" s="4"/>
      <c r="Y32" s="19"/>
      <c r="Z32" s="16"/>
      <c r="AA32" s="4"/>
      <c r="AB32" s="19"/>
      <c r="AC32" s="16"/>
      <c r="AD32" s="4"/>
      <c r="AE32" s="19"/>
      <c r="AF32" s="16"/>
      <c r="AG32" s="4"/>
      <c r="AH32" s="19"/>
      <c r="AI32" s="16"/>
      <c r="AJ32" s="4"/>
      <c r="AK32" s="19"/>
      <c r="AL32" s="16"/>
      <c r="AM32" s="4"/>
      <c r="AN32" s="19"/>
      <c r="AO32" s="16"/>
      <c r="AP32" s="4"/>
      <c r="AQ32" s="19"/>
      <c r="AR32" s="16"/>
      <c r="AS32" s="4"/>
      <c r="AT32" s="19"/>
      <c r="AU32" s="16"/>
      <c r="AV32" s="4"/>
      <c r="AW32" s="19"/>
      <c r="AX32" s="16"/>
      <c r="AY32" s="4"/>
      <c r="AZ32" s="19"/>
      <c r="BA32" s="16"/>
      <c r="BB32" s="4"/>
      <c r="BC32" s="19"/>
      <c r="BD32" s="16"/>
      <c r="BE32" s="4"/>
      <c r="BF32" s="19"/>
      <c r="BG32" s="16"/>
      <c r="BH32" s="4"/>
      <c r="BI32" s="19"/>
      <c r="BJ32" s="16"/>
      <c r="BK32" s="4"/>
      <c r="BL32" s="19"/>
      <c r="BM32" s="16"/>
      <c r="BN32" s="4"/>
      <c r="BO32" s="19"/>
    </row>
    <row r="33" spans="1:67" x14ac:dyDescent="0.25">
      <c r="A33" t="str">
        <f>CONCATENATE($D$2,"/","24")</f>
        <v>47/24</v>
      </c>
      <c r="B33" s="16"/>
      <c r="C33" s="4">
        <f>INDEX(data!$C$2:$F$4417,MATCH(Bench!A33,data!$A$2:$A$4417,0),MATCH(Bench!$D$3,data!$C$1:$F$1,0))</f>
        <v>8.4600000000000009</v>
      </c>
      <c r="D33" s="19">
        <f t="shared" si="0"/>
        <v>-1</v>
      </c>
      <c r="E33" s="16"/>
      <c r="F33" s="23"/>
      <c r="G33" s="19"/>
      <c r="H33" s="16"/>
      <c r="I33" s="4"/>
      <c r="J33" s="19"/>
      <c r="K33" s="16"/>
      <c r="L33" s="4"/>
      <c r="M33" s="19"/>
      <c r="N33" s="16"/>
      <c r="O33" s="4"/>
      <c r="P33" s="19"/>
      <c r="Q33" s="16"/>
      <c r="R33" s="4"/>
      <c r="S33" s="19"/>
      <c r="T33" s="16"/>
      <c r="U33" s="4"/>
      <c r="V33" s="19"/>
      <c r="W33" s="16"/>
      <c r="X33" s="4"/>
      <c r="Y33" s="19"/>
      <c r="Z33" s="16"/>
      <c r="AA33" s="4"/>
      <c r="AB33" s="19"/>
      <c r="AC33" s="16"/>
      <c r="AD33" s="4"/>
      <c r="AE33" s="19"/>
      <c r="AF33" s="16"/>
      <c r="AG33" s="4"/>
      <c r="AH33" s="19"/>
      <c r="AI33" s="16"/>
      <c r="AJ33" s="4"/>
      <c r="AK33" s="19"/>
      <c r="AL33" s="16"/>
      <c r="AM33" s="4"/>
      <c r="AN33" s="19"/>
      <c r="AO33" s="16"/>
      <c r="AP33" s="4"/>
      <c r="AQ33" s="19"/>
      <c r="AR33" s="16"/>
      <c r="AS33" s="4"/>
      <c r="AT33" s="19"/>
      <c r="AU33" s="16"/>
      <c r="AV33" s="4"/>
      <c r="AW33" s="19"/>
      <c r="AX33" s="16"/>
      <c r="AY33" s="4"/>
      <c r="AZ33" s="19"/>
      <c r="BA33" s="16"/>
      <c r="BB33" s="4"/>
      <c r="BC33" s="19"/>
      <c r="BD33" s="16"/>
      <c r="BE33" s="4"/>
      <c r="BF33" s="19"/>
      <c r="BG33" s="16"/>
      <c r="BH33" s="4"/>
      <c r="BI33" s="19"/>
      <c r="BJ33" s="16"/>
      <c r="BK33" s="4"/>
      <c r="BL33" s="19"/>
      <c r="BM33" s="16"/>
      <c r="BN33" s="4"/>
      <c r="BO33" s="19"/>
    </row>
    <row r="34" spans="1:67" x14ac:dyDescent="0.25">
      <c r="A34" t="str">
        <f>CONCATENATE($D$2,"/","25")</f>
        <v>47/25</v>
      </c>
      <c r="B34" s="16"/>
      <c r="C34" s="4">
        <f>INDEX(data!$C$2:$F$4417,MATCH(Bench!A34,data!$A$2:$A$4417,0),MATCH(Bench!$D$3,data!$C$1:$F$1,0))</f>
        <v>15.538999999999998</v>
      </c>
      <c r="D34" s="19">
        <f t="shared" si="0"/>
        <v>-1</v>
      </c>
      <c r="E34" s="16"/>
      <c r="F34" s="23"/>
      <c r="G34" s="19"/>
      <c r="H34" s="16"/>
      <c r="I34" s="4"/>
      <c r="J34" s="19"/>
      <c r="K34" s="16"/>
      <c r="L34" s="4"/>
      <c r="M34" s="19"/>
      <c r="N34" s="16"/>
      <c r="O34" s="4"/>
      <c r="P34" s="19"/>
      <c r="Q34" s="16"/>
      <c r="R34" s="4"/>
      <c r="S34" s="19"/>
      <c r="T34" s="16"/>
      <c r="U34" s="4"/>
      <c r="V34" s="19"/>
      <c r="W34" s="16"/>
      <c r="X34" s="4"/>
      <c r="Y34" s="19"/>
      <c r="Z34" s="16"/>
      <c r="AA34" s="4"/>
      <c r="AB34" s="19"/>
      <c r="AC34" s="16"/>
      <c r="AD34" s="4"/>
      <c r="AE34" s="19"/>
      <c r="AF34" s="16"/>
      <c r="AG34" s="4"/>
      <c r="AH34" s="19"/>
      <c r="AI34" s="16"/>
      <c r="AJ34" s="4"/>
      <c r="AK34" s="19"/>
      <c r="AL34" s="16"/>
      <c r="AM34" s="4"/>
      <c r="AN34" s="19"/>
      <c r="AO34" s="16"/>
      <c r="AP34" s="4"/>
      <c r="AQ34" s="19"/>
      <c r="AR34" s="16"/>
      <c r="AS34" s="4"/>
      <c r="AT34" s="19"/>
      <c r="AU34" s="16"/>
      <c r="AV34" s="4"/>
      <c r="AW34" s="19"/>
      <c r="AX34" s="16"/>
      <c r="AY34" s="4"/>
      <c r="AZ34" s="19"/>
      <c r="BA34" s="16"/>
      <c r="BB34" s="4"/>
      <c r="BC34" s="19"/>
      <c r="BD34" s="16"/>
      <c r="BE34" s="4"/>
      <c r="BF34" s="19"/>
      <c r="BG34" s="16"/>
      <c r="BH34" s="4"/>
      <c r="BI34" s="19"/>
      <c r="BJ34" s="16"/>
      <c r="BK34" s="4"/>
      <c r="BL34" s="19"/>
      <c r="BM34" s="16"/>
      <c r="BN34" s="4"/>
      <c r="BO34" s="19"/>
    </row>
    <row r="35" spans="1:67" x14ac:dyDescent="0.25">
      <c r="A35" t="str">
        <f>CONCATENATE($D$2,"/","26")</f>
        <v>47/26</v>
      </c>
      <c r="B35" s="16"/>
      <c r="C35" s="4">
        <f>INDEX(data!$C$2:$F$4417,MATCH(Bench!A35,data!$A$2:$A$4417,0),MATCH(Bench!$D$3,data!$C$1:$F$1,0))</f>
        <v>12.33</v>
      </c>
      <c r="D35" s="19">
        <f t="shared" si="0"/>
        <v>-1</v>
      </c>
      <c r="E35" s="16"/>
      <c r="F35" s="23"/>
      <c r="G35" s="19"/>
      <c r="H35" s="16"/>
      <c r="I35" s="4"/>
      <c r="J35" s="19"/>
      <c r="K35" s="16"/>
      <c r="L35" s="4"/>
      <c r="M35" s="19"/>
      <c r="N35" s="16"/>
      <c r="O35" s="4"/>
      <c r="P35" s="19"/>
      <c r="Q35" s="16"/>
      <c r="R35" s="4"/>
      <c r="S35" s="19"/>
      <c r="T35" s="16"/>
      <c r="U35" s="4"/>
      <c r="V35" s="19"/>
      <c r="W35" s="16"/>
      <c r="X35" s="4"/>
      <c r="Y35" s="19"/>
      <c r="Z35" s="16"/>
      <c r="AA35" s="4"/>
      <c r="AB35" s="19"/>
      <c r="AC35" s="16"/>
      <c r="AD35" s="4"/>
      <c r="AE35" s="19"/>
      <c r="AF35" s="16"/>
      <c r="AG35" s="4"/>
      <c r="AH35" s="19"/>
      <c r="AI35" s="16"/>
      <c r="AJ35" s="4"/>
      <c r="AK35" s="19"/>
      <c r="AL35" s="16"/>
      <c r="AM35" s="4"/>
      <c r="AN35" s="19"/>
      <c r="AO35" s="16"/>
      <c r="AP35" s="4"/>
      <c r="AQ35" s="19"/>
      <c r="AR35" s="16"/>
      <c r="AS35" s="4"/>
      <c r="AT35" s="19"/>
      <c r="AU35" s="16"/>
      <c r="AV35" s="4"/>
      <c r="AW35" s="19"/>
      <c r="AX35" s="16"/>
      <c r="AY35" s="4"/>
      <c r="AZ35" s="19"/>
      <c r="BA35" s="16"/>
      <c r="BB35" s="4"/>
      <c r="BC35" s="19"/>
      <c r="BD35" s="16"/>
      <c r="BE35" s="4"/>
      <c r="BF35" s="19"/>
      <c r="BG35" s="16"/>
      <c r="BH35" s="4"/>
      <c r="BI35" s="19"/>
      <c r="BJ35" s="16"/>
      <c r="BK35" s="4"/>
      <c r="BL35" s="19"/>
      <c r="BM35" s="16"/>
      <c r="BN35" s="4"/>
      <c r="BO35" s="19"/>
    </row>
    <row r="36" spans="1:67" x14ac:dyDescent="0.25">
      <c r="A36" t="str">
        <f>CONCATENATE($D$2,"/","27")</f>
        <v>47/27</v>
      </c>
      <c r="B36" s="16"/>
      <c r="C36" s="4">
        <f>INDEX(data!$C$2:$F$4417,MATCH(Bench!A36,data!$A$2:$A$4417,0),MATCH(Bench!$D$3,data!$C$1:$F$1,0))</f>
        <v>12.51</v>
      </c>
      <c r="D36" s="19">
        <f t="shared" si="0"/>
        <v>-1</v>
      </c>
      <c r="E36" s="16"/>
      <c r="F36" s="23"/>
      <c r="G36" s="19"/>
      <c r="H36" s="16"/>
      <c r="I36" s="4"/>
      <c r="J36" s="19"/>
      <c r="K36" s="16"/>
      <c r="L36" s="4"/>
      <c r="M36" s="19"/>
      <c r="N36" s="16"/>
      <c r="O36" s="4"/>
      <c r="P36" s="19"/>
      <c r="Q36" s="16"/>
      <c r="R36" s="4"/>
      <c r="S36" s="19"/>
      <c r="T36" s="16"/>
      <c r="U36" s="4"/>
      <c r="V36" s="19"/>
      <c r="W36" s="16"/>
      <c r="X36" s="4"/>
      <c r="Y36" s="19"/>
      <c r="Z36" s="16"/>
      <c r="AA36" s="4"/>
      <c r="AB36" s="19"/>
      <c r="AC36" s="16"/>
      <c r="AD36" s="4"/>
      <c r="AE36" s="19"/>
      <c r="AF36" s="16"/>
      <c r="AG36" s="4"/>
      <c r="AH36" s="19"/>
      <c r="AI36" s="16"/>
      <c r="AJ36" s="4"/>
      <c r="AK36" s="19"/>
      <c r="AL36" s="16"/>
      <c r="AM36" s="4"/>
      <c r="AN36" s="19"/>
      <c r="AO36" s="16"/>
      <c r="AP36" s="4"/>
      <c r="AQ36" s="19"/>
      <c r="AR36" s="16"/>
      <c r="AS36" s="4"/>
      <c r="AT36" s="19"/>
      <c r="AU36" s="16"/>
      <c r="AV36" s="4"/>
      <c r="AW36" s="19"/>
      <c r="AX36" s="16"/>
      <c r="AY36" s="4"/>
      <c r="AZ36" s="19"/>
      <c r="BA36" s="16"/>
      <c r="BB36" s="4"/>
      <c r="BC36" s="19"/>
      <c r="BD36" s="16"/>
      <c r="BE36" s="4"/>
      <c r="BF36" s="19"/>
      <c r="BG36" s="16"/>
      <c r="BH36" s="4"/>
      <c r="BI36" s="19"/>
      <c r="BJ36" s="16"/>
      <c r="BK36" s="4"/>
      <c r="BL36" s="19"/>
      <c r="BM36" s="16"/>
      <c r="BN36" s="4"/>
      <c r="BO36" s="19"/>
    </row>
    <row r="37" spans="1:67" x14ac:dyDescent="0.25">
      <c r="A37" t="str">
        <f>CONCATENATE($D$2,"/","28")</f>
        <v>47/28</v>
      </c>
      <c r="B37" s="16"/>
      <c r="C37" s="4">
        <f>INDEX(data!$C$2:$F$4417,MATCH(Bench!A37,data!$A$2:$A$4417,0),MATCH(Bench!$D$3,data!$C$1:$F$1,0))</f>
        <v>12.18</v>
      </c>
      <c r="D37" s="19">
        <f t="shared" si="0"/>
        <v>-1</v>
      </c>
      <c r="E37" s="16"/>
      <c r="F37" s="23"/>
      <c r="G37" s="19"/>
      <c r="H37" s="16"/>
      <c r="I37" s="4"/>
      <c r="J37" s="19"/>
      <c r="K37" s="16"/>
      <c r="L37" s="4"/>
      <c r="M37" s="19"/>
      <c r="N37" s="16"/>
      <c r="O37" s="4"/>
      <c r="P37" s="19"/>
      <c r="Q37" s="16"/>
      <c r="R37" s="4"/>
      <c r="S37" s="19"/>
      <c r="T37" s="16"/>
      <c r="U37" s="4"/>
      <c r="V37" s="19"/>
      <c r="W37" s="16"/>
      <c r="X37" s="4"/>
      <c r="Y37" s="19"/>
      <c r="Z37" s="16"/>
      <c r="AA37" s="4"/>
      <c r="AB37" s="19"/>
      <c r="AC37" s="16"/>
      <c r="AD37" s="4"/>
      <c r="AE37" s="19"/>
      <c r="AF37" s="16"/>
      <c r="AG37" s="4"/>
      <c r="AH37" s="19"/>
      <c r="AI37" s="16"/>
      <c r="AJ37" s="4"/>
      <c r="AK37" s="19"/>
      <c r="AL37" s="16"/>
      <c r="AM37" s="4"/>
      <c r="AN37" s="19"/>
      <c r="AO37" s="16"/>
      <c r="AP37" s="4"/>
      <c r="AQ37" s="19"/>
      <c r="AR37" s="16"/>
      <c r="AS37" s="4"/>
      <c r="AT37" s="19"/>
      <c r="AU37" s="16"/>
      <c r="AV37" s="4"/>
      <c r="AW37" s="19"/>
      <c r="AX37" s="16"/>
      <c r="AY37" s="4"/>
      <c r="AZ37" s="19"/>
      <c r="BA37" s="16"/>
      <c r="BB37" s="4"/>
      <c r="BC37" s="19"/>
      <c r="BD37" s="16"/>
      <c r="BE37" s="4"/>
      <c r="BF37" s="19"/>
      <c r="BG37" s="16"/>
      <c r="BH37" s="4"/>
      <c r="BI37" s="19"/>
      <c r="BJ37" s="16"/>
      <c r="BK37" s="4"/>
      <c r="BL37" s="19"/>
      <c r="BM37" s="16"/>
      <c r="BN37" s="4"/>
      <c r="BO37" s="19"/>
    </row>
    <row r="38" spans="1:67" x14ac:dyDescent="0.25">
      <c r="A38" t="str">
        <f>CONCATENATE($D$2,"/","29")</f>
        <v>47/29</v>
      </c>
      <c r="B38" s="16"/>
      <c r="C38" s="4">
        <f>INDEX(data!$C$2:$F$4417,MATCH(Bench!A38,data!$A$2:$A$4417,0),MATCH(Bench!$D$3,data!$C$1:$F$1,0))</f>
        <v>13.51</v>
      </c>
      <c r="D38" s="19">
        <f t="shared" si="0"/>
        <v>-1</v>
      </c>
      <c r="E38" s="16"/>
      <c r="F38" s="23"/>
      <c r="G38" s="19"/>
      <c r="H38" s="16"/>
      <c r="I38" s="4"/>
      <c r="J38" s="19"/>
      <c r="K38" s="16"/>
      <c r="L38" s="4"/>
      <c r="M38" s="19"/>
      <c r="N38" s="16"/>
      <c r="O38" s="4"/>
      <c r="P38" s="19"/>
      <c r="Q38" s="16"/>
      <c r="R38" s="4"/>
      <c r="S38" s="19"/>
      <c r="T38" s="16"/>
      <c r="U38" s="4"/>
      <c r="V38" s="19"/>
      <c r="W38" s="16"/>
      <c r="X38" s="4"/>
      <c r="Y38" s="19"/>
      <c r="Z38" s="16"/>
      <c r="AA38" s="4"/>
      <c r="AB38" s="19"/>
      <c r="AC38" s="16"/>
      <c r="AD38" s="4"/>
      <c r="AE38" s="19"/>
      <c r="AF38" s="16"/>
      <c r="AG38" s="4"/>
      <c r="AH38" s="19"/>
      <c r="AI38" s="16"/>
      <c r="AJ38" s="4"/>
      <c r="AK38" s="19"/>
      <c r="AL38" s="16"/>
      <c r="AM38" s="4"/>
      <c r="AN38" s="19"/>
      <c r="AO38" s="16"/>
      <c r="AP38" s="4"/>
      <c r="AQ38" s="19"/>
      <c r="AR38" s="16"/>
      <c r="AS38" s="4"/>
      <c r="AT38" s="19"/>
      <c r="AU38" s="16"/>
      <c r="AV38" s="4"/>
      <c r="AW38" s="19"/>
      <c r="AX38" s="16"/>
      <c r="AY38" s="4"/>
      <c r="AZ38" s="19"/>
      <c r="BA38" s="16"/>
      <c r="BB38" s="4"/>
      <c r="BC38" s="19"/>
      <c r="BD38" s="16"/>
      <c r="BE38" s="4"/>
      <c r="BF38" s="19"/>
      <c r="BG38" s="16"/>
      <c r="BH38" s="4"/>
      <c r="BI38" s="19"/>
      <c r="BJ38" s="16"/>
      <c r="BK38" s="4"/>
      <c r="BL38" s="19"/>
      <c r="BM38" s="16"/>
      <c r="BN38" s="4"/>
      <c r="BO38" s="19"/>
    </row>
    <row r="39" spans="1:67" x14ac:dyDescent="0.25">
      <c r="A39" t="str">
        <f>CONCATENATE($D$2,"/","30")</f>
        <v>47/30</v>
      </c>
      <c r="B39" s="16"/>
      <c r="C39" s="4">
        <f>INDEX(data!$C$2:$F$4417,MATCH(Bench!A39,data!$A$2:$A$4417,0),MATCH(Bench!$D$3,data!$C$1:$F$1,0))</f>
        <v>12.392249999999999</v>
      </c>
      <c r="D39" s="19">
        <f t="shared" si="0"/>
        <v>-1</v>
      </c>
      <c r="E39" s="16"/>
      <c r="F39" s="23"/>
      <c r="G39" s="19"/>
      <c r="H39" s="16"/>
      <c r="I39" s="4"/>
      <c r="J39" s="19"/>
      <c r="K39" s="16"/>
      <c r="L39" s="4"/>
      <c r="M39" s="19"/>
      <c r="N39" s="16"/>
      <c r="O39" s="4"/>
      <c r="P39" s="19"/>
      <c r="Q39" s="16"/>
      <c r="R39" s="4"/>
      <c r="S39" s="19"/>
      <c r="T39" s="16"/>
      <c r="U39" s="4"/>
      <c r="V39" s="19"/>
      <c r="W39" s="16"/>
      <c r="X39" s="4"/>
      <c r="Y39" s="19"/>
      <c r="Z39" s="16"/>
      <c r="AA39" s="4"/>
      <c r="AB39" s="19"/>
      <c r="AC39" s="16"/>
      <c r="AD39" s="4"/>
      <c r="AE39" s="19"/>
      <c r="AF39" s="16"/>
      <c r="AG39" s="4"/>
      <c r="AH39" s="19"/>
      <c r="AI39" s="16"/>
      <c r="AJ39" s="4"/>
      <c r="AK39" s="19"/>
      <c r="AL39" s="16"/>
      <c r="AM39" s="4"/>
      <c r="AN39" s="19"/>
      <c r="AO39" s="16"/>
      <c r="AP39" s="4"/>
      <c r="AQ39" s="19"/>
      <c r="AR39" s="16"/>
      <c r="AS39" s="4"/>
      <c r="AT39" s="19"/>
      <c r="AU39" s="16"/>
      <c r="AV39" s="4"/>
      <c r="AW39" s="19"/>
      <c r="AX39" s="16"/>
      <c r="AY39" s="4"/>
      <c r="AZ39" s="19"/>
      <c r="BA39" s="16"/>
      <c r="BB39" s="4"/>
      <c r="BC39" s="19"/>
      <c r="BD39" s="16"/>
      <c r="BE39" s="4"/>
      <c r="BF39" s="19"/>
      <c r="BG39" s="16"/>
      <c r="BH39" s="4"/>
      <c r="BI39" s="19"/>
      <c r="BJ39" s="16"/>
      <c r="BK39" s="4"/>
      <c r="BL39" s="19"/>
      <c r="BM39" s="16"/>
      <c r="BN39" s="4"/>
      <c r="BO39" s="19"/>
    </row>
    <row r="40" spans="1:67" x14ac:dyDescent="0.25">
      <c r="A40" t="str">
        <f>CONCATENATE($D$2,"/","31")</f>
        <v>47/31</v>
      </c>
      <c r="B40" s="16"/>
      <c r="C40" s="4">
        <f>INDEX(data!$C$2:$F$4417,MATCH(Bench!A40,data!$A$2:$A$4417,0),MATCH(Bench!$D$3,data!$C$1:$F$1,0))</f>
        <v>7.57</v>
      </c>
      <c r="D40" s="19">
        <f t="shared" si="0"/>
        <v>-1</v>
      </c>
      <c r="E40" s="16"/>
      <c r="F40" s="23"/>
      <c r="G40" s="19"/>
      <c r="H40" s="16"/>
      <c r="I40" s="4"/>
      <c r="J40" s="19"/>
      <c r="K40" s="16"/>
      <c r="L40" s="4"/>
      <c r="M40" s="19"/>
      <c r="N40" s="16"/>
      <c r="O40" s="4"/>
      <c r="P40" s="19"/>
      <c r="Q40" s="16"/>
      <c r="R40" s="4"/>
      <c r="S40" s="19"/>
      <c r="T40" s="16"/>
      <c r="U40" s="4"/>
      <c r="V40" s="19"/>
      <c r="W40" s="16"/>
      <c r="X40" s="4"/>
      <c r="Y40" s="19"/>
      <c r="Z40" s="16"/>
      <c r="AA40" s="4"/>
      <c r="AB40" s="19"/>
      <c r="AC40" s="16"/>
      <c r="AD40" s="4"/>
      <c r="AE40" s="19"/>
      <c r="AF40" s="16"/>
      <c r="AG40" s="4"/>
      <c r="AH40" s="19"/>
      <c r="AI40" s="16"/>
      <c r="AJ40" s="4"/>
      <c r="AK40" s="19"/>
      <c r="AL40" s="16"/>
      <c r="AM40" s="4"/>
      <c r="AN40" s="19"/>
      <c r="AO40" s="16"/>
      <c r="AP40" s="4"/>
      <c r="AQ40" s="19"/>
      <c r="AR40" s="16"/>
      <c r="AS40" s="4"/>
      <c r="AT40" s="19"/>
      <c r="AU40" s="16"/>
      <c r="AV40" s="4"/>
      <c r="AW40" s="19"/>
      <c r="AX40" s="16"/>
      <c r="AY40" s="4"/>
      <c r="AZ40" s="19"/>
      <c r="BA40" s="16"/>
      <c r="BB40" s="4"/>
      <c r="BC40" s="19"/>
      <c r="BD40" s="16"/>
      <c r="BE40" s="4"/>
      <c r="BF40" s="19"/>
      <c r="BG40" s="16"/>
      <c r="BH40" s="4"/>
      <c r="BI40" s="19"/>
      <c r="BJ40" s="16"/>
      <c r="BK40" s="4"/>
      <c r="BL40" s="19"/>
      <c r="BM40" s="16"/>
      <c r="BN40" s="4"/>
      <c r="BO40" s="19"/>
    </row>
    <row r="41" spans="1:67" x14ac:dyDescent="0.25">
      <c r="A41" t="str">
        <f>CONCATENATE($D$2,"/","32")</f>
        <v>47/32</v>
      </c>
      <c r="B41" s="16"/>
      <c r="C41" s="4">
        <f>INDEX(data!$C$2:$F$4417,MATCH(Bench!A41,data!$A$2:$A$4417,0),MATCH(Bench!$D$3,data!$C$1:$F$1,0))</f>
        <v>9.34</v>
      </c>
      <c r="D41" s="19">
        <f t="shared" si="0"/>
        <v>-1</v>
      </c>
      <c r="E41" s="16"/>
      <c r="F41" s="23"/>
      <c r="G41" s="19"/>
      <c r="H41" s="16"/>
      <c r="I41" s="4"/>
      <c r="J41" s="19"/>
      <c r="K41" s="16"/>
      <c r="L41" s="4"/>
      <c r="M41" s="19"/>
      <c r="N41" s="16"/>
      <c r="O41" s="4"/>
      <c r="P41" s="19"/>
      <c r="Q41" s="16"/>
      <c r="R41" s="4"/>
      <c r="S41" s="19"/>
      <c r="T41" s="16"/>
      <c r="U41" s="4"/>
      <c r="V41" s="19"/>
      <c r="W41" s="16"/>
      <c r="X41" s="4"/>
      <c r="Y41" s="19"/>
      <c r="Z41" s="16"/>
      <c r="AA41" s="4"/>
      <c r="AB41" s="19"/>
      <c r="AC41" s="16"/>
      <c r="AD41" s="4"/>
      <c r="AE41" s="19"/>
      <c r="AF41" s="16"/>
      <c r="AG41" s="4"/>
      <c r="AH41" s="19"/>
      <c r="AI41" s="16"/>
      <c r="AJ41" s="4"/>
      <c r="AK41" s="19"/>
      <c r="AL41" s="16"/>
      <c r="AM41" s="4"/>
      <c r="AN41" s="19"/>
      <c r="AO41" s="16"/>
      <c r="AP41" s="4"/>
      <c r="AQ41" s="19"/>
      <c r="AR41" s="16"/>
      <c r="AS41" s="4"/>
      <c r="AT41" s="19"/>
      <c r="AU41" s="16"/>
      <c r="AV41" s="4"/>
      <c r="AW41" s="19"/>
      <c r="AX41" s="16"/>
      <c r="AY41" s="4"/>
      <c r="AZ41" s="19"/>
      <c r="BA41" s="16"/>
      <c r="BB41" s="4"/>
      <c r="BC41" s="19"/>
      <c r="BD41" s="16"/>
      <c r="BE41" s="4"/>
      <c r="BF41" s="19"/>
      <c r="BG41" s="16"/>
      <c r="BH41" s="4"/>
      <c r="BI41" s="19"/>
      <c r="BJ41" s="16"/>
      <c r="BK41" s="4"/>
      <c r="BL41" s="19"/>
      <c r="BM41" s="16"/>
      <c r="BN41" s="4"/>
      <c r="BO41" s="19"/>
    </row>
    <row r="42" spans="1:67" x14ac:dyDescent="0.25">
      <c r="A42" t="str">
        <f>CONCATENATE($D$2,"/","33")</f>
        <v>47/33</v>
      </c>
      <c r="B42" s="16"/>
      <c r="C42" s="4">
        <f>INDEX(data!$C$2:$F$4417,MATCH(Bench!A42,data!$A$2:$A$4417,0),MATCH(Bench!$D$3,data!$C$1:$F$1,0))</f>
        <v>7.2</v>
      </c>
      <c r="D42" s="19">
        <f t="shared" si="0"/>
        <v>-1</v>
      </c>
      <c r="E42" s="16"/>
      <c r="F42" s="23"/>
      <c r="G42" s="19"/>
      <c r="H42" s="16"/>
      <c r="I42" s="4"/>
      <c r="J42" s="19"/>
      <c r="K42" s="16"/>
      <c r="L42" s="4"/>
      <c r="M42" s="19"/>
      <c r="N42" s="16"/>
      <c r="O42" s="4"/>
      <c r="P42" s="19"/>
      <c r="Q42" s="16"/>
      <c r="R42" s="4"/>
      <c r="S42" s="19"/>
      <c r="T42" s="16"/>
      <c r="U42" s="4"/>
      <c r="V42" s="19"/>
      <c r="W42" s="16"/>
      <c r="X42" s="4"/>
      <c r="Y42" s="19"/>
      <c r="Z42" s="16"/>
      <c r="AA42" s="4"/>
      <c r="AB42" s="19"/>
      <c r="AC42" s="16"/>
      <c r="AD42" s="4"/>
      <c r="AE42" s="19"/>
      <c r="AF42" s="16"/>
      <c r="AG42" s="4"/>
      <c r="AH42" s="19"/>
      <c r="AI42" s="16"/>
      <c r="AJ42" s="4"/>
      <c r="AK42" s="19"/>
      <c r="AL42" s="16"/>
      <c r="AM42" s="4"/>
      <c r="AN42" s="19"/>
      <c r="AO42" s="16"/>
      <c r="AP42" s="4"/>
      <c r="AQ42" s="19"/>
      <c r="AR42" s="16"/>
      <c r="AS42" s="4"/>
      <c r="AT42" s="19"/>
      <c r="AU42" s="16"/>
      <c r="AV42" s="4"/>
      <c r="AW42" s="19"/>
      <c r="AX42" s="16"/>
      <c r="AY42" s="4"/>
      <c r="AZ42" s="19"/>
      <c r="BA42" s="16"/>
      <c r="BB42" s="4"/>
      <c r="BC42" s="19"/>
      <c r="BD42" s="16"/>
      <c r="BE42" s="4"/>
      <c r="BF42" s="19"/>
      <c r="BG42" s="16"/>
      <c r="BH42" s="4"/>
      <c r="BI42" s="19"/>
      <c r="BJ42" s="16"/>
      <c r="BK42" s="4"/>
      <c r="BL42" s="19"/>
      <c r="BM42" s="16"/>
      <c r="BN42" s="4"/>
      <c r="BO42" s="19"/>
    </row>
    <row r="43" spans="1:67" x14ac:dyDescent="0.25">
      <c r="A43" t="str">
        <f>CONCATENATE($D$2,"/","34")</f>
        <v>47/34</v>
      </c>
      <c r="B43" s="16"/>
      <c r="C43" s="4">
        <f>INDEX(data!$C$2:$F$4417,MATCH(Bench!A43,data!$A$2:$A$4417,0),MATCH(Bench!$D$3,data!$C$1:$F$1,0))</f>
        <v>11.151999999999999</v>
      </c>
      <c r="D43" s="19">
        <f t="shared" si="0"/>
        <v>-1</v>
      </c>
      <c r="E43" s="16"/>
      <c r="F43" s="23"/>
      <c r="G43" s="19"/>
      <c r="H43" s="16"/>
      <c r="I43" s="4"/>
      <c r="J43" s="19"/>
      <c r="K43" s="16"/>
      <c r="L43" s="4"/>
      <c r="M43" s="19"/>
      <c r="N43" s="16"/>
      <c r="O43" s="4"/>
      <c r="P43" s="19"/>
      <c r="Q43" s="16"/>
      <c r="R43" s="4"/>
      <c r="S43" s="19"/>
      <c r="T43" s="16"/>
      <c r="U43" s="4"/>
      <c r="V43" s="19"/>
      <c r="W43" s="16"/>
      <c r="X43" s="4"/>
      <c r="Y43" s="19"/>
      <c r="Z43" s="16"/>
      <c r="AA43" s="4"/>
      <c r="AB43" s="19"/>
      <c r="AC43" s="16"/>
      <c r="AD43" s="4"/>
      <c r="AE43" s="19"/>
      <c r="AF43" s="16"/>
      <c r="AG43" s="4"/>
      <c r="AH43" s="19"/>
      <c r="AI43" s="16"/>
      <c r="AJ43" s="4"/>
      <c r="AK43" s="19"/>
      <c r="AL43" s="16"/>
      <c r="AM43" s="4"/>
      <c r="AN43" s="19"/>
      <c r="AO43" s="16"/>
      <c r="AP43" s="4"/>
      <c r="AQ43" s="19"/>
      <c r="AR43" s="16"/>
      <c r="AS43" s="4"/>
      <c r="AT43" s="19"/>
      <c r="AU43" s="16"/>
      <c r="AV43" s="4"/>
      <c r="AW43" s="19"/>
      <c r="AX43" s="16"/>
      <c r="AY43" s="4"/>
      <c r="AZ43" s="19"/>
      <c r="BA43" s="16"/>
      <c r="BB43" s="4"/>
      <c r="BC43" s="19"/>
      <c r="BD43" s="16"/>
      <c r="BE43" s="4"/>
      <c r="BF43" s="19"/>
      <c r="BG43" s="16"/>
      <c r="BH43" s="4"/>
      <c r="BI43" s="19"/>
      <c r="BJ43" s="16"/>
      <c r="BK43" s="4"/>
      <c r="BL43" s="19"/>
      <c r="BM43" s="16"/>
      <c r="BN43" s="4"/>
      <c r="BO43" s="19"/>
    </row>
    <row r="44" spans="1:67" x14ac:dyDescent="0.25">
      <c r="A44" t="str">
        <f>CONCATENATE($D$2,"/","35")</f>
        <v>47/35</v>
      </c>
      <c r="B44" s="16"/>
      <c r="C44" s="4">
        <f>INDEX(data!$C$2:$F$4417,MATCH(Bench!A44,data!$A$2:$A$4417,0),MATCH(Bench!$D$3,data!$C$1:$F$1,0))</f>
        <v>12.08</v>
      </c>
      <c r="D44" s="19">
        <f t="shared" si="0"/>
        <v>-1</v>
      </c>
      <c r="E44" s="16"/>
      <c r="F44" s="23"/>
      <c r="G44" s="19"/>
      <c r="H44" s="16"/>
      <c r="I44" s="4"/>
      <c r="J44" s="19"/>
      <c r="K44" s="16"/>
      <c r="L44" s="4"/>
      <c r="M44" s="19"/>
      <c r="N44" s="16"/>
      <c r="O44" s="4"/>
      <c r="P44" s="19"/>
      <c r="Q44" s="16"/>
      <c r="R44" s="4"/>
      <c r="S44" s="19"/>
      <c r="T44" s="16"/>
      <c r="U44" s="4"/>
      <c r="V44" s="19"/>
      <c r="W44" s="16"/>
      <c r="X44" s="4"/>
      <c r="Y44" s="19"/>
      <c r="Z44" s="16"/>
      <c r="AA44" s="4"/>
      <c r="AB44" s="19"/>
      <c r="AC44" s="16"/>
      <c r="AD44" s="4"/>
      <c r="AE44" s="19"/>
      <c r="AF44" s="16"/>
      <c r="AG44" s="4"/>
      <c r="AH44" s="19"/>
      <c r="AI44" s="16"/>
      <c r="AJ44" s="4"/>
      <c r="AK44" s="19"/>
      <c r="AL44" s="16"/>
      <c r="AM44" s="4"/>
      <c r="AN44" s="19"/>
      <c r="AO44" s="16"/>
      <c r="AP44" s="4"/>
      <c r="AQ44" s="19"/>
      <c r="AR44" s="16"/>
      <c r="AS44" s="4"/>
      <c r="AT44" s="19"/>
      <c r="AU44" s="16"/>
      <c r="AV44" s="4"/>
      <c r="AW44" s="19"/>
      <c r="AX44" s="16"/>
      <c r="AY44" s="4"/>
      <c r="AZ44" s="19"/>
      <c r="BA44" s="16"/>
      <c r="BB44" s="4"/>
      <c r="BC44" s="19"/>
      <c r="BD44" s="16"/>
      <c r="BE44" s="4"/>
      <c r="BF44" s="19"/>
      <c r="BG44" s="16"/>
      <c r="BH44" s="4"/>
      <c r="BI44" s="19"/>
      <c r="BJ44" s="16"/>
      <c r="BK44" s="4"/>
      <c r="BL44" s="19"/>
      <c r="BM44" s="16"/>
      <c r="BN44" s="4"/>
      <c r="BO44" s="19"/>
    </row>
    <row r="45" spans="1:67" x14ac:dyDescent="0.25">
      <c r="A45" t="str">
        <f>CONCATENATE($D$2,"/","36")</f>
        <v>47/36</v>
      </c>
      <c r="B45" s="16"/>
      <c r="C45" s="4">
        <f>INDEX(data!$C$2:$F$4417,MATCH(Bench!A45,data!$A$2:$A$4417,0),MATCH(Bench!$D$3,data!$C$1:$F$1,0))</f>
        <v>15.56</v>
      </c>
      <c r="D45" s="19">
        <f t="shared" si="0"/>
        <v>-1</v>
      </c>
      <c r="E45" s="16"/>
      <c r="F45" s="23"/>
      <c r="G45" s="19"/>
      <c r="H45" s="16"/>
      <c r="I45" s="4"/>
      <c r="J45" s="19"/>
      <c r="K45" s="16"/>
      <c r="L45" s="4"/>
      <c r="M45" s="19"/>
      <c r="N45" s="16"/>
      <c r="O45" s="4"/>
      <c r="P45" s="19"/>
      <c r="Q45" s="16"/>
      <c r="R45" s="4"/>
      <c r="S45" s="19"/>
      <c r="T45" s="16"/>
      <c r="U45" s="4"/>
      <c r="V45" s="19"/>
      <c r="W45" s="16"/>
      <c r="X45" s="4"/>
      <c r="Y45" s="19"/>
      <c r="Z45" s="16"/>
      <c r="AA45" s="4"/>
      <c r="AB45" s="19"/>
      <c r="AC45" s="16"/>
      <c r="AD45" s="4"/>
      <c r="AE45" s="19"/>
      <c r="AF45" s="16"/>
      <c r="AG45" s="4"/>
      <c r="AH45" s="19"/>
      <c r="AI45" s="16"/>
      <c r="AJ45" s="4"/>
      <c r="AK45" s="19"/>
      <c r="AL45" s="16"/>
      <c r="AM45" s="4"/>
      <c r="AN45" s="19"/>
      <c r="AO45" s="16"/>
      <c r="AP45" s="4"/>
      <c r="AQ45" s="19"/>
      <c r="AR45" s="16"/>
      <c r="AS45" s="4"/>
      <c r="AT45" s="19"/>
      <c r="AU45" s="16"/>
      <c r="AV45" s="4"/>
      <c r="AW45" s="19"/>
      <c r="AX45" s="16"/>
      <c r="AY45" s="4"/>
      <c r="AZ45" s="19"/>
      <c r="BA45" s="16"/>
      <c r="BB45" s="4"/>
      <c r="BC45" s="19"/>
      <c r="BD45" s="16"/>
      <c r="BE45" s="4"/>
      <c r="BF45" s="19"/>
      <c r="BG45" s="16"/>
      <c r="BH45" s="4"/>
      <c r="BI45" s="19"/>
      <c r="BJ45" s="16"/>
      <c r="BK45" s="4"/>
      <c r="BL45" s="19"/>
      <c r="BM45" s="16"/>
      <c r="BN45" s="4"/>
      <c r="BO45" s="19"/>
    </row>
    <row r="46" spans="1:67" x14ac:dyDescent="0.25">
      <c r="A46" t="str">
        <f>CONCATENATE($D$2,"/","37")</f>
        <v>47/37</v>
      </c>
      <c r="B46" s="16"/>
      <c r="C46" s="4">
        <f>INDEX(data!$C$2:$F$4417,MATCH(Bench!A46,data!$A$2:$A$4417,0),MATCH(Bench!$D$3,data!$C$1:$F$1,0))</f>
        <v>10.5</v>
      </c>
      <c r="D46" s="19">
        <f t="shared" si="0"/>
        <v>-1</v>
      </c>
      <c r="E46" s="16"/>
      <c r="F46" s="23"/>
      <c r="G46" s="19"/>
      <c r="H46" s="16"/>
      <c r="I46" s="4"/>
      <c r="J46" s="19"/>
      <c r="K46" s="16"/>
      <c r="L46" s="4"/>
      <c r="M46" s="19"/>
      <c r="N46" s="16"/>
      <c r="O46" s="4"/>
      <c r="P46" s="19"/>
      <c r="Q46" s="16"/>
      <c r="R46" s="4"/>
      <c r="S46" s="19"/>
      <c r="T46" s="16"/>
      <c r="U46" s="4"/>
      <c r="V46" s="19"/>
      <c r="W46" s="16"/>
      <c r="X46" s="4"/>
      <c r="Y46" s="19"/>
      <c r="Z46" s="16"/>
      <c r="AA46" s="4"/>
      <c r="AB46" s="19"/>
      <c r="AC46" s="16"/>
      <c r="AD46" s="4"/>
      <c r="AE46" s="19"/>
      <c r="AF46" s="16"/>
      <c r="AG46" s="4"/>
      <c r="AH46" s="19"/>
      <c r="AI46" s="16"/>
      <c r="AJ46" s="4"/>
      <c r="AK46" s="19"/>
      <c r="AL46" s="16"/>
      <c r="AM46" s="4"/>
      <c r="AN46" s="19"/>
      <c r="AO46" s="16"/>
      <c r="AP46" s="4"/>
      <c r="AQ46" s="19"/>
      <c r="AR46" s="16"/>
      <c r="AS46" s="4"/>
      <c r="AT46" s="19"/>
      <c r="AU46" s="16"/>
      <c r="AV46" s="4"/>
      <c r="AW46" s="19"/>
      <c r="AX46" s="16"/>
      <c r="AY46" s="4"/>
      <c r="AZ46" s="19"/>
      <c r="BA46" s="16"/>
      <c r="BB46" s="4"/>
      <c r="BC46" s="19"/>
      <c r="BD46" s="16"/>
      <c r="BE46" s="4"/>
      <c r="BF46" s="19"/>
      <c r="BG46" s="16"/>
      <c r="BH46" s="4"/>
      <c r="BI46" s="19"/>
      <c r="BJ46" s="16"/>
      <c r="BK46" s="4"/>
      <c r="BL46" s="19"/>
      <c r="BM46" s="16"/>
      <c r="BN46" s="4"/>
      <c r="BO46" s="19"/>
    </row>
    <row r="47" spans="1:67" x14ac:dyDescent="0.25">
      <c r="A47" t="str">
        <f>CONCATENATE($D$2,"/","38")</f>
        <v>47/38</v>
      </c>
      <c r="B47" s="16"/>
      <c r="C47" s="4">
        <f>INDEX(data!$C$2:$F$4417,MATCH(Bench!A47,data!$A$2:$A$4417,0),MATCH(Bench!$D$3,data!$C$1:$F$1,0))</f>
        <v>13.44</v>
      </c>
      <c r="D47" s="19">
        <f t="shared" si="0"/>
        <v>-1</v>
      </c>
      <c r="E47" s="16"/>
      <c r="F47" s="23"/>
      <c r="G47" s="19"/>
      <c r="H47" s="16"/>
      <c r="I47" s="4"/>
      <c r="J47" s="19"/>
      <c r="K47" s="16"/>
      <c r="L47" s="4"/>
      <c r="M47" s="19"/>
      <c r="N47" s="16"/>
      <c r="O47" s="4"/>
      <c r="P47" s="19"/>
      <c r="Q47" s="16"/>
      <c r="R47" s="4"/>
      <c r="S47" s="19"/>
      <c r="T47" s="16"/>
      <c r="U47" s="4"/>
      <c r="V47" s="19"/>
      <c r="W47" s="16"/>
      <c r="X47" s="4"/>
      <c r="Y47" s="19"/>
      <c r="Z47" s="16"/>
      <c r="AA47" s="4"/>
      <c r="AB47" s="19"/>
      <c r="AC47" s="16"/>
      <c r="AD47" s="4"/>
      <c r="AE47" s="19"/>
      <c r="AF47" s="16"/>
      <c r="AG47" s="4"/>
      <c r="AH47" s="19"/>
      <c r="AI47" s="16"/>
      <c r="AJ47" s="4"/>
      <c r="AK47" s="19"/>
      <c r="AL47" s="16"/>
      <c r="AM47" s="4"/>
      <c r="AN47" s="19"/>
      <c r="AO47" s="16"/>
      <c r="AP47" s="4"/>
      <c r="AQ47" s="19"/>
      <c r="AR47" s="16"/>
      <c r="AS47" s="4"/>
      <c r="AT47" s="19"/>
      <c r="AU47" s="16"/>
      <c r="AV47" s="4"/>
      <c r="AW47" s="19"/>
      <c r="AX47" s="16"/>
      <c r="AY47" s="4"/>
      <c r="AZ47" s="19"/>
      <c r="BA47" s="16"/>
      <c r="BB47" s="4"/>
      <c r="BC47" s="19"/>
      <c r="BD47" s="16"/>
      <c r="BE47" s="4"/>
      <c r="BF47" s="19"/>
      <c r="BG47" s="16"/>
      <c r="BH47" s="4"/>
      <c r="BI47" s="19"/>
      <c r="BJ47" s="16"/>
      <c r="BK47" s="4"/>
      <c r="BL47" s="19"/>
      <c r="BM47" s="16"/>
      <c r="BN47" s="4"/>
      <c r="BO47" s="19"/>
    </row>
    <row r="48" spans="1:67" x14ac:dyDescent="0.25">
      <c r="A48" t="str">
        <f>CONCATENATE($D$2,"/","39")</f>
        <v>47/39</v>
      </c>
      <c r="B48" s="16"/>
      <c r="C48" s="4">
        <f>INDEX(data!$C$2:$F$4417,MATCH(Bench!A48,data!$A$2:$A$4417,0),MATCH(Bench!$D$3,data!$C$1:$F$1,0))</f>
        <v>16.307749999999999</v>
      </c>
      <c r="D48" s="19">
        <f t="shared" si="0"/>
        <v>-1</v>
      </c>
      <c r="E48" s="16"/>
      <c r="F48" s="23"/>
      <c r="G48" s="19"/>
      <c r="H48" s="16"/>
      <c r="I48" s="4"/>
      <c r="J48" s="19"/>
      <c r="K48" s="16"/>
      <c r="L48" s="4"/>
      <c r="M48" s="19"/>
      <c r="N48" s="16"/>
      <c r="O48" s="4"/>
      <c r="P48" s="19"/>
      <c r="Q48" s="16"/>
      <c r="R48" s="4"/>
      <c r="S48" s="19"/>
      <c r="T48" s="16"/>
      <c r="U48" s="4"/>
      <c r="V48" s="19"/>
      <c r="W48" s="16"/>
      <c r="X48" s="4"/>
      <c r="Y48" s="19"/>
      <c r="Z48" s="16"/>
      <c r="AA48" s="4"/>
      <c r="AB48" s="19"/>
      <c r="AC48" s="16"/>
      <c r="AD48" s="4"/>
      <c r="AE48" s="19"/>
      <c r="AF48" s="16"/>
      <c r="AG48" s="4"/>
      <c r="AH48" s="19"/>
      <c r="AI48" s="16"/>
      <c r="AJ48" s="4"/>
      <c r="AK48" s="19"/>
      <c r="AL48" s="16"/>
      <c r="AM48" s="4"/>
      <c r="AN48" s="19"/>
      <c r="AO48" s="16"/>
      <c r="AP48" s="4"/>
      <c r="AQ48" s="19"/>
      <c r="AR48" s="16"/>
      <c r="AS48" s="4"/>
      <c r="AT48" s="19"/>
      <c r="AU48" s="16"/>
      <c r="AV48" s="4"/>
      <c r="AW48" s="19"/>
      <c r="AX48" s="16"/>
      <c r="AY48" s="4"/>
      <c r="AZ48" s="19"/>
      <c r="BA48" s="16"/>
      <c r="BB48" s="4"/>
      <c r="BC48" s="19"/>
      <c r="BD48" s="16"/>
      <c r="BE48" s="4"/>
      <c r="BF48" s="19"/>
      <c r="BG48" s="16"/>
      <c r="BH48" s="4"/>
      <c r="BI48" s="19"/>
      <c r="BJ48" s="16"/>
      <c r="BK48" s="4"/>
      <c r="BL48" s="19"/>
      <c r="BM48" s="16"/>
      <c r="BN48" s="4"/>
      <c r="BO48" s="19"/>
    </row>
    <row r="49" spans="1:67" x14ac:dyDescent="0.25">
      <c r="A49" t="str">
        <f>CONCATENATE($D$2,"/","40")</f>
        <v>47/40</v>
      </c>
      <c r="B49" s="16"/>
      <c r="C49" s="4">
        <f>INDEX(data!$C$2:$F$4417,MATCH(Bench!A49,data!$A$2:$A$4417,0),MATCH(Bench!$D$3,data!$C$1:$F$1,0))</f>
        <v>10.78</v>
      </c>
      <c r="D49" s="19">
        <f t="shared" si="0"/>
        <v>-1</v>
      </c>
      <c r="E49" s="16"/>
      <c r="F49" s="23"/>
      <c r="G49" s="19"/>
      <c r="H49" s="16"/>
      <c r="I49" s="4"/>
      <c r="J49" s="19"/>
      <c r="K49" s="16"/>
      <c r="L49" s="4"/>
      <c r="M49" s="19"/>
      <c r="N49" s="16"/>
      <c r="O49" s="4"/>
      <c r="P49" s="19"/>
      <c r="Q49" s="16"/>
      <c r="R49" s="4"/>
      <c r="S49" s="19"/>
      <c r="T49" s="16"/>
      <c r="U49" s="4"/>
      <c r="V49" s="19"/>
      <c r="W49" s="16"/>
      <c r="X49" s="4"/>
      <c r="Y49" s="19"/>
      <c r="Z49" s="16"/>
      <c r="AA49" s="4"/>
      <c r="AB49" s="19"/>
      <c r="AC49" s="16"/>
      <c r="AD49" s="4"/>
      <c r="AE49" s="19"/>
      <c r="AF49" s="16"/>
      <c r="AG49" s="4"/>
      <c r="AH49" s="19"/>
      <c r="AI49" s="16"/>
      <c r="AJ49" s="4"/>
      <c r="AK49" s="19"/>
      <c r="AL49" s="16"/>
      <c r="AM49" s="4"/>
      <c r="AN49" s="19"/>
      <c r="AO49" s="16"/>
      <c r="AP49" s="4"/>
      <c r="AQ49" s="19"/>
      <c r="AR49" s="16"/>
      <c r="AS49" s="4"/>
      <c r="AT49" s="19"/>
      <c r="AU49" s="16"/>
      <c r="AV49" s="4"/>
      <c r="AW49" s="19"/>
      <c r="AX49" s="16"/>
      <c r="AY49" s="4"/>
      <c r="AZ49" s="19"/>
      <c r="BA49" s="16"/>
      <c r="BB49" s="4"/>
      <c r="BC49" s="19"/>
      <c r="BD49" s="16"/>
      <c r="BE49" s="4"/>
      <c r="BF49" s="19"/>
      <c r="BG49" s="16"/>
      <c r="BH49" s="4"/>
      <c r="BI49" s="19"/>
      <c r="BJ49" s="16"/>
      <c r="BK49" s="4"/>
      <c r="BL49" s="19"/>
      <c r="BM49" s="16"/>
      <c r="BN49" s="4"/>
      <c r="BO49" s="19"/>
    </row>
    <row r="50" spans="1:67" x14ac:dyDescent="0.25">
      <c r="A50" t="str">
        <f>CONCATENATE($D$2,"/","41")</f>
        <v>47/41</v>
      </c>
      <c r="B50" s="16"/>
      <c r="C50" s="4">
        <f>INDEX(data!$C$2:$F$4417,MATCH(Bench!A50,data!$A$2:$A$4417,0),MATCH(Bench!$D$3,data!$C$1:$F$1,0))</f>
        <v>12.79</v>
      </c>
      <c r="D50" s="19">
        <f t="shared" si="0"/>
        <v>-1</v>
      </c>
      <c r="E50" s="16"/>
      <c r="F50" s="23"/>
      <c r="G50" s="19"/>
      <c r="H50" s="16"/>
      <c r="I50" s="4"/>
      <c r="J50" s="19"/>
      <c r="K50" s="16"/>
      <c r="L50" s="4"/>
      <c r="M50" s="19"/>
      <c r="N50" s="16"/>
      <c r="O50" s="4"/>
      <c r="P50" s="19"/>
      <c r="Q50" s="16"/>
      <c r="R50" s="4"/>
      <c r="S50" s="19"/>
      <c r="T50" s="16"/>
      <c r="U50" s="4"/>
      <c r="V50" s="19"/>
      <c r="W50" s="16"/>
      <c r="X50" s="4"/>
      <c r="Y50" s="19"/>
      <c r="Z50" s="16"/>
      <c r="AA50" s="4"/>
      <c r="AB50" s="19"/>
      <c r="AC50" s="16"/>
      <c r="AD50" s="4"/>
      <c r="AE50" s="19"/>
      <c r="AF50" s="16"/>
      <c r="AG50" s="4"/>
      <c r="AH50" s="19"/>
      <c r="AI50" s="16"/>
      <c r="AJ50" s="4"/>
      <c r="AK50" s="19"/>
      <c r="AL50" s="16"/>
      <c r="AM50" s="4"/>
      <c r="AN50" s="19"/>
      <c r="AO50" s="16"/>
      <c r="AP50" s="4"/>
      <c r="AQ50" s="19"/>
      <c r="AR50" s="16"/>
      <c r="AS50" s="4"/>
      <c r="AT50" s="19"/>
      <c r="AU50" s="16"/>
      <c r="AV50" s="4"/>
      <c r="AW50" s="19"/>
      <c r="AX50" s="16"/>
      <c r="AY50" s="4"/>
      <c r="AZ50" s="19"/>
      <c r="BA50" s="16"/>
      <c r="BB50" s="4"/>
      <c r="BC50" s="19"/>
      <c r="BD50" s="16"/>
      <c r="BE50" s="4"/>
      <c r="BF50" s="19"/>
      <c r="BG50" s="16"/>
      <c r="BH50" s="4"/>
      <c r="BI50" s="19"/>
      <c r="BJ50" s="16"/>
      <c r="BK50" s="4"/>
      <c r="BL50" s="19"/>
      <c r="BM50" s="16"/>
      <c r="BN50" s="4"/>
      <c r="BO50" s="19"/>
    </row>
    <row r="51" spans="1:67" x14ac:dyDescent="0.25">
      <c r="A51" t="str">
        <f>CONCATENATE($D$2,"/","42")</f>
        <v>47/42</v>
      </c>
      <c r="B51" s="16"/>
      <c r="C51" s="4">
        <f>INDEX(data!$C$2:$F$4417,MATCH(Bench!A51,data!$A$2:$A$4417,0),MATCH(Bench!$D$3,data!$C$1:$F$1,0))</f>
        <v>12.01</v>
      </c>
      <c r="D51" s="19">
        <f t="shared" si="0"/>
        <v>-1</v>
      </c>
      <c r="E51" s="16"/>
      <c r="F51" s="23"/>
      <c r="G51" s="19"/>
      <c r="H51" s="16"/>
      <c r="I51" s="4"/>
      <c r="J51" s="19"/>
      <c r="K51" s="16"/>
      <c r="L51" s="4"/>
      <c r="M51" s="19"/>
      <c r="N51" s="16"/>
      <c r="O51" s="4"/>
      <c r="P51" s="19"/>
      <c r="Q51" s="16"/>
      <c r="R51" s="4"/>
      <c r="S51" s="19"/>
      <c r="T51" s="16"/>
      <c r="U51" s="4"/>
      <c r="V51" s="19"/>
      <c r="W51" s="16"/>
      <c r="X51" s="4"/>
      <c r="Y51" s="19"/>
      <c r="Z51" s="16"/>
      <c r="AA51" s="4"/>
      <c r="AB51" s="19"/>
      <c r="AC51" s="16"/>
      <c r="AD51" s="4"/>
      <c r="AE51" s="19"/>
      <c r="AF51" s="16"/>
      <c r="AG51" s="4"/>
      <c r="AH51" s="19"/>
      <c r="AI51" s="16"/>
      <c r="AJ51" s="4"/>
      <c r="AK51" s="19"/>
      <c r="AL51" s="16"/>
      <c r="AM51" s="4"/>
      <c r="AN51" s="19"/>
      <c r="AO51" s="16"/>
      <c r="AP51" s="4"/>
      <c r="AQ51" s="19"/>
      <c r="AR51" s="16"/>
      <c r="AS51" s="4"/>
      <c r="AT51" s="19"/>
      <c r="AU51" s="16"/>
      <c r="AV51" s="4"/>
      <c r="AW51" s="19"/>
      <c r="AX51" s="16"/>
      <c r="AY51" s="4"/>
      <c r="AZ51" s="19"/>
      <c r="BA51" s="16"/>
      <c r="BB51" s="4"/>
      <c r="BC51" s="19"/>
      <c r="BD51" s="16"/>
      <c r="BE51" s="4"/>
      <c r="BF51" s="19"/>
      <c r="BG51" s="16"/>
      <c r="BH51" s="4"/>
      <c r="BI51" s="19"/>
      <c r="BJ51" s="16"/>
      <c r="BK51" s="4"/>
      <c r="BL51" s="19"/>
      <c r="BM51" s="16"/>
      <c r="BN51" s="4"/>
      <c r="BO51" s="19"/>
    </row>
    <row r="52" spans="1:67" x14ac:dyDescent="0.25">
      <c r="A52" t="str">
        <f>CONCATENATE($D$2,"/","43")</f>
        <v>47/43</v>
      </c>
      <c r="B52" s="16"/>
      <c r="C52" s="4">
        <f>INDEX(data!$C$2:$F$4417,MATCH(Bench!A52,data!$A$2:$A$4417,0),MATCH(Bench!$D$3,data!$C$1:$F$1,0))</f>
        <v>13.54</v>
      </c>
      <c r="D52" s="19">
        <f t="shared" si="0"/>
        <v>-1</v>
      </c>
      <c r="E52" s="16"/>
      <c r="F52" s="23"/>
      <c r="G52" s="19"/>
      <c r="H52" s="16"/>
      <c r="I52" s="4"/>
      <c r="J52" s="19"/>
      <c r="K52" s="16"/>
      <c r="L52" s="4"/>
      <c r="M52" s="19"/>
      <c r="N52" s="16"/>
      <c r="O52" s="4"/>
      <c r="P52" s="19"/>
      <c r="Q52" s="16"/>
      <c r="R52" s="4"/>
      <c r="S52" s="19"/>
      <c r="T52" s="16"/>
      <c r="U52" s="4"/>
      <c r="V52" s="19"/>
      <c r="W52" s="16"/>
      <c r="X52" s="4"/>
      <c r="Y52" s="19"/>
      <c r="Z52" s="16"/>
      <c r="AA52" s="4"/>
      <c r="AB52" s="19"/>
      <c r="AC52" s="16"/>
      <c r="AD52" s="4"/>
      <c r="AE52" s="19"/>
      <c r="AF52" s="16"/>
      <c r="AG52" s="4"/>
      <c r="AH52" s="19"/>
      <c r="AI52" s="16"/>
      <c r="AJ52" s="4"/>
      <c r="AK52" s="19"/>
      <c r="AL52" s="16"/>
      <c r="AM52" s="4"/>
      <c r="AN52" s="19"/>
      <c r="AO52" s="16"/>
      <c r="AP52" s="4"/>
      <c r="AQ52" s="19"/>
      <c r="AR52" s="16"/>
      <c r="AS52" s="4"/>
      <c r="AT52" s="19"/>
      <c r="AU52" s="16"/>
      <c r="AV52" s="4"/>
      <c r="AW52" s="19"/>
      <c r="AX52" s="16"/>
      <c r="AY52" s="4"/>
      <c r="AZ52" s="19"/>
      <c r="BA52" s="16"/>
      <c r="BB52" s="4"/>
      <c r="BC52" s="19"/>
      <c r="BD52" s="16"/>
      <c r="BE52" s="4"/>
      <c r="BF52" s="19"/>
      <c r="BG52" s="16"/>
      <c r="BH52" s="4"/>
      <c r="BI52" s="19"/>
      <c r="BJ52" s="16"/>
      <c r="BK52" s="4"/>
      <c r="BL52" s="19"/>
      <c r="BM52" s="16"/>
      <c r="BN52" s="4"/>
      <c r="BO52" s="19"/>
    </row>
    <row r="53" spans="1:67" x14ac:dyDescent="0.25">
      <c r="A53" t="str">
        <f>CONCATENATE($D$2,"/","44")</f>
        <v>47/44</v>
      </c>
      <c r="B53" s="16"/>
      <c r="C53" s="4">
        <f>INDEX(data!$C$2:$F$4417,MATCH(Bench!A53,data!$A$2:$A$4417,0),MATCH(Bench!$D$3,data!$C$1:$F$1,0))</f>
        <v>10.83</v>
      </c>
      <c r="D53" s="19">
        <f t="shared" si="0"/>
        <v>-1</v>
      </c>
      <c r="E53" s="16"/>
      <c r="F53" s="23"/>
      <c r="G53" s="19"/>
      <c r="H53" s="16"/>
      <c r="I53" s="4"/>
      <c r="J53" s="19"/>
      <c r="K53" s="16"/>
      <c r="L53" s="4"/>
      <c r="M53" s="19"/>
      <c r="N53" s="16"/>
      <c r="O53" s="4"/>
      <c r="P53" s="19"/>
      <c r="Q53" s="16"/>
      <c r="R53" s="4"/>
      <c r="S53" s="19"/>
      <c r="T53" s="16"/>
      <c r="U53" s="4"/>
      <c r="V53" s="19"/>
      <c r="W53" s="16"/>
      <c r="X53" s="4"/>
      <c r="Y53" s="19"/>
      <c r="Z53" s="16"/>
      <c r="AA53" s="4"/>
      <c r="AB53" s="19"/>
      <c r="AC53" s="16"/>
      <c r="AD53" s="4"/>
      <c r="AE53" s="19"/>
      <c r="AF53" s="16"/>
      <c r="AG53" s="4"/>
      <c r="AH53" s="19"/>
      <c r="AI53" s="16"/>
      <c r="AJ53" s="4"/>
      <c r="AK53" s="19"/>
      <c r="AL53" s="16"/>
      <c r="AM53" s="4"/>
      <c r="AN53" s="19"/>
      <c r="AO53" s="16"/>
      <c r="AP53" s="4"/>
      <c r="AQ53" s="19"/>
      <c r="AR53" s="16"/>
      <c r="AS53" s="4"/>
      <c r="AT53" s="19"/>
      <c r="AU53" s="16"/>
      <c r="AV53" s="4"/>
      <c r="AW53" s="19"/>
      <c r="AX53" s="16"/>
      <c r="AY53" s="4"/>
      <c r="AZ53" s="19"/>
      <c r="BA53" s="16"/>
      <c r="BB53" s="4"/>
      <c r="BC53" s="19"/>
      <c r="BD53" s="16"/>
      <c r="BE53" s="4"/>
      <c r="BF53" s="19"/>
      <c r="BG53" s="16"/>
      <c r="BH53" s="4"/>
      <c r="BI53" s="19"/>
      <c r="BJ53" s="16"/>
      <c r="BK53" s="4"/>
      <c r="BL53" s="19"/>
      <c r="BM53" s="16"/>
      <c r="BN53" s="4"/>
      <c r="BO53" s="19"/>
    </row>
    <row r="54" spans="1:67" x14ac:dyDescent="0.25">
      <c r="A54" t="str">
        <f>CONCATENATE($D$2,"/","45")</f>
        <v>47/45</v>
      </c>
      <c r="B54" s="16"/>
      <c r="C54" s="4">
        <f>INDEX(data!$C$2:$F$4417,MATCH(Bench!A54,data!$A$2:$A$4417,0),MATCH(Bench!$D$3,data!$C$1:$F$1,0))</f>
        <v>13.33</v>
      </c>
      <c r="D54" s="19">
        <f t="shared" si="0"/>
        <v>-1</v>
      </c>
      <c r="E54" s="16"/>
      <c r="F54" s="23"/>
      <c r="G54" s="19"/>
      <c r="H54" s="16"/>
      <c r="I54" s="4"/>
      <c r="J54" s="19"/>
      <c r="K54" s="16"/>
      <c r="L54" s="4"/>
      <c r="M54" s="19"/>
      <c r="N54" s="16"/>
      <c r="O54" s="4"/>
      <c r="P54" s="19"/>
      <c r="Q54" s="16"/>
      <c r="R54" s="4"/>
      <c r="S54" s="19"/>
      <c r="T54" s="16"/>
      <c r="U54" s="4"/>
      <c r="V54" s="19"/>
      <c r="W54" s="16"/>
      <c r="X54" s="4"/>
      <c r="Y54" s="19"/>
      <c r="Z54" s="16"/>
      <c r="AA54" s="4"/>
      <c r="AB54" s="19"/>
      <c r="AC54" s="16"/>
      <c r="AD54" s="4"/>
      <c r="AE54" s="19"/>
      <c r="AF54" s="16"/>
      <c r="AG54" s="4"/>
      <c r="AH54" s="19"/>
      <c r="AI54" s="16"/>
      <c r="AJ54" s="4"/>
      <c r="AK54" s="19"/>
      <c r="AL54" s="16"/>
      <c r="AM54" s="4"/>
      <c r="AN54" s="19"/>
      <c r="AO54" s="16"/>
      <c r="AP54" s="4"/>
      <c r="AQ54" s="19"/>
      <c r="AR54" s="16"/>
      <c r="AS54" s="4"/>
      <c r="AT54" s="19"/>
      <c r="AU54" s="16"/>
      <c r="AV54" s="4"/>
      <c r="AW54" s="19"/>
      <c r="AX54" s="16"/>
      <c r="AY54" s="4"/>
      <c r="AZ54" s="19"/>
      <c r="BA54" s="16"/>
      <c r="BB54" s="4"/>
      <c r="BC54" s="19"/>
      <c r="BD54" s="16"/>
      <c r="BE54" s="4"/>
      <c r="BF54" s="19"/>
      <c r="BG54" s="16"/>
      <c r="BH54" s="4"/>
      <c r="BI54" s="19"/>
      <c r="BJ54" s="16"/>
      <c r="BK54" s="4"/>
      <c r="BL54" s="19"/>
      <c r="BM54" s="16"/>
      <c r="BN54" s="4"/>
      <c r="BO54" s="19"/>
    </row>
    <row r="55" spans="1:67" x14ac:dyDescent="0.25">
      <c r="A55" t="str">
        <f>CONCATENATE($D$2,"/","46")</f>
        <v>47/46</v>
      </c>
      <c r="B55" s="16"/>
      <c r="C55" s="4">
        <f>INDEX(data!$C$2:$F$4417,MATCH(Bench!A55,data!$A$2:$A$4417,0),MATCH(Bench!$D$3,data!$C$1:$F$1,0))</f>
        <v>8.56</v>
      </c>
      <c r="D55" s="19">
        <f t="shared" si="0"/>
        <v>-1</v>
      </c>
      <c r="E55" s="16"/>
      <c r="F55" s="23"/>
      <c r="G55" s="19"/>
      <c r="H55" s="16"/>
      <c r="I55" s="4"/>
      <c r="J55" s="19"/>
      <c r="K55" s="16"/>
      <c r="L55" s="4"/>
      <c r="M55" s="19"/>
      <c r="N55" s="16"/>
      <c r="O55" s="4"/>
      <c r="P55" s="19"/>
      <c r="Q55" s="16"/>
      <c r="R55" s="4"/>
      <c r="S55" s="19"/>
      <c r="T55" s="16"/>
      <c r="U55" s="4"/>
      <c r="V55" s="19"/>
      <c r="W55" s="16"/>
      <c r="X55" s="4"/>
      <c r="Y55" s="19"/>
      <c r="Z55" s="16"/>
      <c r="AA55" s="4"/>
      <c r="AB55" s="19"/>
      <c r="AC55" s="16"/>
      <c r="AD55" s="4"/>
      <c r="AE55" s="19"/>
      <c r="AF55" s="16"/>
      <c r="AG55" s="4"/>
      <c r="AH55" s="19"/>
      <c r="AI55" s="16"/>
      <c r="AJ55" s="4"/>
      <c r="AK55" s="19"/>
      <c r="AL55" s="16"/>
      <c r="AM55" s="4"/>
      <c r="AN55" s="19"/>
      <c r="AO55" s="16"/>
      <c r="AP55" s="4"/>
      <c r="AQ55" s="19"/>
      <c r="AR55" s="16"/>
      <c r="AS55" s="4"/>
      <c r="AT55" s="19"/>
      <c r="AU55" s="16"/>
      <c r="AV55" s="4"/>
      <c r="AW55" s="19"/>
      <c r="AX55" s="16"/>
      <c r="AY55" s="4"/>
      <c r="AZ55" s="19"/>
      <c r="BA55" s="16"/>
      <c r="BB55" s="4"/>
      <c r="BC55" s="19"/>
      <c r="BD55" s="16"/>
      <c r="BE55" s="4"/>
      <c r="BF55" s="19"/>
      <c r="BG55" s="16"/>
      <c r="BH55" s="4"/>
      <c r="BI55" s="19"/>
      <c r="BJ55" s="16"/>
      <c r="BK55" s="4"/>
      <c r="BL55" s="19"/>
      <c r="BM55" s="16"/>
      <c r="BN55" s="4"/>
      <c r="BO55" s="19"/>
    </row>
    <row r="56" spans="1:67" x14ac:dyDescent="0.25">
      <c r="A56" t="str">
        <f>CONCATENATE($D$2,"/","47")</f>
        <v>47/47</v>
      </c>
      <c r="B56" s="16"/>
      <c r="C56" s="4">
        <f>INDEX(data!$C$2:$F$4417,MATCH(Bench!A56,data!$A$2:$A$4417,0),MATCH(Bench!$D$3,data!$C$1:$F$1,0))</f>
        <v>5.65</v>
      </c>
      <c r="D56" s="19">
        <f t="shared" si="0"/>
        <v>-1</v>
      </c>
      <c r="E56" s="16"/>
      <c r="F56" s="23"/>
      <c r="G56" s="19"/>
      <c r="H56" s="16"/>
      <c r="I56" s="4"/>
      <c r="J56" s="19"/>
      <c r="K56" s="16"/>
      <c r="L56" s="4"/>
      <c r="M56" s="19"/>
      <c r="N56" s="16"/>
      <c r="O56" s="4"/>
      <c r="P56" s="19"/>
      <c r="Q56" s="16"/>
      <c r="R56" s="4"/>
      <c r="S56" s="19"/>
      <c r="T56" s="16"/>
      <c r="U56" s="4"/>
      <c r="V56" s="19"/>
      <c r="W56" s="16"/>
      <c r="X56" s="4"/>
      <c r="Y56" s="19"/>
      <c r="Z56" s="16"/>
      <c r="AA56" s="4"/>
      <c r="AB56" s="19"/>
      <c r="AC56" s="16"/>
      <c r="AD56" s="4"/>
      <c r="AE56" s="19"/>
      <c r="AF56" s="16"/>
      <c r="AG56" s="4"/>
      <c r="AH56" s="19"/>
      <c r="AI56" s="16"/>
      <c r="AJ56" s="4"/>
      <c r="AK56" s="19"/>
      <c r="AL56" s="16"/>
      <c r="AM56" s="4"/>
      <c r="AN56" s="19"/>
      <c r="AO56" s="16"/>
      <c r="AP56" s="4"/>
      <c r="AQ56" s="19"/>
      <c r="AR56" s="16"/>
      <c r="AS56" s="4"/>
      <c r="AT56" s="19"/>
      <c r="AU56" s="16"/>
      <c r="AV56" s="4"/>
      <c r="AW56" s="19"/>
      <c r="AX56" s="16"/>
      <c r="AY56" s="4"/>
      <c r="AZ56" s="19"/>
      <c r="BA56" s="16"/>
      <c r="BB56" s="4"/>
      <c r="BC56" s="19"/>
      <c r="BD56" s="16"/>
      <c r="BE56" s="4"/>
      <c r="BF56" s="19"/>
      <c r="BG56" s="16"/>
      <c r="BH56" s="4"/>
      <c r="BI56" s="19"/>
      <c r="BJ56" s="16"/>
      <c r="BK56" s="4"/>
      <c r="BL56" s="19"/>
      <c r="BM56" s="16"/>
      <c r="BN56" s="4"/>
      <c r="BO56" s="19"/>
    </row>
    <row r="57" spans="1:67" x14ac:dyDescent="0.25">
      <c r="A57" t="str">
        <f>CONCATENATE($D$2,"/","48")</f>
        <v>47/48</v>
      </c>
      <c r="B57" s="16"/>
      <c r="C57" s="4">
        <f>INDEX(data!$C$2:$F$4417,MATCH(Bench!A57,data!$A$2:$A$4417,0),MATCH(Bench!$D$3,data!$C$1:$F$1,0))</f>
        <v>12.802249999999999</v>
      </c>
      <c r="D57" s="19">
        <f t="shared" si="0"/>
        <v>-1</v>
      </c>
      <c r="E57" s="16"/>
      <c r="F57" s="23"/>
      <c r="G57" s="19"/>
      <c r="H57" s="16"/>
      <c r="I57" s="4"/>
      <c r="J57" s="19"/>
      <c r="K57" s="16"/>
      <c r="L57" s="4"/>
      <c r="M57" s="19"/>
      <c r="N57" s="16"/>
      <c r="O57" s="4"/>
      <c r="P57" s="19"/>
      <c r="Q57" s="16"/>
      <c r="R57" s="4"/>
      <c r="S57" s="19"/>
      <c r="T57" s="16"/>
      <c r="U57" s="4"/>
      <c r="V57" s="19"/>
      <c r="W57" s="16"/>
      <c r="X57" s="4"/>
      <c r="Y57" s="19"/>
      <c r="Z57" s="16"/>
      <c r="AA57" s="4"/>
      <c r="AB57" s="19"/>
      <c r="AC57" s="16"/>
      <c r="AD57" s="4"/>
      <c r="AE57" s="19"/>
      <c r="AF57" s="16"/>
      <c r="AG57" s="4"/>
      <c r="AH57" s="19"/>
      <c r="AI57" s="16"/>
      <c r="AJ57" s="4"/>
      <c r="AK57" s="19"/>
      <c r="AL57" s="16"/>
      <c r="AM57" s="4"/>
      <c r="AN57" s="19"/>
      <c r="AO57" s="16"/>
      <c r="AP57" s="4"/>
      <c r="AQ57" s="19"/>
      <c r="AR57" s="16"/>
      <c r="AS57" s="4"/>
      <c r="AT57" s="19"/>
      <c r="AU57" s="16"/>
      <c r="AV57" s="4"/>
      <c r="AW57" s="19"/>
      <c r="AX57" s="16"/>
      <c r="AY57" s="4"/>
      <c r="AZ57" s="19"/>
      <c r="BA57" s="16"/>
      <c r="BB57" s="4"/>
      <c r="BC57" s="19"/>
      <c r="BD57" s="16"/>
      <c r="BE57" s="4"/>
      <c r="BF57" s="19"/>
      <c r="BG57" s="16"/>
      <c r="BH57" s="4"/>
      <c r="BI57" s="19"/>
      <c r="BJ57" s="16"/>
      <c r="BK57" s="4"/>
      <c r="BL57" s="19"/>
      <c r="BM57" s="16"/>
      <c r="BN57" s="4"/>
      <c r="BO57" s="19"/>
    </row>
    <row r="58" spans="1:67" x14ac:dyDescent="0.25">
      <c r="A58" t="str">
        <f>CONCATENATE($D$2,"/","49")</f>
        <v>47/49</v>
      </c>
      <c r="B58" s="16"/>
      <c r="C58" s="4">
        <f>INDEX(data!$C$2:$F$4417,MATCH(Bench!A58,data!$A$2:$A$4417,0),MATCH(Bench!$D$3,data!$C$1:$F$1,0))</f>
        <v>8.6199999999999992</v>
      </c>
      <c r="D58" s="19">
        <f t="shared" si="0"/>
        <v>-1</v>
      </c>
      <c r="E58" s="16"/>
      <c r="F58" s="23"/>
      <c r="G58" s="19"/>
      <c r="H58" s="16"/>
      <c r="I58" s="4"/>
      <c r="J58" s="19"/>
      <c r="K58" s="16"/>
      <c r="L58" s="4"/>
      <c r="M58" s="19"/>
      <c r="N58" s="16"/>
      <c r="O58" s="4"/>
      <c r="P58" s="19"/>
      <c r="Q58" s="16"/>
      <c r="R58" s="4"/>
      <c r="S58" s="19"/>
      <c r="T58" s="16"/>
      <c r="U58" s="4"/>
      <c r="V58" s="19"/>
      <c r="W58" s="16"/>
      <c r="X58" s="4"/>
      <c r="Y58" s="19"/>
      <c r="Z58" s="16"/>
      <c r="AA58" s="4"/>
      <c r="AB58" s="19"/>
      <c r="AC58" s="16"/>
      <c r="AD58" s="4"/>
      <c r="AE58" s="19"/>
      <c r="AF58" s="16"/>
      <c r="AG58" s="4"/>
      <c r="AH58" s="19"/>
      <c r="AI58" s="16"/>
      <c r="AJ58" s="4"/>
      <c r="AK58" s="19"/>
      <c r="AL58" s="16"/>
      <c r="AM58" s="4"/>
      <c r="AN58" s="19"/>
      <c r="AO58" s="16"/>
      <c r="AP58" s="4"/>
      <c r="AQ58" s="19"/>
      <c r="AR58" s="16"/>
      <c r="AS58" s="4"/>
      <c r="AT58" s="19"/>
      <c r="AU58" s="16"/>
      <c r="AV58" s="4"/>
      <c r="AW58" s="19"/>
      <c r="AX58" s="16"/>
      <c r="AY58" s="4"/>
      <c r="AZ58" s="19"/>
      <c r="BA58" s="16"/>
      <c r="BB58" s="4"/>
      <c r="BC58" s="19"/>
      <c r="BD58" s="16"/>
      <c r="BE58" s="4"/>
      <c r="BF58" s="19"/>
      <c r="BG58" s="16"/>
      <c r="BH58" s="4"/>
      <c r="BI58" s="19"/>
      <c r="BJ58" s="16"/>
      <c r="BK58" s="4"/>
      <c r="BL58" s="19"/>
      <c r="BM58" s="16"/>
      <c r="BN58" s="4"/>
      <c r="BO58" s="19"/>
    </row>
    <row r="59" spans="1:67" x14ac:dyDescent="0.25">
      <c r="A59" t="str">
        <f>CONCATENATE($D$2,"/","50")</f>
        <v>47/50</v>
      </c>
      <c r="B59" s="16"/>
      <c r="C59" s="4">
        <f>INDEX(data!$C$2:$F$4417,MATCH(Bench!A59,data!$A$2:$A$4417,0),MATCH(Bench!$D$3,data!$C$1:$F$1,0))</f>
        <v>14.52</v>
      </c>
      <c r="D59" s="19">
        <f t="shared" si="0"/>
        <v>-1</v>
      </c>
      <c r="E59" s="16"/>
      <c r="F59" s="23"/>
      <c r="G59" s="19"/>
      <c r="H59" s="16"/>
      <c r="I59" s="4"/>
      <c r="J59" s="19"/>
      <c r="K59" s="16"/>
      <c r="L59" s="4"/>
      <c r="M59" s="19"/>
      <c r="N59" s="16"/>
      <c r="O59" s="4"/>
      <c r="P59" s="19"/>
      <c r="Q59" s="16"/>
      <c r="R59" s="4"/>
      <c r="S59" s="19"/>
      <c r="T59" s="16"/>
      <c r="U59" s="4"/>
      <c r="V59" s="19"/>
      <c r="W59" s="16"/>
      <c r="X59" s="4"/>
      <c r="Y59" s="19"/>
      <c r="Z59" s="16"/>
      <c r="AA59" s="4"/>
      <c r="AB59" s="19"/>
      <c r="AC59" s="16"/>
      <c r="AD59" s="4"/>
      <c r="AE59" s="19"/>
      <c r="AF59" s="16"/>
      <c r="AG59" s="4"/>
      <c r="AH59" s="19"/>
      <c r="AI59" s="16"/>
      <c r="AJ59" s="4"/>
      <c r="AK59" s="19"/>
      <c r="AL59" s="16"/>
      <c r="AM59" s="4"/>
      <c r="AN59" s="19"/>
      <c r="AO59" s="16"/>
      <c r="AP59" s="4"/>
      <c r="AQ59" s="19"/>
      <c r="AR59" s="16"/>
      <c r="AS59" s="4"/>
      <c r="AT59" s="19"/>
      <c r="AU59" s="16"/>
      <c r="AV59" s="4"/>
      <c r="AW59" s="19"/>
      <c r="AX59" s="16"/>
      <c r="AY59" s="4"/>
      <c r="AZ59" s="19"/>
      <c r="BA59" s="16"/>
      <c r="BB59" s="4"/>
      <c r="BC59" s="19"/>
      <c r="BD59" s="16"/>
      <c r="BE59" s="4"/>
      <c r="BF59" s="19"/>
      <c r="BG59" s="16"/>
      <c r="BH59" s="4"/>
      <c r="BI59" s="19"/>
      <c r="BJ59" s="16"/>
      <c r="BK59" s="4"/>
      <c r="BL59" s="19"/>
      <c r="BM59" s="16"/>
      <c r="BN59" s="4"/>
      <c r="BO59" s="19"/>
    </row>
    <row r="60" spans="1:67" x14ac:dyDescent="0.25">
      <c r="A60" t="str">
        <f>CONCATENATE($D$2,"/","51")</f>
        <v>47/51</v>
      </c>
      <c r="B60" s="16"/>
      <c r="C60" s="4">
        <f>INDEX(data!$C$2:$F$4417,MATCH(Bench!A60,data!$A$2:$A$4417,0),MATCH(Bench!$D$3,data!$C$1:$F$1,0))</f>
        <v>18.511499999999998</v>
      </c>
      <c r="D60" s="19">
        <f t="shared" si="0"/>
        <v>-1</v>
      </c>
      <c r="E60" s="16"/>
      <c r="F60" s="23"/>
      <c r="G60" s="19"/>
      <c r="H60" s="16"/>
      <c r="I60" s="4"/>
      <c r="J60" s="19"/>
      <c r="K60" s="16"/>
      <c r="L60" s="4"/>
      <c r="M60" s="19"/>
      <c r="N60" s="16"/>
      <c r="O60" s="4"/>
      <c r="P60" s="19"/>
      <c r="Q60" s="16"/>
      <c r="R60" s="4"/>
      <c r="S60" s="19"/>
      <c r="T60" s="16"/>
      <c r="U60" s="4"/>
      <c r="V60" s="19"/>
      <c r="W60" s="16"/>
      <c r="X60" s="4"/>
      <c r="Y60" s="19"/>
      <c r="Z60" s="16"/>
      <c r="AA60" s="4"/>
      <c r="AB60" s="19"/>
      <c r="AC60" s="16"/>
      <c r="AD60" s="4"/>
      <c r="AE60" s="19"/>
      <c r="AF60" s="16"/>
      <c r="AG60" s="4"/>
      <c r="AH60" s="19"/>
      <c r="AI60" s="16"/>
      <c r="AJ60" s="4"/>
      <c r="AK60" s="19"/>
      <c r="AL60" s="16"/>
      <c r="AM60" s="4"/>
      <c r="AN60" s="19"/>
      <c r="AO60" s="16"/>
      <c r="AP60" s="4"/>
      <c r="AQ60" s="19"/>
      <c r="AR60" s="16"/>
      <c r="AS60" s="4"/>
      <c r="AT60" s="19"/>
      <c r="AU60" s="16"/>
      <c r="AV60" s="4"/>
      <c r="AW60" s="19"/>
      <c r="AX60" s="16"/>
      <c r="AY60" s="4"/>
      <c r="AZ60" s="19"/>
      <c r="BA60" s="16"/>
      <c r="BB60" s="4"/>
      <c r="BC60" s="19"/>
      <c r="BD60" s="16"/>
      <c r="BE60" s="4"/>
      <c r="BF60" s="19"/>
      <c r="BG60" s="16"/>
      <c r="BH60" s="4"/>
      <c r="BI60" s="19"/>
      <c r="BJ60" s="16"/>
      <c r="BK60" s="4"/>
      <c r="BL60" s="19"/>
      <c r="BM60" s="16"/>
      <c r="BN60" s="4"/>
      <c r="BO60" s="19"/>
    </row>
    <row r="61" spans="1:67" x14ac:dyDescent="0.25">
      <c r="A61" t="str">
        <f>CONCATENATE($D$2,"/","52")</f>
        <v>47/52</v>
      </c>
      <c r="B61" s="16"/>
      <c r="C61" s="4">
        <f>INDEX(data!$C$2:$F$4417,MATCH(Bench!A61,data!$A$2:$A$4417,0),MATCH(Bench!$D$3,data!$C$1:$F$1,0))</f>
        <v>15.538999999999998</v>
      </c>
      <c r="D61" s="19">
        <f t="shared" si="0"/>
        <v>-1</v>
      </c>
      <c r="E61" s="16"/>
      <c r="F61" s="23"/>
      <c r="G61" s="19"/>
      <c r="H61" s="16"/>
      <c r="I61" s="4"/>
      <c r="J61" s="19"/>
      <c r="K61" s="16"/>
      <c r="L61" s="4"/>
      <c r="M61" s="19"/>
      <c r="N61" s="16"/>
      <c r="O61" s="4"/>
      <c r="P61" s="19"/>
      <c r="Q61" s="16"/>
      <c r="R61" s="4"/>
      <c r="S61" s="19"/>
      <c r="T61" s="16"/>
      <c r="U61" s="4"/>
      <c r="V61" s="19"/>
      <c r="W61" s="16"/>
      <c r="X61" s="4"/>
      <c r="Y61" s="19"/>
      <c r="Z61" s="16"/>
      <c r="AA61" s="4"/>
      <c r="AB61" s="19"/>
      <c r="AC61" s="16"/>
      <c r="AD61" s="4"/>
      <c r="AE61" s="19"/>
      <c r="AF61" s="16"/>
      <c r="AG61" s="4"/>
      <c r="AH61" s="19"/>
      <c r="AI61" s="16"/>
      <c r="AJ61" s="4"/>
      <c r="AK61" s="19"/>
      <c r="AL61" s="16"/>
      <c r="AM61" s="4"/>
      <c r="AN61" s="19"/>
      <c r="AO61" s="16"/>
      <c r="AP61" s="4"/>
      <c r="AQ61" s="19"/>
      <c r="AR61" s="16"/>
      <c r="AS61" s="4"/>
      <c r="AT61" s="19"/>
      <c r="AU61" s="16"/>
      <c r="AV61" s="4"/>
      <c r="AW61" s="19"/>
      <c r="AX61" s="16"/>
      <c r="AY61" s="4"/>
      <c r="AZ61" s="19"/>
      <c r="BA61" s="16"/>
      <c r="BB61" s="4"/>
      <c r="BC61" s="19"/>
      <c r="BD61" s="16"/>
      <c r="BE61" s="4"/>
      <c r="BF61" s="19"/>
      <c r="BG61" s="16"/>
      <c r="BH61" s="4"/>
      <c r="BI61" s="19"/>
      <c r="BJ61" s="16"/>
      <c r="BK61" s="4"/>
      <c r="BL61" s="19"/>
      <c r="BM61" s="16"/>
      <c r="BN61" s="4"/>
      <c r="BO61" s="19"/>
    </row>
    <row r="62" spans="1:67" x14ac:dyDescent="0.25">
      <c r="A62" t="str">
        <f>CONCATENATE($D$2,"/","53")</f>
        <v>47/53</v>
      </c>
      <c r="B62" s="16"/>
      <c r="C62" s="4">
        <f>INDEX(data!$C$2:$F$4417,MATCH(Bench!A62,data!$A$2:$A$4417,0),MATCH(Bench!$D$3,data!$C$1:$F$1,0))</f>
        <v>13.18</v>
      </c>
      <c r="D62" s="19">
        <f t="shared" si="0"/>
        <v>-1</v>
      </c>
      <c r="E62" s="16"/>
      <c r="F62" s="23"/>
      <c r="G62" s="19"/>
      <c r="H62" s="16"/>
      <c r="I62" s="4"/>
      <c r="J62" s="19"/>
      <c r="K62" s="16"/>
      <c r="L62" s="4"/>
      <c r="M62" s="19"/>
      <c r="N62" s="16"/>
      <c r="O62" s="4"/>
      <c r="P62" s="19"/>
      <c r="Q62" s="16"/>
      <c r="R62" s="4"/>
      <c r="S62" s="19"/>
      <c r="T62" s="16"/>
      <c r="U62" s="4"/>
      <c r="V62" s="19"/>
      <c r="W62" s="16"/>
      <c r="X62" s="4"/>
      <c r="Y62" s="19"/>
      <c r="Z62" s="16"/>
      <c r="AA62" s="4"/>
      <c r="AB62" s="19"/>
      <c r="AC62" s="16"/>
      <c r="AD62" s="4"/>
      <c r="AE62" s="19"/>
      <c r="AF62" s="16"/>
      <c r="AG62" s="4"/>
      <c r="AH62" s="19"/>
      <c r="AI62" s="16"/>
      <c r="AJ62" s="4"/>
      <c r="AK62" s="19"/>
      <c r="AL62" s="16"/>
      <c r="AM62" s="4"/>
      <c r="AN62" s="19"/>
      <c r="AO62" s="16"/>
      <c r="AP62" s="4"/>
      <c r="AQ62" s="19"/>
      <c r="AR62" s="16"/>
      <c r="AS62" s="4"/>
      <c r="AT62" s="19"/>
      <c r="AU62" s="16"/>
      <c r="AV62" s="4"/>
      <c r="AW62" s="19"/>
      <c r="AX62" s="16"/>
      <c r="AY62" s="4"/>
      <c r="AZ62" s="19"/>
      <c r="BA62" s="16"/>
      <c r="BB62" s="4"/>
      <c r="BC62" s="19"/>
      <c r="BD62" s="16"/>
      <c r="BE62" s="4"/>
      <c r="BF62" s="19"/>
      <c r="BG62" s="16"/>
      <c r="BH62" s="4"/>
      <c r="BI62" s="19"/>
      <c r="BJ62" s="16"/>
      <c r="BK62" s="4"/>
      <c r="BL62" s="19"/>
      <c r="BM62" s="16"/>
      <c r="BN62" s="4"/>
      <c r="BO62" s="19"/>
    </row>
    <row r="63" spans="1:67" x14ac:dyDescent="0.25">
      <c r="A63" t="str">
        <f>CONCATENATE($D$2,"/","54")</f>
        <v>47/54</v>
      </c>
      <c r="B63" s="16"/>
      <c r="C63" s="4">
        <f>INDEX(data!$C$2:$F$4417,MATCH(Bench!A63,data!$A$2:$A$4417,0),MATCH(Bench!$D$3,data!$C$1:$F$1,0))</f>
        <v>17.455749999999998</v>
      </c>
      <c r="D63" s="19">
        <f t="shared" si="0"/>
        <v>-1</v>
      </c>
      <c r="E63" s="16"/>
      <c r="F63" s="23"/>
      <c r="G63" s="19"/>
      <c r="H63" s="16"/>
      <c r="I63" s="4"/>
      <c r="J63" s="19"/>
      <c r="K63" s="16"/>
      <c r="L63" s="4"/>
      <c r="M63" s="19"/>
      <c r="N63" s="16"/>
      <c r="O63" s="4"/>
      <c r="P63" s="19"/>
      <c r="Q63" s="16"/>
      <c r="R63" s="4"/>
      <c r="S63" s="19"/>
      <c r="T63" s="16"/>
      <c r="U63" s="4"/>
      <c r="V63" s="19"/>
      <c r="W63" s="16"/>
      <c r="X63" s="4"/>
      <c r="Y63" s="19"/>
      <c r="Z63" s="16"/>
      <c r="AA63" s="4"/>
      <c r="AB63" s="19"/>
      <c r="AC63" s="16"/>
      <c r="AD63" s="4"/>
      <c r="AE63" s="19"/>
      <c r="AF63" s="16"/>
      <c r="AG63" s="4"/>
      <c r="AH63" s="19"/>
      <c r="AI63" s="16"/>
      <c r="AJ63" s="4"/>
      <c r="AK63" s="19"/>
      <c r="AL63" s="16"/>
      <c r="AM63" s="4"/>
      <c r="AN63" s="19"/>
      <c r="AO63" s="16"/>
      <c r="AP63" s="4"/>
      <c r="AQ63" s="19"/>
      <c r="AR63" s="16"/>
      <c r="AS63" s="4"/>
      <c r="AT63" s="19"/>
      <c r="AU63" s="16"/>
      <c r="AV63" s="4"/>
      <c r="AW63" s="19"/>
      <c r="AX63" s="16"/>
      <c r="AY63" s="4"/>
      <c r="AZ63" s="19"/>
      <c r="BA63" s="16"/>
      <c r="BB63" s="4"/>
      <c r="BC63" s="19"/>
      <c r="BD63" s="16"/>
      <c r="BE63" s="4"/>
      <c r="BF63" s="19"/>
      <c r="BG63" s="16"/>
      <c r="BH63" s="4"/>
      <c r="BI63" s="19"/>
      <c r="BJ63" s="16"/>
      <c r="BK63" s="4"/>
      <c r="BL63" s="19"/>
      <c r="BM63" s="16"/>
      <c r="BN63" s="4"/>
      <c r="BO63" s="19"/>
    </row>
    <row r="64" spans="1:67" x14ac:dyDescent="0.25">
      <c r="A64" t="str">
        <f>CONCATENATE($D$2,"/","55")</f>
        <v>47/55</v>
      </c>
      <c r="B64" s="16"/>
      <c r="C64" s="4">
        <f>INDEX(data!$C$2:$F$4417,MATCH(Bench!A64,data!$A$2:$A$4417,0),MATCH(Bench!$D$3,data!$C$1:$F$1,0))</f>
        <v>16.451249999999998</v>
      </c>
      <c r="D64" s="19">
        <f t="shared" si="0"/>
        <v>-1</v>
      </c>
      <c r="E64" s="16"/>
      <c r="F64" s="23"/>
      <c r="G64" s="19"/>
      <c r="H64" s="16"/>
      <c r="I64" s="4"/>
      <c r="J64" s="19"/>
      <c r="K64" s="16"/>
      <c r="L64" s="4"/>
      <c r="M64" s="19"/>
      <c r="N64" s="16"/>
      <c r="O64" s="4"/>
      <c r="P64" s="19"/>
      <c r="Q64" s="16"/>
      <c r="R64" s="4"/>
      <c r="S64" s="19"/>
      <c r="T64" s="16"/>
      <c r="U64" s="4"/>
      <c r="V64" s="19"/>
      <c r="W64" s="16"/>
      <c r="X64" s="4"/>
      <c r="Y64" s="19"/>
      <c r="Z64" s="16"/>
      <c r="AA64" s="4"/>
      <c r="AB64" s="19"/>
      <c r="AC64" s="16"/>
      <c r="AD64" s="4"/>
      <c r="AE64" s="19"/>
      <c r="AF64" s="16"/>
      <c r="AG64" s="4"/>
      <c r="AH64" s="19"/>
      <c r="AI64" s="16"/>
      <c r="AJ64" s="4"/>
      <c r="AK64" s="19"/>
      <c r="AL64" s="16"/>
      <c r="AM64" s="4"/>
      <c r="AN64" s="19"/>
      <c r="AO64" s="16"/>
      <c r="AP64" s="4"/>
      <c r="AQ64" s="19"/>
      <c r="AR64" s="16"/>
      <c r="AS64" s="4"/>
      <c r="AT64" s="19"/>
      <c r="AU64" s="16"/>
      <c r="AV64" s="4"/>
      <c r="AW64" s="19"/>
      <c r="AX64" s="16"/>
      <c r="AY64" s="4"/>
      <c r="AZ64" s="19"/>
      <c r="BA64" s="16"/>
      <c r="BB64" s="4"/>
      <c r="BC64" s="19"/>
      <c r="BD64" s="16"/>
      <c r="BE64" s="4"/>
      <c r="BF64" s="19"/>
      <c r="BG64" s="16"/>
      <c r="BH64" s="4"/>
      <c r="BI64" s="19"/>
      <c r="BJ64" s="16"/>
      <c r="BK64" s="4"/>
      <c r="BL64" s="19"/>
      <c r="BM64" s="16"/>
      <c r="BN64" s="4"/>
      <c r="BO64" s="19"/>
    </row>
    <row r="65" spans="1:67" x14ac:dyDescent="0.25">
      <c r="A65" t="str">
        <f>CONCATENATE($D$2,"/","56")</f>
        <v>47/56</v>
      </c>
      <c r="B65" s="16"/>
      <c r="C65" s="4">
        <f>INDEX(data!$C$2:$F$4417,MATCH(Bench!A65,data!$A$2:$A$4417,0),MATCH(Bench!$D$3,data!$C$1:$F$1,0))</f>
        <v>13.18</v>
      </c>
      <c r="D65" s="19">
        <f t="shared" si="0"/>
        <v>-1</v>
      </c>
      <c r="E65" s="16"/>
      <c r="F65" s="23"/>
      <c r="G65" s="19"/>
      <c r="H65" s="16"/>
      <c r="I65" s="4"/>
      <c r="J65" s="19"/>
      <c r="K65" s="16"/>
      <c r="L65" s="4"/>
      <c r="M65" s="19"/>
      <c r="N65" s="16"/>
      <c r="O65" s="4"/>
      <c r="P65" s="19"/>
      <c r="Q65" s="16"/>
      <c r="R65" s="4"/>
      <c r="S65" s="19"/>
      <c r="T65" s="16"/>
      <c r="U65" s="4"/>
      <c r="V65" s="19"/>
      <c r="W65" s="16"/>
      <c r="X65" s="4"/>
      <c r="Y65" s="19"/>
      <c r="Z65" s="16"/>
      <c r="AA65" s="4"/>
      <c r="AB65" s="19"/>
      <c r="AC65" s="16"/>
      <c r="AD65" s="4"/>
      <c r="AE65" s="19"/>
      <c r="AF65" s="16"/>
      <c r="AG65" s="4"/>
      <c r="AH65" s="19"/>
      <c r="AI65" s="16"/>
      <c r="AJ65" s="4"/>
      <c r="AK65" s="19"/>
      <c r="AL65" s="16"/>
      <c r="AM65" s="4"/>
      <c r="AN65" s="19"/>
      <c r="AO65" s="16"/>
      <c r="AP65" s="4"/>
      <c r="AQ65" s="19"/>
      <c r="AR65" s="16"/>
      <c r="AS65" s="4"/>
      <c r="AT65" s="19"/>
      <c r="AU65" s="16"/>
      <c r="AV65" s="4"/>
      <c r="AW65" s="19"/>
      <c r="AX65" s="16"/>
      <c r="AY65" s="4"/>
      <c r="AZ65" s="19"/>
      <c r="BA65" s="16"/>
      <c r="BB65" s="4"/>
      <c r="BC65" s="19"/>
      <c r="BD65" s="16"/>
      <c r="BE65" s="4"/>
      <c r="BF65" s="19"/>
      <c r="BG65" s="16"/>
      <c r="BH65" s="4"/>
      <c r="BI65" s="19"/>
      <c r="BJ65" s="16"/>
      <c r="BK65" s="4"/>
      <c r="BL65" s="19"/>
      <c r="BM65" s="16"/>
      <c r="BN65" s="4"/>
      <c r="BO65" s="19"/>
    </row>
    <row r="66" spans="1:67" x14ac:dyDescent="0.25">
      <c r="A66" t="str">
        <f>CONCATENATE($D$2,"/","57")</f>
        <v>47/57</v>
      </c>
      <c r="B66" s="16"/>
      <c r="C66" s="4">
        <f>INDEX(data!$C$2:$F$4417,MATCH(Bench!A66,data!$A$2:$A$4417,0),MATCH(Bench!$D$3,data!$C$1:$F$1,0))</f>
        <v>12.873999999999999</v>
      </c>
      <c r="D66" s="19">
        <f t="shared" si="0"/>
        <v>-1</v>
      </c>
      <c r="E66" s="16"/>
      <c r="F66" s="23"/>
      <c r="G66" s="19"/>
      <c r="H66" s="16"/>
      <c r="I66" s="4"/>
      <c r="J66" s="19"/>
      <c r="K66" s="16"/>
      <c r="L66" s="4"/>
      <c r="M66" s="19"/>
      <c r="N66" s="16"/>
      <c r="O66" s="4"/>
      <c r="P66" s="19"/>
      <c r="Q66" s="16"/>
      <c r="R66" s="4"/>
      <c r="S66" s="19"/>
      <c r="T66" s="16"/>
      <c r="U66" s="4"/>
      <c r="V66" s="19"/>
      <c r="W66" s="16"/>
      <c r="X66" s="4"/>
      <c r="Y66" s="19"/>
      <c r="Z66" s="16"/>
      <c r="AA66" s="4"/>
      <c r="AB66" s="19"/>
      <c r="AC66" s="16"/>
      <c r="AD66" s="4"/>
      <c r="AE66" s="19"/>
      <c r="AF66" s="16"/>
      <c r="AG66" s="4"/>
      <c r="AH66" s="19"/>
      <c r="AI66" s="16"/>
      <c r="AJ66" s="4"/>
      <c r="AK66" s="19"/>
      <c r="AL66" s="16"/>
      <c r="AM66" s="4"/>
      <c r="AN66" s="19"/>
      <c r="AO66" s="16"/>
      <c r="AP66" s="4"/>
      <c r="AQ66" s="19"/>
      <c r="AR66" s="16"/>
      <c r="AS66" s="4"/>
      <c r="AT66" s="19"/>
      <c r="AU66" s="16"/>
      <c r="AV66" s="4"/>
      <c r="AW66" s="19"/>
      <c r="AX66" s="16"/>
      <c r="AY66" s="4"/>
      <c r="AZ66" s="19"/>
      <c r="BA66" s="16"/>
      <c r="BB66" s="4"/>
      <c r="BC66" s="19"/>
      <c r="BD66" s="16"/>
      <c r="BE66" s="4"/>
      <c r="BF66" s="19"/>
      <c r="BG66" s="16"/>
      <c r="BH66" s="4"/>
      <c r="BI66" s="19"/>
      <c r="BJ66" s="16"/>
      <c r="BK66" s="4"/>
      <c r="BL66" s="19"/>
      <c r="BM66" s="16"/>
      <c r="BN66" s="4"/>
      <c r="BO66" s="19"/>
    </row>
    <row r="67" spans="1:67" x14ac:dyDescent="0.25">
      <c r="A67" t="str">
        <f>CONCATENATE($D$2,"/","58")</f>
        <v>47/58</v>
      </c>
      <c r="B67" s="16"/>
      <c r="C67" s="4">
        <f>INDEX(data!$C$2:$F$4417,MATCH(Bench!A67,data!$A$2:$A$4417,0),MATCH(Bench!$D$3,data!$C$1:$F$1,0))</f>
        <v>16.66</v>
      </c>
      <c r="D67" s="19">
        <f t="shared" si="0"/>
        <v>-1</v>
      </c>
      <c r="E67" s="16"/>
      <c r="F67" s="23"/>
      <c r="G67" s="19"/>
      <c r="H67" s="16"/>
      <c r="I67" s="4"/>
      <c r="J67" s="19"/>
      <c r="K67" s="16"/>
      <c r="L67" s="4"/>
      <c r="M67" s="19"/>
      <c r="N67" s="16"/>
      <c r="O67" s="4"/>
      <c r="P67" s="19"/>
      <c r="Q67" s="16"/>
      <c r="R67" s="4"/>
      <c r="S67" s="19"/>
      <c r="T67" s="16"/>
      <c r="U67" s="4"/>
      <c r="V67" s="19"/>
      <c r="W67" s="16"/>
      <c r="X67" s="4"/>
      <c r="Y67" s="19"/>
      <c r="Z67" s="16"/>
      <c r="AA67" s="4"/>
      <c r="AB67" s="19"/>
      <c r="AC67" s="16"/>
      <c r="AD67" s="4"/>
      <c r="AE67" s="19"/>
      <c r="AF67" s="16"/>
      <c r="AG67" s="4"/>
      <c r="AH67" s="19"/>
      <c r="AI67" s="16"/>
      <c r="AJ67" s="4"/>
      <c r="AK67" s="19"/>
      <c r="AL67" s="16"/>
      <c r="AM67" s="4"/>
      <c r="AN67" s="19"/>
      <c r="AO67" s="16"/>
      <c r="AP67" s="4"/>
      <c r="AQ67" s="19"/>
      <c r="AR67" s="16"/>
      <c r="AS67" s="4"/>
      <c r="AT67" s="19"/>
      <c r="AU67" s="16"/>
      <c r="AV67" s="4"/>
      <c r="AW67" s="19"/>
      <c r="AX67" s="16"/>
      <c r="AY67" s="4"/>
      <c r="AZ67" s="19"/>
      <c r="BA67" s="16"/>
      <c r="BB67" s="4"/>
      <c r="BC67" s="19"/>
      <c r="BD67" s="16"/>
      <c r="BE67" s="4"/>
      <c r="BF67" s="19"/>
      <c r="BG67" s="16"/>
      <c r="BH67" s="4"/>
      <c r="BI67" s="19"/>
      <c r="BJ67" s="16"/>
      <c r="BK67" s="4"/>
      <c r="BL67" s="19"/>
      <c r="BM67" s="16"/>
      <c r="BN67" s="4"/>
      <c r="BO67" s="19"/>
    </row>
    <row r="68" spans="1:67" x14ac:dyDescent="0.25">
      <c r="A68" t="str">
        <f>CONCATENATE($D$2,"/","59")</f>
        <v>47/59</v>
      </c>
      <c r="B68" s="16"/>
      <c r="C68" s="4">
        <f>INDEX(data!$C$2:$F$4417,MATCH(Bench!A68,data!$A$2:$A$4417,0),MATCH(Bench!$D$3,data!$C$1:$F$1,0))</f>
        <v>15.549249999999999</v>
      </c>
      <c r="D68" s="19">
        <f t="shared" si="0"/>
        <v>-1</v>
      </c>
      <c r="E68" s="16"/>
      <c r="F68" s="23"/>
      <c r="G68" s="19"/>
      <c r="H68" s="16"/>
      <c r="I68" s="4"/>
      <c r="J68" s="19"/>
      <c r="K68" s="16"/>
      <c r="L68" s="4"/>
      <c r="M68" s="19"/>
      <c r="N68" s="16"/>
      <c r="O68" s="4"/>
      <c r="P68" s="19"/>
      <c r="Q68" s="16"/>
      <c r="R68" s="4"/>
      <c r="S68" s="19"/>
      <c r="T68" s="16"/>
      <c r="U68" s="4"/>
      <c r="V68" s="19"/>
      <c r="W68" s="16"/>
      <c r="X68" s="4"/>
      <c r="Y68" s="19"/>
      <c r="Z68" s="16"/>
      <c r="AA68" s="4"/>
      <c r="AB68" s="19"/>
      <c r="AC68" s="16"/>
      <c r="AD68" s="4"/>
      <c r="AE68" s="19"/>
      <c r="AF68" s="16"/>
      <c r="AG68" s="4"/>
      <c r="AH68" s="19"/>
      <c r="AI68" s="16"/>
      <c r="AJ68" s="4"/>
      <c r="AK68" s="19"/>
      <c r="AL68" s="16"/>
      <c r="AM68" s="4"/>
      <c r="AN68" s="19"/>
      <c r="AO68" s="16"/>
      <c r="AP68" s="4"/>
      <c r="AQ68" s="19"/>
      <c r="AR68" s="16"/>
      <c r="AS68" s="4"/>
      <c r="AT68" s="19"/>
      <c r="AU68" s="16"/>
      <c r="AV68" s="4"/>
      <c r="AW68" s="19"/>
      <c r="AX68" s="16"/>
      <c r="AY68" s="4"/>
      <c r="AZ68" s="19"/>
      <c r="BA68" s="16"/>
      <c r="BB68" s="4"/>
      <c r="BC68" s="19"/>
      <c r="BD68" s="16"/>
      <c r="BE68" s="4"/>
      <c r="BF68" s="19"/>
      <c r="BG68" s="16"/>
      <c r="BH68" s="4"/>
      <c r="BI68" s="19"/>
      <c r="BJ68" s="16"/>
      <c r="BK68" s="4"/>
      <c r="BL68" s="19"/>
      <c r="BM68" s="16"/>
      <c r="BN68" s="4"/>
      <c r="BO68" s="19"/>
    </row>
    <row r="69" spans="1:67" x14ac:dyDescent="0.25">
      <c r="A69" t="str">
        <f>CONCATENATE($D$2,"/","60")</f>
        <v>47/60</v>
      </c>
      <c r="B69" s="16"/>
      <c r="C69" s="4">
        <f>INDEX(data!$C$2:$F$4417,MATCH(Bench!A69,data!$A$2:$A$4417,0),MATCH(Bench!$D$3,data!$C$1:$F$1,0))</f>
        <v>11.572249999999999</v>
      </c>
      <c r="D69" s="19">
        <f t="shared" si="0"/>
        <v>-1</v>
      </c>
      <c r="E69" s="16"/>
      <c r="F69" s="23"/>
      <c r="G69" s="19"/>
      <c r="H69" s="16"/>
      <c r="I69" s="4"/>
      <c r="J69" s="19"/>
      <c r="K69" s="16"/>
      <c r="L69" s="4"/>
      <c r="M69" s="19"/>
      <c r="N69" s="16"/>
      <c r="O69" s="4"/>
      <c r="P69" s="19"/>
      <c r="Q69" s="16"/>
      <c r="R69" s="4"/>
      <c r="S69" s="19"/>
      <c r="T69" s="16"/>
      <c r="U69" s="4"/>
      <c r="V69" s="19"/>
      <c r="W69" s="16"/>
      <c r="X69" s="4"/>
      <c r="Y69" s="19"/>
      <c r="Z69" s="16"/>
      <c r="AA69" s="4"/>
      <c r="AB69" s="19"/>
      <c r="AC69" s="16"/>
      <c r="AD69" s="4"/>
      <c r="AE69" s="19"/>
      <c r="AF69" s="16"/>
      <c r="AG69" s="4"/>
      <c r="AH69" s="19"/>
      <c r="AI69" s="16"/>
      <c r="AJ69" s="4"/>
      <c r="AK69" s="19"/>
      <c r="AL69" s="16"/>
      <c r="AM69" s="4"/>
      <c r="AN69" s="19"/>
      <c r="AO69" s="16"/>
      <c r="AP69" s="4"/>
      <c r="AQ69" s="19"/>
      <c r="AR69" s="16"/>
      <c r="AS69" s="4"/>
      <c r="AT69" s="19"/>
      <c r="AU69" s="16"/>
      <c r="AV69" s="4"/>
      <c r="AW69" s="19"/>
      <c r="AX69" s="16"/>
      <c r="AY69" s="4"/>
      <c r="AZ69" s="19"/>
      <c r="BA69" s="16"/>
      <c r="BB69" s="4"/>
      <c r="BC69" s="19"/>
      <c r="BD69" s="16"/>
      <c r="BE69" s="4"/>
      <c r="BF69" s="19"/>
      <c r="BG69" s="16"/>
      <c r="BH69" s="4"/>
      <c r="BI69" s="19"/>
      <c r="BJ69" s="16"/>
      <c r="BK69" s="4"/>
      <c r="BL69" s="19"/>
      <c r="BM69" s="16"/>
      <c r="BN69" s="4"/>
      <c r="BO69" s="19"/>
    </row>
    <row r="70" spans="1:67" x14ac:dyDescent="0.25">
      <c r="A70" t="str">
        <f>CONCATENATE($D$2,"/","61")</f>
        <v>47/61</v>
      </c>
      <c r="B70" s="16"/>
      <c r="C70" s="4">
        <f>INDEX(data!$C$2:$F$4417,MATCH(Bench!A70,data!$A$2:$A$4417,0),MATCH(Bench!$D$3,data!$C$1:$F$1,0))</f>
        <v>12.18</v>
      </c>
      <c r="D70" s="19">
        <f t="shared" si="0"/>
        <v>-1</v>
      </c>
      <c r="E70" s="16"/>
      <c r="F70" s="23"/>
      <c r="G70" s="19"/>
      <c r="H70" s="16"/>
      <c r="I70" s="4"/>
      <c r="J70" s="19"/>
      <c r="K70" s="16"/>
      <c r="L70" s="4"/>
      <c r="M70" s="19"/>
      <c r="N70" s="16"/>
      <c r="O70" s="4"/>
      <c r="P70" s="19"/>
      <c r="Q70" s="16"/>
      <c r="R70" s="4"/>
      <c r="S70" s="19"/>
      <c r="T70" s="16"/>
      <c r="U70" s="4"/>
      <c r="V70" s="19"/>
      <c r="W70" s="16"/>
      <c r="X70" s="4"/>
      <c r="Y70" s="19"/>
      <c r="Z70" s="16"/>
      <c r="AA70" s="4"/>
      <c r="AB70" s="19"/>
      <c r="AC70" s="16"/>
      <c r="AD70" s="4"/>
      <c r="AE70" s="19"/>
      <c r="AF70" s="16"/>
      <c r="AG70" s="4"/>
      <c r="AH70" s="19"/>
      <c r="AI70" s="16"/>
      <c r="AJ70" s="4"/>
      <c r="AK70" s="19"/>
      <c r="AL70" s="16"/>
      <c r="AM70" s="4"/>
      <c r="AN70" s="19"/>
      <c r="AO70" s="16"/>
      <c r="AP70" s="4"/>
      <c r="AQ70" s="19"/>
      <c r="AR70" s="16"/>
      <c r="AS70" s="4"/>
      <c r="AT70" s="19"/>
      <c r="AU70" s="16"/>
      <c r="AV70" s="4"/>
      <c r="AW70" s="19"/>
      <c r="AX70" s="16"/>
      <c r="AY70" s="4"/>
      <c r="AZ70" s="19"/>
      <c r="BA70" s="16"/>
      <c r="BB70" s="4"/>
      <c r="BC70" s="19"/>
      <c r="BD70" s="16"/>
      <c r="BE70" s="4"/>
      <c r="BF70" s="19"/>
      <c r="BG70" s="16"/>
      <c r="BH70" s="4"/>
      <c r="BI70" s="19"/>
      <c r="BJ70" s="16"/>
      <c r="BK70" s="4"/>
      <c r="BL70" s="19"/>
      <c r="BM70" s="16"/>
      <c r="BN70" s="4"/>
      <c r="BO70" s="19"/>
    </row>
    <row r="71" spans="1:67" x14ac:dyDescent="0.25">
      <c r="A71" t="str">
        <f>CONCATENATE($D$2,"/","62")</f>
        <v>47/62</v>
      </c>
      <c r="B71" s="16"/>
      <c r="C71" s="4">
        <f>INDEX(data!$C$2:$F$4417,MATCH(Bench!A71,data!$A$2:$A$4417,0),MATCH(Bench!$D$3,data!$C$1:$F$1,0))</f>
        <v>17.414749999999998</v>
      </c>
      <c r="D71" s="19">
        <f t="shared" si="0"/>
        <v>-1</v>
      </c>
      <c r="E71" s="16"/>
      <c r="F71" s="23"/>
      <c r="G71" s="19"/>
      <c r="H71" s="16"/>
      <c r="I71" s="4"/>
      <c r="J71" s="19"/>
      <c r="K71" s="16"/>
      <c r="L71" s="4"/>
      <c r="M71" s="19"/>
      <c r="N71" s="16"/>
      <c r="O71" s="4"/>
      <c r="P71" s="19"/>
      <c r="Q71" s="16"/>
      <c r="R71" s="4"/>
      <c r="S71" s="19"/>
      <c r="T71" s="16"/>
      <c r="U71" s="4"/>
      <c r="V71" s="19"/>
      <c r="W71" s="16"/>
      <c r="X71" s="4"/>
      <c r="Y71" s="19"/>
      <c r="Z71" s="16"/>
      <c r="AA71" s="4"/>
      <c r="AB71" s="19"/>
      <c r="AC71" s="16"/>
      <c r="AD71" s="4"/>
      <c r="AE71" s="19"/>
      <c r="AF71" s="16"/>
      <c r="AG71" s="4"/>
      <c r="AH71" s="19"/>
      <c r="AI71" s="16"/>
      <c r="AJ71" s="4"/>
      <c r="AK71" s="19"/>
      <c r="AL71" s="16"/>
      <c r="AM71" s="4"/>
      <c r="AN71" s="19"/>
      <c r="AO71" s="16"/>
      <c r="AP71" s="4"/>
      <c r="AQ71" s="19"/>
      <c r="AR71" s="16"/>
      <c r="AS71" s="4"/>
      <c r="AT71" s="19"/>
      <c r="AU71" s="16"/>
      <c r="AV71" s="4"/>
      <c r="AW71" s="19"/>
      <c r="AX71" s="16"/>
      <c r="AY71" s="4"/>
      <c r="AZ71" s="19"/>
      <c r="BA71" s="16"/>
      <c r="BB71" s="4"/>
      <c r="BC71" s="19"/>
      <c r="BD71" s="16"/>
      <c r="BE71" s="4"/>
      <c r="BF71" s="19"/>
      <c r="BG71" s="16"/>
      <c r="BH71" s="4"/>
      <c r="BI71" s="19"/>
      <c r="BJ71" s="16"/>
      <c r="BK71" s="4"/>
      <c r="BL71" s="19"/>
      <c r="BM71" s="16"/>
      <c r="BN71" s="4"/>
      <c r="BO71" s="19"/>
    </row>
    <row r="72" spans="1:67" x14ac:dyDescent="0.25">
      <c r="A72" t="str">
        <f>CONCATENATE($D$2,"/","63")</f>
        <v>47/63</v>
      </c>
      <c r="B72" s="16"/>
      <c r="C72" s="4">
        <f>INDEX(data!$C$2:$F$4417,MATCH(Bench!A72,data!$A$2:$A$4417,0),MATCH(Bench!$D$3,data!$C$1:$F$1,0))</f>
        <v>10.61</v>
      </c>
      <c r="D72" s="19">
        <f t="shared" si="0"/>
        <v>-1</v>
      </c>
      <c r="E72" s="16"/>
      <c r="F72" s="23"/>
      <c r="G72" s="19"/>
      <c r="H72" s="16"/>
      <c r="I72" s="4"/>
      <c r="J72" s="19"/>
      <c r="K72" s="16"/>
      <c r="L72" s="4"/>
      <c r="M72" s="19"/>
      <c r="N72" s="16"/>
      <c r="O72" s="4"/>
      <c r="P72" s="19"/>
      <c r="Q72" s="16"/>
      <c r="R72" s="4"/>
      <c r="S72" s="19"/>
      <c r="T72" s="16"/>
      <c r="U72" s="4"/>
      <c r="V72" s="19"/>
      <c r="W72" s="16"/>
      <c r="X72" s="4"/>
      <c r="Y72" s="19"/>
      <c r="Z72" s="16"/>
      <c r="AA72" s="4"/>
      <c r="AB72" s="19"/>
      <c r="AC72" s="16"/>
      <c r="AD72" s="4"/>
      <c r="AE72" s="19"/>
      <c r="AF72" s="16"/>
      <c r="AG72" s="4"/>
      <c r="AH72" s="19"/>
      <c r="AI72" s="16"/>
      <c r="AJ72" s="4"/>
      <c r="AK72" s="19"/>
      <c r="AL72" s="16"/>
      <c r="AM72" s="4"/>
      <c r="AN72" s="19"/>
      <c r="AO72" s="16"/>
      <c r="AP72" s="4"/>
      <c r="AQ72" s="19"/>
      <c r="AR72" s="16"/>
      <c r="AS72" s="4"/>
      <c r="AT72" s="19"/>
      <c r="AU72" s="16"/>
      <c r="AV72" s="4"/>
      <c r="AW72" s="19"/>
      <c r="AX72" s="16"/>
      <c r="AY72" s="4"/>
      <c r="AZ72" s="19"/>
      <c r="BA72" s="16"/>
      <c r="BB72" s="4"/>
      <c r="BC72" s="19"/>
      <c r="BD72" s="16"/>
      <c r="BE72" s="4"/>
      <c r="BF72" s="19"/>
      <c r="BG72" s="16"/>
      <c r="BH72" s="4"/>
      <c r="BI72" s="19"/>
      <c r="BJ72" s="16"/>
      <c r="BK72" s="4"/>
      <c r="BL72" s="19"/>
      <c r="BM72" s="16"/>
      <c r="BN72" s="4"/>
      <c r="BO72" s="19"/>
    </row>
    <row r="73" spans="1:67" x14ac:dyDescent="0.25">
      <c r="A73" t="str">
        <f>CONCATENATE($D$2,"/","64")</f>
        <v>47/64</v>
      </c>
      <c r="B73" s="16"/>
      <c r="C73" s="4">
        <f>INDEX(data!$C$2:$F$4417,MATCH(Bench!A73,data!$A$2:$A$4417,0),MATCH(Bench!$D$3,data!$C$1:$F$1,0))</f>
        <v>9.58</v>
      </c>
      <c r="D73" s="19">
        <f t="shared" si="0"/>
        <v>-1</v>
      </c>
      <c r="E73" s="16"/>
      <c r="F73" s="23"/>
      <c r="G73" s="19"/>
      <c r="H73" s="16"/>
      <c r="I73" s="4"/>
      <c r="J73" s="19"/>
      <c r="K73" s="16"/>
      <c r="L73" s="4"/>
      <c r="M73" s="19"/>
      <c r="N73" s="16"/>
      <c r="O73" s="4"/>
      <c r="P73" s="19"/>
      <c r="Q73" s="16"/>
      <c r="R73" s="4"/>
      <c r="S73" s="19"/>
      <c r="T73" s="16"/>
      <c r="U73" s="4"/>
      <c r="V73" s="19"/>
      <c r="W73" s="16"/>
      <c r="X73" s="4"/>
      <c r="Y73" s="19"/>
      <c r="Z73" s="16"/>
      <c r="AA73" s="4"/>
      <c r="AB73" s="19"/>
      <c r="AC73" s="16"/>
      <c r="AD73" s="4"/>
      <c r="AE73" s="19"/>
      <c r="AF73" s="16"/>
      <c r="AG73" s="4"/>
      <c r="AH73" s="19"/>
      <c r="AI73" s="16"/>
      <c r="AJ73" s="4"/>
      <c r="AK73" s="19"/>
      <c r="AL73" s="16"/>
      <c r="AM73" s="4"/>
      <c r="AN73" s="19"/>
      <c r="AO73" s="16"/>
      <c r="AP73" s="4"/>
      <c r="AQ73" s="19"/>
      <c r="AR73" s="16"/>
      <c r="AS73" s="4"/>
      <c r="AT73" s="19"/>
      <c r="AU73" s="16"/>
      <c r="AV73" s="4"/>
      <c r="AW73" s="19"/>
      <c r="AX73" s="16"/>
      <c r="AY73" s="4"/>
      <c r="AZ73" s="19"/>
      <c r="BA73" s="16"/>
      <c r="BB73" s="4"/>
      <c r="BC73" s="19"/>
      <c r="BD73" s="16"/>
      <c r="BE73" s="4"/>
      <c r="BF73" s="19"/>
      <c r="BG73" s="16"/>
      <c r="BH73" s="4"/>
      <c r="BI73" s="19"/>
      <c r="BJ73" s="16"/>
      <c r="BK73" s="4"/>
      <c r="BL73" s="19"/>
      <c r="BM73" s="16"/>
      <c r="BN73" s="4"/>
      <c r="BO73" s="19"/>
    </row>
    <row r="74" spans="1:67" x14ac:dyDescent="0.25">
      <c r="A74" t="str">
        <f>CONCATENATE($D$2,"/","64")</f>
        <v>47/64</v>
      </c>
      <c r="B74" s="16"/>
      <c r="C74" s="4">
        <f>INDEX(data!$C$2:$F$4417,MATCH(Bench!A74,data!$A$2:$A$4417,0),MATCH(Bench!$D$3,data!$C$1:$F$1,0))</f>
        <v>9.58</v>
      </c>
      <c r="D74" s="19">
        <f t="shared" si="0"/>
        <v>-1</v>
      </c>
      <c r="E74" s="16"/>
      <c r="F74" s="23"/>
      <c r="G74" s="19"/>
      <c r="H74" s="16"/>
      <c r="I74" s="4"/>
      <c r="J74" s="19"/>
      <c r="K74" s="16"/>
      <c r="L74" s="4"/>
      <c r="M74" s="19"/>
      <c r="N74" s="16"/>
      <c r="O74" s="4"/>
      <c r="P74" s="19"/>
      <c r="Q74" s="16"/>
      <c r="R74" s="4"/>
      <c r="S74" s="19"/>
      <c r="T74" s="16"/>
      <c r="U74" s="4"/>
      <c r="V74" s="19"/>
      <c r="W74" s="16"/>
      <c r="X74" s="4"/>
      <c r="Y74" s="19"/>
      <c r="Z74" s="16"/>
      <c r="AA74" s="4"/>
      <c r="AB74" s="19"/>
      <c r="AC74" s="16"/>
      <c r="AD74" s="4"/>
      <c r="AE74" s="19"/>
      <c r="AF74" s="16"/>
      <c r="AG74" s="4"/>
      <c r="AH74" s="19"/>
      <c r="AI74" s="16"/>
      <c r="AJ74" s="4"/>
      <c r="AK74" s="19"/>
      <c r="AL74" s="16"/>
      <c r="AM74" s="4"/>
      <c r="AN74" s="19"/>
      <c r="AO74" s="16"/>
      <c r="AP74" s="4"/>
      <c r="AQ74" s="19"/>
      <c r="AR74" s="16"/>
      <c r="AS74" s="4"/>
      <c r="AT74" s="19"/>
      <c r="AU74" s="16"/>
      <c r="AV74" s="4"/>
      <c r="AW74" s="19"/>
      <c r="AX74" s="16"/>
      <c r="AY74" s="4"/>
      <c r="AZ74" s="19"/>
      <c r="BA74" s="16"/>
      <c r="BB74" s="4"/>
      <c r="BC74" s="19"/>
      <c r="BD74" s="16"/>
      <c r="BE74" s="4"/>
      <c r="BF74" s="19"/>
      <c r="BG74" s="16"/>
      <c r="BH74" s="4"/>
      <c r="BI74" s="19"/>
      <c r="BJ74" s="16"/>
      <c r="BK74" s="4"/>
      <c r="BL74" s="19"/>
      <c r="BM74" s="16"/>
      <c r="BN74" s="4"/>
      <c r="BO74" s="19"/>
    </row>
    <row r="75" spans="1:67" x14ac:dyDescent="0.25">
      <c r="A75" t="str">
        <f>CONCATENATE($D$2,"/","65")</f>
        <v>47/65</v>
      </c>
      <c r="B75" s="16"/>
      <c r="C75" s="4">
        <f>INDEX(data!$C$2:$F$4417,MATCH(Bench!A75,data!$A$2:$A$4417,0),MATCH(Bench!$D$3,data!$C$1:$F$1,0))</f>
        <v>8.2100000000000009</v>
      </c>
      <c r="D75" s="19">
        <f t="shared" ref="D75:D106" si="1">(B75-C75)/C75</f>
        <v>-1</v>
      </c>
      <c r="E75" s="16"/>
      <c r="F75" s="23"/>
      <c r="G75" s="19"/>
      <c r="H75" s="16"/>
      <c r="I75" s="4"/>
      <c r="J75" s="19"/>
      <c r="K75" s="16"/>
      <c r="L75" s="4"/>
      <c r="M75" s="19"/>
      <c r="N75" s="16"/>
      <c r="O75" s="4"/>
      <c r="P75" s="19"/>
      <c r="Q75" s="16"/>
      <c r="R75" s="4"/>
      <c r="S75" s="19"/>
      <c r="T75" s="16"/>
      <c r="U75" s="4"/>
      <c r="V75" s="19"/>
      <c r="W75" s="16"/>
      <c r="X75" s="4"/>
      <c r="Y75" s="19"/>
      <c r="Z75" s="16"/>
      <c r="AA75" s="4"/>
      <c r="AB75" s="19"/>
      <c r="AC75" s="16"/>
      <c r="AD75" s="4"/>
      <c r="AE75" s="19"/>
      <c r="AF75" s="16"/>
      <c r="AG75" s="4"/>
      <c r="AH75" s="19"/>
      <c r="AI75" s="16"/>
      <c r="AJ75" s="4"/>
      <c r="AK75" s="19"/>
      <c r="AL75" s="16"/>
      <c r="AM75" s="4"/>
      <c r="AN75" s="19"/>
      <c r="AO75" s="16"/>
      <c r="AP75" s="4"/>
      <c r="AQ75" s="19"/>
      <c r="AR75" s="16"/>
      <c r="AS75" s="4"/>
      <c r="AT75" s="19"/>
      <c r="AU75" s="16"/>
      <c r="AV75" s="4"/>
      <c r="AW75" s="19"/>
      <c r="AX75" s="16"/>
      <c r="AY75" s="4"/>
      <c r="AZ75" s="19"/>
      <c r="BA75" s="16"/>
      <c r="BB75" s="4"/>
      <c r="BC75" s="19"/>
      <c r="BD75" s="16"/>
      <c r="BE75" s="4"/>
      <c r="BF75" s="19"/>
      <c r="BG75" s="16"/>
      <c r="BH75" s="4"/>
      <c r="BI75" s="19"/>
      <c r="BJ75" s="16"/>
      <c r="BK75" s="4"/>
      <c r="BL75" s="19"/>
      <c r="BM75" s="16"/>
      <c r="BN75" s="4"/>
      <c r="BO75" s="19"/>
    </row>
    <row r="76" spans="1:67" x14ac:dyDescent="0.25">
      <c r="A76" t="str">
        <f>CONCATENATE($D$2,"/","66")</f>
        <v>47/66</v>
      </c>
      <c r="B76" s="16"/>
      <c r="C76" s="4">
        <f>INDEX(data!$C$2:$F$4417,MATCH(Bench!A76,data!$A$2:$A$4417,0),MATCH(Bench!$D$3,data!$C$1:$F$1,0))</f>
        <v>10.51</v>
      </c>
      <c r="D76" s="19">
        <f t="shared" si="1"/>
        <v>-1</v>
      </c>
      <c r="E76" s="16"/>
      <c r="F76" s="23"/>
      <c r="G76" s="19"/>
      <c r="H76" s="16"/>
      <c r="I76" s="4"/>
      <c r="J76" s="19"/>
      <c r="K76" s="16"/>
      <c r="L76" s="4"/>
      <c r="M76" s="19"/>
      <c r="N76" s="16"/>
      <c r="O76" s="4"/>
      <c r="P76" s="19"/>
      <c r="Q76" s="16"/>
      <c r="R76" s="4"/>
      <c r="S76" s="19"/>
      <c r="T76" s="16"/>
      <c r="U76" s="4"/>
      <c r="V76" s="19"/>
      <c r="W76" s="16"/>
      <c r="X76" s="4"/>
      <c r="Y76" s="19"/>
      <c r="Z76" s="16"/>
      <c r="AA76" s="4"/>
      <c r="AB76" s="19"/>
      <c r="AC76" s="16"/>
      <c r="AD76" s="4"/>
      <c r="AE76" s="19"/>
      <c r="AF76" s="16"/>
      <c r="AG76" s="4"/>
      <c r="AH76" s="19"/>
      <c r="AI76" s="16"/>
      <c r="AJ76" s="4"/>
      <c r="AK76" s="19"/>
      <c r="AL76" s="16"/>
      <c r="AM76" s="4"/>
      <c r="AN76" s="19"/>
      <c r="AO76" s="16"/>
      <c r="AP76" s="4"/>
      <c r="AQ76" s="19"/>
      <c r="AR76" s="16"/>
      <c r="AS76" s="4"/>
      <c r="AT76" s="19"/>
      <c r="AU76" s="16"/>
      <c r="AV76" s="4"/>
      <c r="AW76" s="19"/>
      <c r="AX76" s="16"/>
      <c r="AY76" s="4"/>
      <c r="AZ76" s="19"/>
      <c r="BA76" s="16"/>
      <c r="BB76" s="4"/>
      <c r="BC76" s="19"/>
      <c r="BD76" s="16"/>
      <c r="BE76" s="4"/>
      <c r="BF76" s="19"/>
      <c r="BG76" s="16"/>
      <c r="BH76" s="4"/>
      <c r="BI76" s="19"/>
      <c r="BJ76" s="16"/>
      <c r="BK76" s="4"/>
      <c r="BL76" s="19"/>
      <c r="BM76" s="16"/>
      <c r="BN76" s="4"/>
      <c r="BO76" s="19"/>
    </row>
    <row r="77" spans="1:67" x14ac:dyDescent="0.25">
      <c r="A77" t="str">
        <f>CONCATENATE($D$2,"/","67")</f>
        <v>47/67</v>
      </c>
      <c r="B77" s="16"/>
      <c r="C77" s="4">
        <f>INDEX(data!$C$2:$F$4417,MATCH(Bench!A77,data!$A$2:$A$4417,0),MATCH(Bench!$D$3,data!$C$1:$F$1,0))</f>
        <v>13.447999999999999</v>
      </c>
      <c r="D77" s="19">
        <f t="shared" si="1"/>
        <v>-1</v>
      </c>
      <c r="E77" s="16"/>
      <c r="F77" s="23"/>
      <c r="G77" s="19"/>
      <c r="H77" s="16"/>
      <c r="I77" s="4"/>
      <c r="J77" s="19"/>
      <c r="K77" s="16"/>
      <c r="L77" s="4"/>
      <c r="M77" s="19"/>
      <c r="N77" s="16"/>
      <c r="O77" s="4"/>
      <c r="P77" s="19"/>
      <c r="Q77" s="16"/>
      <c r="R77" s="4"/>
      <c r="S77" s="19"/>
      <c r="T77" s="16"/>
      <c r="U77" s="4"/>
      <c r="V77" s="19"/>
      <c r="W77" s="16"/>
      <c r="X77" s="4"/>
      <c r="Y77" s="19"/>
      <c r="Z77" s="16"/>
      <c r="AA77" s="4"/>
      <c r="AB77" s="19"/>
      <c r="AC77" s="16"/>
      <c r="AD77" s="4"/>
      <c r="AE77" s="19"/>
      <c r="AF77" s="16"/>
      <c r="AG77" s="4"/>
      <c r="AH77" s="19"/>
      <c r="AI77" s="16"/>
      <c r="AJ77" s="4"/>
      <c r="AK77" s="19"/>
      <c r="AL77" s="16"/>
      <c r="AM77" s="4"/>
      <c r="AN77" s="19"/>
      <c r="AO77" s="16"/>
      <c r="AP77" s="4"/>
      <c r="AQ77" s="19"/>
      <c r="AR77" s="16"/>
      <c r="AS77" s="4"/>
      <c r="AT77" s="19"/>
      <c r="AU77" s="16"/>
      <c r="AV77" s="4"/>
      <c r="AW77" s="19"/>
      <c r="AX77" s="16"/>
      <c r="AY77" s="4"/>
      <c r="AZ77" s="19"/>
      <c r="BA77" s="16"/>
      <c r="BB77" s="4"/>
      <c r="BC77" s="19"/>
      <c r="BD77" s="16"/>
      <c r="BE77" s="4"/>
      <c r="BF77" s="19"/>
      <c r="BG77" s="16"/>
      <c r="BH77" s="4"/>
      <c r="BI77" s="19"/>
      <c r="BJ77" s="16"/>
      <c r="BK77" s="4"/>
      <c r="BL77" s="19"/>
      <c r="BM77" s="16"/>
      <c r="BN77" s="4"/>
      <c r="BO77" s="19"/>
    </row>
    <row r="78" spans="1:67" x14ac:dyDescent="0.25">
      <c r="A78" t="str">
        <f>CONCATENATE($D$2,"/","68")</f>
        <v>47/68</v>
      </c>
      <c r="B78" s="16"/>
      <c r="C78" s="4">
        <f>INDEX(data!$C$2:$F$4417,MATCH(Bench!A78,data!$A$2:$A$4417,0),MATCH(Bench!$D$3,data!$C$1:$F$1,0))</f>
        <v>16.06175</v>
      </c>
      <c r="D78" s="19">
        <f t="shared" si="1"/>
        <v>-1</v>
      </c>
      <c r="E78" s="16"/>
      <c r="F78" s="23"/>
      <c r="G78" s="19"/>
      <c r="H78" s="16"/>
      <c r="I78" s="4"/>
      <c r="J78" s="19"/>
      <c r="K78" s="16"/>
      <c r="L78" s="4"/>
      <c r="M78" s="19"/>
      <c r="N78" s="16"/>
      <c r="O78" s="4"/>
      <c r="P78" s="19"/>
      <c r="Q78" s="16"/>
      <c r="R78" s="4"/>
      <c r="S78" s="19"/>
      <c r="T78" s="16"/>
      <c r="U78" s="4"/>
      <c r="V78" s="19"/>
      <c r="W78" s="16"/>
      <c r="X78" s="4"/>
      <c r="Y78" s="19"/>
      <c r="Z78" s="16"/>
      <c r="AA78" s="4"/>
      <c r="AB78" s="19"/>
      <c r="AC78" s="16"/>
      <c r="AD78" s="4"/>
      <c r="AE78" s="19"/>
      <c r="AF78" s="16"/>
      <c r="AG78" s="4"/>
      <c r="AH78" s="19"/>
      <c r="AI78" s="16"/>
      <c r="AJ78" s="4"/>
      <c r="AK78" s="19"/>
      <c r="AL78" s="16"/>
      <c r="AM78" s="4"/>
      <c r="AN78" s="19"/>
      <c r="AO78" s="16"/>
      <c r="AP78" s="4"/>
      <c r="AQ78" s="19"/>
      <c r="AR78" s="16"/>
      <c r="AS78" s="4"/>
      <c r="AT78" s="19"/>
      <c r="AU78" s="16"/>
      <c r="AV78" s="4"/>
      <c r="AW78" s="19"/>
      <c r="AX78" s="16"/>
      <c r="AY78" s="4"/>
      <c r="AZ78" s="19"/>
      <c r="BA78" s="16"/>
      <c r="BB78" s="4"/>
      <c r="BC78" s="19"/>
      <c r="BD78" s="16"/>
      <c r="BE78" s="4"/>
      <c r="BF78" s="19"/>
      <c r="BG78" s="16"/>
      <c r="BH78" s="4"/>
      <c r="BI78" s="19"/>
      <c r="BJ78" s="16"/>
      <c r="BK78" s="4"/>
      <c r="BL78" s="19"/>
      <c r="BM78" s="16"/>
      <c r="BN78" s="4"/>
      <c r="BO78" s="19"/>
    </row>
    <row r="79" spans="1:67" x14ac:dyDescent="0.25">
      <c r="A79" t="str">
        <f>CONCATENATE($D$2,"/","69")</f>
        <v>47/69</v>
      </c>
      <c r="B79" s="16"/>
      <c r="C79" s="4">
        <f>INDEX(data!$C$2:$F$4417,MATCH(Bench!A79,data!$A$2:$A$4417,0),MATCH(Bench!$D$3,data!$C$1:$F$1,0))</f>
        <v>11.59</v>
      </c>
      <c r="D79" s="19">
        <f t="shared" si="1"/>
        <v>-1</v>
      </c>
      <c r="E79" s="16"/>
      <c r="F79" s="23"/>
      <c r="G79" s="19"/>
      <c r="H79" s="16"/>
      <c r="I79" s="4"/>
      <c r="J79" s="19"/>
      <c r="K79" s="16"/>
      <c r="L79" s="4"/>
      <c r="M79" s="19"/>
      <c r="N79" s="16"/>
      <c r="O79" s="4"/>
      <c r="P79" s="19"/>
      <c r="Q79" s="16"/>
      <c r="R79" s="4"/>
      <c r="S79" s="19"/>
      <c r="T79" s="16"/>
      <c r="U79" s="4"/>
      <c r="V79" s="19"/>
      <c r="W79" s="16"/>
      <c r="X79" s="4"/>
      <c r="Y79" s="19"/>
      <c r="Z79" s="16"/>
      <c r="AA79" s="4"/>
      <c r="AB79" s="19"/>
      <c r="AC79" s="16"/>
      <c r="AD79" s="4"/>
      <c r="AE79" s="19"/>
      <c r="AF79" s="16"/>
      <c r="AG79" s="4"/>
      <c r="AH79" s="19"/>
      <c r="AI79" s="16"/>
      <c r="AJ79" s="4"/>
      <c r="AK79" s="19"/>
      <c r="AL79" s="16"/>
      <c r="AM79" s="4"/>
      <c r="AN79" s="19"/>
      <c r="AO79" s="16"/>
      <c r="AP79" s="4"/>
      <c r="AQ79" s="19"/>
      <c r="AR79" s="16"/>
      <c r="AS79" s="4"/>
      <c r="AT79" s="19"/>
      <c r="AU79" s="16"/>
      <c r="AV79" s="4"/>
      <c r="AW79" s="19"/>
      <c r="AX79" s="16"/>
      <c r="AY79" s="4"/>
      <c r="AZ79" s="19"/>
      <c r="BA79" s="16"/>
      <c r="BB79" s="4"/>
      <c r="BC79" s="19"/>
      <c r="BD79" s="16"/>
      <c r="BE79" s="4"/>
      <c r="BF79" s="19"/>
      <c r="BG79" s="16"/>
      <c r="BH79" s="4"/>
      <c r="BI79" s="19"/>
      <c r="BJ79" s="16"/>
      <c r="BK79" s="4"/>
      <c r="BL79" s="19"/>
      <c r="BM79" s="16"/>
      <c r="BN79" s="4"/>
      <c r="BO79" s="19"/>
    </row>
    <row r="80" spans="1:67" x14ac:dyDescent="0.25">
      <c r="A80" t="str">
        <f>CONCATENATE($D$2,"/","70")</f>
        <v>47/70</v>
      </c>
      <c r="B80" s="16"/>
      <c r="C80" s="4">
        <f>INDEX(data!$C$2:$F$4417,MATCH(Bench!A80,data!$A$2:$A$4417,0),MATCH(Bench!$D$3,data!$C$1:$F$1,0))</f>
        <v>17.076499999999999</v>
      </c>
      <c r="D80" s="19">
        <f t="shared" si="1"/>
        <v>-1</v>
      </c>
      <c r="E80" s="16"/>
      <c r="F80" s="23"/>
      <c r="G80" s="19"/>
      <c r="H80" s="16"/>
      <c r="I80" s="4"/>
      <c r="J80" s="19"/>
      <c r="K80" s="16"/>
      <c r="L80" s="4"/>
      <c r="M80" s="19"/>
      <c r="N80" s="16"/>
      <c r="O80" s="4"/>
      <c r="P80" s="19"/>
      <c r="Q80" s="16"/>
      <c r="R80" s="4"/>
      <c r="S80" s="19"/>
      <c r="T80" s="16"/>
      <c r="U80" s="4"/>
      <c r="V80" s="19"/>
      <c r="W80" s="16"/>
      <c r="X80" s="4"/>
      <c r="Y80" s="19"/>
      <c r="Z80" s="16"/>
      <c r="AA80" s="4"/>
      <c r="AB80" s="19"/>
      <c r="AC80" s="16"/>
      <c r="AD80" s="4"/>
      <c r="AE80" s="19"/>
      <c r="AF80" s="16"/>
      <c r="AG80" s="4"/>
      <c r="AH80" s="19"/>
      <c r="AI80" s="16"/>
      <c r="AJ80" s="4"/>
      <c r="AK80" s="19"/>
      <c r="AL80" s="16"/>
      <c r="AM80" s="4"/>
      <c r="AN80" s="19"/>
      <c r="AO80" s="16"/>
      <c r="AP80" s="4"/>
      <c r="AQ80" s="19"/>
      <c r="AR80" s="16"/>
      <c r="AS80" s="4"/>
      <c r="AT80" s="19"/>
      <c r="AU80" s="16"/>
      <c r="AV80" s="4"/>
      <c r="AW80" s="19"/>
      <c r="AX80" s="16"/>
      <c r="AY80" s="4"/>
      <c r="AZ80" s="19"/>
      <c r="BA80" s="16"/>
      <c r="BB80" s="4"/>
      <c r="BC80" s="19"/>
      <c r="BD80" s="16"/>
      <c r="BE80" s="4"/>
      <c r="BF80" s="19"/>
      <c r="BG80" s="16"/>
      <c r="BH80" s="4"/>
      <c r="BI80" s="19"/>
      <c r="BJ80" s="16"/>
      <c r="BK80" s="4"/>
      <c r="BL80" s="19"/>
      <c r="BM80" s="16"/>
      <c r="BN80" s="4"/>
      <c r="BO80" s="19"/>
    </row>
    <row r="81" spans="1:67" x14ac:dyDescent="0.25">
      <c r="A81" t="str">
        <f>CONCATENATE($D$2,"/","71")</f>
        <v>47/71</v>
      </c>
      <c r="B81" s="16"/>
      <c r="C81" s="4">
        <f>INDEX(data!$C$2:$F$4417,MATCH(Bench!A81,data!$A$2:$A$4417,0),MATCH(Bench!$D$3,data!$C$1:$F$1,0))</f>
        <v>17.547999999999998</v>
      </c>
      <c r="D81" s="19">
        <f t="shared" si="1"/>
        <v>-1</v>
      </c>
      <c r="E81" s="16"/>
      <c r="F81" s="23"/>
      <c r="G81" s="19"/>
      <c r="H81" s="16"/>
      <c r="I81" s="4"/>
      <c r="J81" s="19"/>
      <c r="K81" s="16"/>
      <c r="L81" s="4"/>
      <c r="M81" s="19"/>
      <c r="N81" s="16"/>
      <c r="O81" s="4"/>
      <c r="P81" s="19"/>
      <c r="Q81" s="16"/>
      <c r="R81" s="4"/>
      <c r="S81" s="19"/>
      <c r="T81" s="16"/>
      <c r="U81" s="4"/>
      <c r="V81" s="19"/>
      <c r="W81" s="16"/>
      <c r="X81" s="4"/>
      <c r="Y81" s="19"/>
      <c r="Z81" s="16"/>
      <c r="AA81" s="4"/>
      <c r="AB81" s="19"/>
      <c r="AC81" s="16"/>
      <c r="AD81" s="4"/>
      <c r="AE81" s="19"/>
      <c r="AF81" s="16"/>
      <c r="AG81" s="4"/>
      <c r="AH81" s="19"/>
      <c r="AI81" s="16"/>
      <c r="AJ81" s="4"/>
      <c r="AK81" s="19"/>
      <c r="AL81" s="16"/>
      <c r="AM81" s="4"/>
      <c r="AN81" s="19"/>
      <c r="AO81" s="16"/>
      <c r="AP81" s="4"/>
      <c r="AQ81" s="19"/>
      <c r="AR81" s="16"/>
      <c r="AS81" s="4"/>
      <c r="AT81" s="19"/>
      <c r="AU81" s="16"/>
      <c r="AV81" s="4"/>
      <c r="AW81" s="19"/>
      <c r="AX81" s="16"/>
      <c r="AY81" s="4"/>
      <c r="AZ81" s="19"/>
      <c r="BA81" s="16"/>
      <c r="BB81" s="4"/>
      <c r="BC81" s="19"/>
      <c r="BD81" s="16"/>
      <c r="BE81" s="4"/>
      <c r="BF81" s="19"/>
      <c r="BG81" s="16"/>
      <c r="BH81" s="4"/>
      <c r="BI81" s="19"/>
      <c r="BJ81" s="16"/>
      <c r="BK81" s="4"/>
      <c r="BL81" s="19"/>
      <c r="BM81" s="16"/>
      <c r="BN81" s="4"/>
      <c r="BO81" s="19"/>
    </row>
    <row r="82" spans="1:67" x14ac:dyDescent="0.25">
      <c r="A82" t="str">
        <f>CONCATENATE($D$2,"/","72")</f>
        <v>47/72</v>
      </c>
      <c r="B82" s="16"/>
      <c r="C82" s="4">
        <f>INDEX(data!$C$2:$F$4417,MATCH(Bench!A82,data!$A$2:$A$4417,0),MATCH(Bench!$D$3,data!$C$1:$F$1,0))</f>
        <v>11.88</v>
      </c>
      <c r="D82" s="19">
        <f t="shared" si="1"/>
        <v>-1</v>
      </c>
      <c r="E82" s="16"/>
      <c r="F82" s="23"/>
      <c r="G82" s="19"/>
      <c r="H82" s="16"/>
      <c r="I82" s="4"/>
      <c r="J82" s="19"/>
      <c r="K82" s="16"/>
      <c r="L82" s="4"/>
      <c r="M82" s="19"/>
      <c r="N82" s="16"/>
      <c r="O82" s="4"/>
      <c r="P82" s="19"/>
      <c r="Q82" s="16"/>
      <c r="R82" s="4"/>
      <c r="S82" s="19"/>
      <c r="T82" s="16"/>
      <c r="U82" s="4"/>
      <c r="V82" s="19"/>
      <c r="W82" s="16"/>
      <c r="X82" s="4"/>
      <c r="Y82" s="19"/>
      <c r="Z82" s="16"/>
      <c r="AA82" s="4"/>
      <c r="AB82" s="19"/>
      <c r="AC82" s="16"/>
      <c r="AD82" s="4"/>
      <c r="AE82" s="19"/>
      <c r="AF82" s="16"/>
      <c r="AG82" s="4"/>
      <c r="AH82" s="19"/>
      <c r="AI82" s="16"/>
      <c r="AJ82" s="4"/>
      <c r="AK82" s="19"/>
      <c r="AL82" s="16"/>
      <c r="AM82" s="4"/>
      <c r="AN82" s="19"/>
      <c r="AO82" s="16"/>
      <c r="AP82" s="4"/>
      <c r="AQ82" s="19"/>
      <c r="AR82" s="16"/>
      <c r="AS82" s="4"/>
      <c r="AT82" s="19"/>
      <c r="AU82" s="16"/>
      <c r="AV82" s="4"/>
      <c r="AW82" s="19"/>
      <c r="AX82" s="16"/>
      <c r="AY82" s="4"/>
      <c r="AZ82" s="19"/>
      <c r="BA82" s="16"/>
      <c r="BB82" s="4"/>
      <c r="BC82" s="19"/>
      <c r="BD82" s="16"/>
      <c r="BE82" s="4"/>
      <c r="BF82" s="19"/>
      <c r="BG82" s="16"/>
      <c r="BH82" s="4"/>
      <c r="BI82" s="19"/>
      <c r="BJ82" s="16"/>
      <c r="BK82" s="4"/>
      <c r="BL82" s="19"/>
      <c r="BM82" s="16"/>
      <c r="BN82" s="4"/>
      <c r="BO82" s="19"/>
    </row>
    <row r="83" spans="1:67" x14ac:dyDescent="0.25">
      <c r="A83" t="str">
        <f>CONCATENATE($D$2,"/","73")</f>
        <v>47/73</v>
      </c>
      <c r="B83" s="16"/>
      <c r="C83" s="4">
        <f>INDEX(data!$C$2:$F$4417,MATCH(Bench!A83,data!$A$2:$A$4417,0),MATCH(Bench!$D$3,data!$C$1:$F$1,0))</f>
        <v>15.67</v>
      </c>
      <c r="D83" s="19">
        <f t="shared" si="1"/>
        <v>-1</v>
      </c>
      <c r="E83" s="16"/>
      <c r="F83" s="23"/>
      <c r="G83" s="19"/>
      <c r="H83" s="16"/>
      <c r="I83" s="4"/>
      <c r="J83" s="19"/>
      <c r="K83" s="16"/>
      <c r="L83" s="4"/>
      <c r="M83" s="19"/>
      <c r="N83" s="16"/>
      <c r="O83" s="4"/>
      <c r="P83" s="19"/>
      <c r="Q83" s="16"/>
      <c r="R83" s="4"/>
      <c r="S83" s="19"/>
      <c r="T83" s="16"/>
      <c r="U83" s="4"/>
      <c r="V83" s="19"/>
      <c r="W83" s="16"/>
      <c r="X83" s="4"/>
      <c r="Y83" s="19"/>
      <c r="Z83" s="16"/>
      <c r="AA83" s="4"/>
      <c r="AB83" s="19"/>
      <c r="AC83" s="16"/>
      <c r="AD83" s="4"/>
      <c r="AE83" s="19"/>
      <c r="AF83" s="16"/>
      <c r="AG83" s="4"/>
      <c r="AH83" s="19"/>
      <c r="AI83" s="16"/>
      <c r="AJ83" s="4"/>
      <c r="AK83" s="19"/>
      <c r="AL83" s="16"/>
      <c r="AM83" s="4"/>
      <c r="AN83" s="19"/>
      <c r="AO83" s="16"/>
      <c r="AP83" s="4"/>
      <c r="AQ83" s="19"/>
      <c r="AR83" s="16"/>
      <c r="AS83" s="4"/>
      <c r="AT83" s="19"/>
      <c r="AU83" s="16"/>
      <c r="AV83" s="4"/>
      <c r="AW83" s="19"/>
      <c r="AX83" s="16"/>
      <c r="AY83" s="4"/>
      <c r="AZ83" s="19"/>
      <c r="BA83" s="16"/>
      <c r="BB83" s="4"/>
      <c r="BC83" s="19"/>
      <c r="BD83" s="16"/>
      <c r="BE83" s="4"/>
      <c r="BF83" s="19"/>
      <c r="BG83" s="16"/>
      <c r="BH83" s="4"/>
      <c r="BI83" s="19"/>
      <c r="BJ83" s="16"/>
      <c r="BK83" s="4"/>
      <c r="BL83" s="19"/>
      <c r="BM83" s="16"/>
      <c r="BN83" s="4"/>
      <c r="BO83" s="19"/>
    </row>
    <row r="84" spans="1:67" x14ac:dyDescent="0.25">
      <c r="A84" t="str">
        <f>CONCATENATE($D$2,"/","74")</f>
        <v>47/74</v>
      </c>
      <c r="B84" s="16"/>
      <c r="C84" s="4">
        <f>INDEX(data!$C$2:$F$4417,MATCH(Bench!A84,data!$A$2:$A$4417,0),MATCH(Bench!$D$3,data!$C$1:$F$1,0))</f>
        <v>11.76</v>
      </c>
      <c r="D84" s="19">
        <f t="shared" si="1"/>
        <v>-1</v>
      </c>
      <c r="E84" s="16"/>
      <c r="F84" s="23"/>
      <c r="G84" s="19"/>
      <c r="H84" s="16"/>
      <c r="I84" s="4"/>
      <c r="J84" s="19"/>
      <c r="K84" s="16"/>
      <c r="L84" s="4"/>
      <c r="M84" s="19"/>
      <c r="N84" s="16"/>
      <c r="O84" s="4"/>
      <c r="P84" s="19"/>
      <c r="Q84" s="16"/>
      <c r="R84" s="4"/>
      <c r="S84" s="19"/>
      <c r="T84" s="16"/>
      <c r="U84" s="4"/>
      <c r="V84" s="19"/>
      <c r="W84" s="16"/>
      <c r="X84" s="4"/>
      <c r="Y84" s="19"/>
      <c r="Z84" s="16"/>
      <c r="AA84" s="4"/>
      <c r="AB84" s="19"/>
      <c r="AC84" s="16"/>
      <c r="AD84" s="4"/>
      <c r="AE84" s="19"/>
      <c r="AF84" s="16"/>
      <c r="AG84" s="4"/>
      <c r="AH84" s="19"/>
      <c r="AI84" s="16"/>
      <c r="AJ84" s="4"/>
      <c r="AK84" s="19"/>
      <c r="AL84" s="16"/>
      <c r="AM84" s="4"/>
      <c r="AN84" s="19"/>
      <c r="AO84" s="16"/>
      <c r="AP84" s="4"/>
      <c r="AQ84" s="19"/>
      <c r="AR84" s="16"/>
      <c r="AS84" s="4"/>
      <c r="AT84" s="19"/>
      <c r="AU84" s="16"/>
      <c r="AV84" s="4"/>
      <c r="AW84" s="19"/>
      <c r="AX84" s="16"/>
      <c r="AY84" s="4"/>
      <c r="AZ84" s="19"/>
      <c r="BA84" s="16"/>
      <c r="BB84" s="4"/>
      <c r="BC84" s="19"/>
      <c r="BD84" s="16"/>
      <c r="BE84" s="4"/>
      <c r="BF84" s="19"/>
      <c r="BG84" s="16"/>
      <c r="BH84" s="4"/>
      <c r="BI84" s="19"/>
      <c r="BJ84" s="16"/>
      <c r="BK84" s="4"/>
      <c r="BL84" s="19"/>
      <c r="BM84" s="16"/>
      <c r="BN84" s="4"/>
      <c r="BO84" s="19"/>
    </row>
    <row r="85" spans="1:67" x14ac:dyDescent="0.25">
      <c r="A85" t="str">
        <f>CONCATENATE($D$2,"/","75")</f>
        <v>47/75</v>
      </c>
      <c r="B85" s="16"/>
      <c r="C85" s="4">
        <f>INDEX(data!$C$2:$F$4417,MATCH(Bench!A85,data!$A$2:$A$4417,0),MATCH(Bench!$D$3,data!$C$1:$F$1,0))</f>
        <v>15.57</v>
      </c>
      <c r="D85" s="19">
        <f t="shared" si="1"/>
        <v>-1</v>
      </c>
      <c r="E85" s="16"/>
      <c r="F85" s="23"/>
      <c r="G85" s="19"/>
      <c r="H85" s="16"/>
      <c r="I85" s="4"/>
      <c r="J85" s="19"/>
      <c r="K85" s="16"/>
      <c r="L85" s="4"/>
      <c r="M85" s="19"/>
      <c r="N85" s="16"/>
      <c r="O85" s="4"/>
      <c r="P85" s="19"/>
      <c r="Q85" s="16"/>
      <c r="R85" s="4"/>
      <c r="S85" s="19"/>
      <c r="T85" s="16"/>
      <c r="U85" s="4"/>
      <c r="V85" s="19"/>
      <c r="W85" s="16"/>
      <c r="X85" s="4"/>
      <c r="Y85" s="19"/>
      <c r="Z85" s="16"/>
      <c r="AA85" s="4"/>
      <c r="AB85" s="19"/>
      <c r="AC85" s="16"/>
      <c r="AD85" s="4"/>
      <c r="AE85" s="19"/>
      <c r="AF85" s="16"/>
      <c r="AG85" s="4"/>
      <c r="AH85" s="19"/>
      <c r="AI85" s="16"/>
      <c r="AJ85" s="4"/>
      <c r="AK85" s="19"/>
      <c r="AL85" s="16"/>
      <c r="AM85" s="4"/>
      <c r="AN85" s="19"/>
      <c r="AO85" s="16"/>
      <c r="AP85" s="4"/>
      <c r="AQ85" s="19"/>
      <c r="AR85" s="16"/>
      <c r="AS85" s="4"/>
      <c r="AT85" s="19"/>
      <c r="AU85" s="16"/>
      <c r="AV85" s="4"/>
      <c r="AW85" s="19"/>
      <c r="AX85" s="16"/>
      <c r="AY85" s="4"/>
      <c r="AZ85" s="19"/>
      <c r="BA85" s="16"/>
      <c r="BB85" s="4"/>
      <c r="BC85" s="19"/>
      <c r="BD85" s="16"/>
      <c r="BE85" s="4"/>
      <c r="BF85" s="19"/>
      <c r="BG85" s="16"/>
      <c r="BH85" s="4"/>
      <c r="BI85" s="19"/>
      <c r="BJ85" s="16"/>
      <c r="BK85" s="4"/>
      <c r="BL85" s="19"/>
      <c r="BM85" s="16"/>
      <c r="BN85" s="4"/>
      <c r="BO85" s="19"/>
    </row>
    <row r="86" spans="1:67" x14ac:dyDescent="0.25">
      <c r="A86" t="str">
        <f>CONCATENATE($D$2,"/","76")</f>
        <v>47/76</v>
      </c>
      <c r="B86" s="16"/>
      <c r="C86" s="4">
        <f>INDEX(data!$C$2:$F$4417,MATCH(Bench!A86,data!$A$2:$A$4417,0),MATCH(Bench!$D$3,data!$C$1:$F$1,0))</f>
        <v>13.18</v>
      </c>
      <c r="D86" s="19">
        <f t="shared" si="1"/>
        <v>-1</v>
      </c>
      <c r="E86" s="16"/>
      <c r="F86" s="23"/>
      <c r="G86" s="19"/>
      <c r="H86" s="16"/>
      <c r="I86" s="4"/>
      <c r="J86" s="19"/>
      <c r="K86" s="16"/>
      <c r="L86" s="4"/>
      <c r="M86" s="19"/>
      <c r="N86" s="16"/>
      <c r="O86" s="4"/>
      <c r="P86" s="19"/>
      <c r="Q86" s="16"/>
      <c r="R86" s="4"/>
      <c r="S86" s="19"/>
      <c r="T86" s="16"/>
      <c r="U86" s="4"/>
      <c r="V86" s="19"/>
      <c r="W86" s="16"/>
      <c r="X86" s="4"/>
      <c r="Y86" s="19"/>
      <c r="Z86" s="16"/>
      <c r="AA86" s="4"/>
      <c r="AB86" s="19"/>
      <c r="AC86" s="16"/>
      <c r="AD86" s="4"/>
      <c r="AE86" s="19"/>
      <c r="AF86" s="16"/>
      <c r="AG86" s="4"/>
      <c r="AH86" s="19"/>
      <c r="AI86" s="16"/>
      <c r="AJ86" s="4"/>
      <c r="AK86" s="19"/>
      <c r="AL86" s="16"/>
      <c r="AM86" s="4"/>
      <c r="AN86" s="19"/>
      <c r="AO86" s="16"/>
      <c r="AP86" s="4"/>
      <c r="AQ86" s="19"/>
      <c r="AR86" s="16"/>
      <c r="AS86" s="4"/>
      <c r="AT86" s="19"/>
      <c r="AU86" s="16"/>
      <c r="AV86" s="4"/>
      <c r="AW86" s="19"/>
      <c r="AX86" s="16"/>
      <c r="AY86" s="4"/>
      <c r="AZ86" s="19"/>
      <c r="BA86" s="16"/>
      <c r="BB86" s="4"/>
      <c r="BC86" s="19"/>
      <c r="BD86" s="16"/>
      <c r="BE86" s="4"/>
      <c r="BF86" s="19"/>
      <c r="BG86" s="16"/>
      <c r="BH86" s="4"/>
      <c r="BI86" s="19"/>
      <c r="BJ86" s="16"/>
      <c r="BK86" s="4"/>
      <c r="BL86" s="19"/>
      <c r="BM86" s="16"/>
      <c r="BN86" s="4"/>
      <c r="BO86" s="19"/>
    </row>
    <row r="87" spans="1:67" x14ac:dyDescent="0.25">
      <c r="A87" t="str">
        <f>CONCATENATE($D$2,"/","77")</f>
        <v>47/77</v>
      </c>
      <c r="B87" s="16"/>
      <c r="C87" s="4">
        <f>INDEX(data!$C$2:$F$4417,MATCH(Bench!A87,data!$A$2:$A$4417,0),MATCH(Bench!$D$3,data!$C$1:$F$1,0))</f>
        <v>15.09</v>
      </c>
      <c r="D87" s="19">
        <f t="shared" si="1"/>
        <v>-1</v>
      </c>
      <c r="E87" s="16"/>
      <c r="F87" s="23"/>
      <c r="G87" s="19"/>
      <c r="H87" s="16"/>
      <c r="I87" s="4"/>
      <c r="J87" s="19"/>
      <c r="K87" s="16"/>
      <c r="L87" s="4"/>
      <c r="M87" s="19"/>
      <c r="N87" s="16"/>
      <c r="O87" s="4"/>
      <c r="P87" s="19"/>
      <c r="Q87" s="16"/>
      <c r="R87" s="4"/>
      <c r="S87" s="19"/>
      <c r="T87" s="16"/>
      <c r="U87" s="4"/>
      <c r="V87" s="19"/>
      <c r="W87" s="16"/>
      <c r="X87" s="4"/>
      <c r="Y87" s="19"/>
      <c r="Z87" s="16"/>
      <c r="AA87" s="4"/>
      <c r="AB87" s="19"/>
      <c r="AC87" s="16"/>
      <c r="AD87" s="4"/>
      <c r="AE87" s="19"/>
      <c r="AF87" s="16"/>
      <c r="AG87" s="4"/>
      <c r="AH87" s="19"/>
      <c r="AI87" s="16"/>
      <c r="AJ87" s="4"/>
      <c r="AK87" s="19"/>
      <c r="AL87" s="16"/>
      <c r="AM87" s="4"/>
      <c r="AN87" s="19"/>
      <c r="AO87" s="16"/>
      <c r="AP87" s="4"/>
      <c r="AQ87" s="19"/>
      <c r="AR87" s="16"/>
      <c r="AS87" s="4"/>
      <c r="AT87" s="19"/>
      <c r="AU87" s="16"/>
      <c r="AV87" s="4"/>
      <c r="AW87" s="19"/>
      <c r="AX87" s="16"/>
      <c r="AY87" s="4"/>
      <c r="AZ87" s="19"/>
      <c r="BA87" s="16"/>
      <c r="BB87" s="4"/>
      <c r="BC87" s="19"/>
      <c r="BD87" s="16"/>
      <c r="BE87" s="4"/>
      <c r="BF87" s="19"/>
      <c r="BG87" s="16"/>
      <c r="BH87" s="4"/>
      <c r="BI87" s="19"/>
      <c r="BJ87" s="16"/>
      <c r="BK87" s="4"/>
      <c r="BL87" s="19"/>
      <c r="BM87" s="16"/>
      <c r="BN87" s="4"/>
      <c r="BO87" s="19"/>
    </row>
    <row r="88" spans="1:67" x14ac:dyDescent="0.25">
      <c r="A88" t="str">
        <f>CONCATENATE($D$2,"/","78")</f>
        <v>47/78</v>
      </c>
      <c r="B88" s="16"/>
      <c r="C88" s="4">
        <f>INDEX(data!$C$2:$F$4417,MATCH(Bench!A88,data!$A$2:$A$4417,0),MATCH(Bench!$D$3,data!$C$1:$F$1,0))</f>
        <v>15.18</v>
      </c>
      <c r="D88" s="19">
        <f t="shared" si="1"/>
        <v>-1</v>
      </c>
      <c r="E88" s="16"/>
      <c r="F88" s="23"/>
      <c r="G88" s="19"/>
      <c r="H88" s="16"/>
      <c r="I88" s="4"/>
      <c r="J88" s="19"/>
      <c r="K88" s="16"/>
      <c r="L88" s="4"/>
      <c r="M88" s="19"/>
      <c r="N88" s="16"/>
      <c r="O88" s="4"/>
      <c r="P88" s="19"/>
      <c r="Q88" s="16"/>
      <c r="R88" s="4"/>
      <c r="S88" s="19"/>
      <c r="T88" s="16"/>
      <c r="U88" s="4"/>
      <c r="V88" s="19"/>
      <c r="W88" s="16"/>
      <c r="X88" s="4"/>
      <c r="Y88" s="19"/>
      <c r="Z88" s="16"/>
      <c r="AA88" s="4"/>
      <c r="AB88" s="19"/>
      <c r="AC88" s="16"/>
      <c r="AD88" s="4"/>
      <c r="AE88" s="19"/>
      <c r="AF88" s="16"/>
      <c r="AG88" s="4"/>
      <c r="AH88" s="19"/>
      <c r="AI88" s="16"/>
      <c r="AJ88" s="4"/>
      <c r="AK88" s="19"/>
      <c r="AL88" s="16"/>
      <c r="AM88" s="4"/>
      <c r="AN88" s="19"/>
      <c r="AO88" s="16"/>
      <c r="AP88" s="4"/>
      <c r="AQ88" s="19"/>
      <c r="AR88" s="16"/>
      <c r="AS88" s="4"/>
      <c r="AT88" s="19"/>
      <c r="AU88" s="16"/>
      <c r="AV88" s="4"/>
      <c r="AW88" s="19"/>
      <c r="AX88" s="16"/>
      <c r="AY88" s="4"/>
      <c r="AZ88" s="19"/>
      <c r="BA88" s="16"/>
      <c r="BB88" s="4"/>
      <c r="BC88" s="19"/>
      <c r="BD88" s="16"/>
      <c r="BE88" s="4"/>
      <c r="BF88" s="19"/>
      <c r="BG88" s="16"/>
      <c r="BH88" s="4"/>
      <c r="BI88" s="19"/>
      <c r="BJ88" s="16"/>
      <c r="BK88" s="4"/>
      <c r="BL88" s="19"/>
      <c r="BM88" s="16"/>
      <c r="BN88" s="4"/>
      <c r="BO88" s="19"/>
    </row>
    <row r="89" spans="1:67" x14ac:dyDescent="0.25">
      <c r="A89" t="str">
        <f>CONCATENATE($D$2,"/","79")</f>
        <v>47/79</v>
      </c>
      <c r="B89" s="16"/>
      <c r="C89" s="4">
        <f>INDEX(data!$C$2:$F$4417,MATCH(Bench!A89,data!$A$2:$A$4417,0),MATCH(Bench!$D$3,data!$C$1:$F$1,0))</f>
        <v>10.5</v>
      </c>
      <c r="D89" s="19">
        <f t="shared" si="1"/>
        <v>-1</v>
      </c>
      <c r="E89" s="16"/>
      <c r="F89" s="23"/>
      <c r="G89" s="19"/>
      <c r="H89" s="16"/>
      <c r="I89" s="4"/>
      <c r="J89" s="19"/>
      <c r="K89" s="16"/>
      <c r="L89" s="4"/>
      <c r="M89" s="19"/>
      <c r="N89" s="16"/>
      <c r="O89" s="4"/>
      <c r="P89" s="19"/>
      <c r="Q89" s="16"/>
      <c r="R89" s="4"/>
      <c r="S89" s="19"/>
      <c r="T89" s="16"/>
      <c r="U89" s="4"/>
      <c r="V89" s="19"/>
      <c r="W89" s="16"/>
      <c r="X89" s="4"/>
      <c r="Y89" s="19"/>
      <c r="Z89" s="16"/>
      <c r="AA89" s="4"/>
      <c r="AB89" s="19"/>
      <c r="AC89" s="16"/>
      <c r="AD89" s="4"/>
      <c r="AE89" s="19"/>
      <c r="AF89" s="16"/>
      <c r="AG89" s="4"/>
      <c r="AH89" s="19"/>
      <c r="AI89" s="16"/>
      <c r="AJ89" s="4"/>
      <c r="AK89" s="19"/>
      <c r="AL89" s="16"/>
      <c r="AM89" s="4"/>
      <c r="AN89" s="19"/>
      <c r="AO89" s="16"/>
      <c r="AP89" s="4"/>
      <c r="AQ89" s="19"/>
      <c r="AR89" s="16"/>
      <c r="AS89" s="4"/>
      <c r="AT89" s="19"/>
      <c r="AU89" s="16"/>
      <c r="AV89" s="4"/>
      <c r="AW89" s="19"/>
      <c r="AX89" s="16"/>
      <c r="AY89" s="4"/>
      <c r="AZ89" s="19"/>
      <c r="BA89" s="16"/>
      <c r="BB89" s="4"/>
      <c r="BC89" s="19"/>
      <c r="BD89" s="16"/>
      <c r="BE89" s="4"/>
      <c r="BF89" s="19"/>
      <c r="BG89" s="16"/>
      <c r="BH89" s="4"/>
      <c r="BI89" s="19"/>
      <c r="BJ89" s="16"/>
      <c r="BK89" s="4"/>
      <c r="BL89" s="19"/>
      <c r="BM89" s="16"/>
      <c r="BN89" s="4"/>
      <c r="BO89" s="19"/>
    </row>
    <row r="90" spans="1:67" x14ac:dyDescent="0.25">
      <c r="A90" t="str">
        <f>CONCATENATE($D$2,"/","80")</f>
        <v>47/80</v>
      </c>
      <c r="B90" s="16"/>
      <c r="C90" s="4">
        <f>INDEX(data!$C$2:$F$4417,MATCH(Bench!A90,data!$A$2:$A$4417,0),MATCH(Bench!$D$3,data!$C$1:$F$1,0))</f>
        <v>15.190499999999998</v>
      </c>
      <c r="D90" s="19">
        <f t="shared" si="1"/>
        <v>-1</v>
      </c>
      <c r="E90" s="16"/>
      <c r="F90" s="23"/>
      <c r="G90" s="19"/>
      <c r="H90" s="16"/>
      <c r="I90" s="4"/>
      <c r="J90" s="19"/>
      <c r="K90" s="16"/>
      <c r="L90" s="4"/>
      <c r="M90" s="19"/>
      <c r="N90" s="16"/>
      <c r="O90" s="4"/>
      <c r="P90" s="19"/>
      <c r="Q90" s="16"/>
      <c r="R90" s="4"/>
      <c r="S90" s="19"/>
      <c r="T90" s="16"/>
      <c r="U90" s="4"/>
      <c r="V90" s="19"/>
      <c r="W90" s="16"/>
      <c r="X90" s="4"/>
      <c r="Y90" s="19"/>
      <c r="Z90" s="16"/>
      <c r="AA90" s="4"/>
      <c r="AB90" s="19"/>
      <c r="AC90" s="16"/>
      <c r="AD90" s="4"/>
      <c r="AE90" s="19"/>
      <c r="AF90" s="16"/>
      <c r="AG90" s="4"/>
      <c r="AH90" s="19"/>
      <c r="AI90" s="16"/>
      <c r="AJ90" s="4"/>
      <c r="AK90" s="19"/>
      <c r="AL90" s="16"/>
      <c r="AM90" s="4"/>
      <c r="AN90" s="19"/>
      <c r="AO90" s="16"/>
      <c r="AP90" s="4"/>
      <c r="AQ90" s="19"/>
      <c r="AR90" s="16"/>
      <c r="AS90" s="4"/>
      <c r="AT90" s="19"/>
      <c r="AU90" s="16"/>
      <c r="AV90" s="4"/>
      <c r="AW90" s="19"/>
      <c r="AX90" s="16"/>
      <c r="AY90" s="4"/>
      <c r="AZ90" s="19"/>
      <c r="BA90" s="16"/>
      <c r="BB90" s="4"/>
      <c r="BC90" s="19"/>
      <c r="BD90" s="16"/>
      <c r="BE90" s="4"/>
      <c r="BF90" s="19"/>
      <c r="BG90" s="16"/>
      <c r="BH90" s="4"/>
      <c r="BI90" s="19"/>
      <c r="BJ90" s="16"/>
      <c r="BK90" s="4"/>
      <c r="BL90" s="19"/>
      <c r="BM90" s="16"/>
      <c r="BN90" s="4"/>
      <c r="BO90" s="19"/>
    </row>
    <row r="91" spans="1:67" x14ac:dyDescent="0.25">
      <c r="A91" t="str">
        <f>CONCATENATE($D$2,"/","81")</f>
        <v>47/81</v>
      </c>
      <c r="B91" s="16"/>
      <c r="C91" s="4">
        <f>INDEX(data!$C$2:$F$4417,MATCH(Bench!A91,data!$A$2:$A$4417,0),MATCH(Bench!$D$3,data!$C$1:$F$1,0))</f>
        <v>11.31</v>
      </c>
      <c r="D91" s="19">
        <f t="shared" si="1"/>
        <v>-1</v>
      </c>
      <c r="E91" s="16"/>
      <c r="F91" s="23"/>
      <c r="G91" s="19"/>
      <c r="H91" s="16"/>
      <c r="I91" s="4"/>
      <c r="J91" s="19"/>
      <c r="K91" s="16"/>
      <c r="L91" s="4"/>
      <c r="M91" s="19"/>
      <c r="N91" s="16"/>
      <c r="O91" s="4"/>
      <c r="P91" s="19"/>
      <c r="Q91" s="16"/>
      <c r="R91" s="4"/>
      <c r="S91" s="19"/>
      <c r="T91" s="16"/>
      <c r="U91" s="4"/>
      <c r="V91" s="19"/>
      <c r="W91" s="16"/>
      <c r="X91" s="4"/>
      <c r="Y91" s="19"/>
      <c r="Z91" s="16"/>
      <c r="AA91" s="4"/>
      <c r="AB91" s="19"/>
      <c r="AC91" s="16"/>
      <c r="AD91" s="4"/>
      <c r="AE91" s="19"/>
      <c r="AF91" s="16"/>
      <c r="AG91" s="4"/>
      <c r="AH91" s="19"/>
      <c r="AI91" s="16"/>
      <c r="AJ91" s="4"/>
      <c r="AK91" s="19"/>
      <c r="AL91" s="16"/>
      <c r="AM91" s="4"/>
      <c r="AN91" s="19"/>
      <c r="AO91" s="16"/>
      <c r="AP91" s="4"/>
      <c r="AQ91" s="19"/>
      <c r="AR91" s="16"/>
      <c r="AS91" s="4"/>
      <c r="AT91" s="19"/>
      <c r="AU91" s="16"/>
      <c r="AV91" s="4"/>
      <c r="AW91" s="19"/>
      <c r="AX91" s="16"/>
      <c r="AY91" s="4"/>
      <c r="AZ91" s="19"/>
      <c r="BA91" s="16"/>
      <c r="BB91" s="4"/>
      <c r="BC91" s="19"/>
      <c r="BD91" s="16"/>
      <c r="BE91" s="4"/>
      <c r="BF91" s="19"/>
      <c r="BG91" s="16"/>
      <c r="BH91" s="4"/>
      <c r="BI91" s="19"/>
      <c r="BJ91" s="16"/>
      <c r="BK91" s="4"/>
      <c r="BL91" s="19"/>
      <c r="BM91" s="16"/>
      <c r="BN91" s="4"/>
      <c r="BO91" s="19"/>
    </row>
    <row r="92" spans="1:67" x14ac:dyDescent="0.25">
      <c r="A92" t="str">
        <f>CONCATENATE($D$2,"/","82")</f>
        <v>47/82</v>
      </c>
      <c r="B92" s="16"/>
      <c r="C92" s="4">
        <f>INDEX(data!$C$2:$F$4417,MATCH(Bench!A92,data!$A$2:$A$4417,0),MATCH(Bench!$D$3,data!$C$1:$F$1,0))</f>
        <v>7.46</v>
      </c>
      <c r="D92" s="19">
        <f t="shared" si="1"/>
        <v>-1</v>
      </c>
      <c r="E92" s="16"/>
      <c r="F92" s="23"/>
      <c r="G92" s="19"/>
      <c r="H92" s="16"/>
      <c r="I92" s="4"/>
      <c r="J92" s="19"/>
      <c r="K92" s="16"/>
      <c r="L92" s="4"/>
      <c r="M92" s="19"/>
      <c r="N92" s="16"/>
      <c r="O92" s="4"/>
      <c r="P92" s="19"/>
      <c r="Q92" s="16"/>
      <c r="R92" s="4"/>
      <c r="S92" s="19"/>
      <c r="T92" s="16"/>
      <c r="U92" s="4"/>
      <c r="V92" s="19"/>
      <c r="W92" s="16"/>
      <c r="X92" s="4"/>
      <c r="Y92" s="19"/>
      <c r="Z92" s="16"/>
      <c r="AA92" s="4"/>
      <c r="AB92" s="19"/>
      <c r="AC92" s="16"/>
      <c r="AD92" s="4"/>
      <c r="AE92" s="19"/>
      <c r="AF92" s="16"/>
      <c r="AG92" s="4"/>
      <c r="AH92" s="19"/>
      <c r="AI92" s="16"/>
      <c r="AJ92" s="4"/>
      <c r="AK92" s="19"/>
      <c r="AL92" s="16"/>
      <c r="AM92" s="4"/>
      <c r="AN92" s="19"/>
      <c r="AO92" s="16"/>
      <c r="AP92" s="4"/>
      <c r="AQ92" s="19"/>
      <c r="AR92" s="16"/>
      <c r="AS92" s="4"/>
      <c r="AT92" s="19"/>
      <c r="AU92" s="16"/>
      <c r="AV92" s="4"/>
      <c r="AW92" s="19"/>
      <c r="AX92" s="16"/>
      <c r="AY92" s="4"/>
      <c r="AZ92" s="19"/>
      <c r="BA92" s="16"/>
      <c r="BB92" s="4"/>
      <c r="BC92" s="19"/>
      <c r="BD92" s="16"/>
      <c r="BE92" s="4"/>
      <c r="BF92" s="19"/>
      <c r="BG92" s="16"/>
      <c r="BH92" s="4"/>
      <c r="BI92" s="19"/>
      <c r="BJ92" s="16"/>
      <c r="BK92" s="4"/>
      <c r="BL92" s="19"/>
      <c r="BM92" s="16"/>
      <c r="BN92" s="4"/>
      <c r="BO92" s="19"/>
    </row>
    <row r="93" spans="1:67" x14ac:dyDescent="0.25">
      <c r="A93" t="str">
        <f>CONCATENATE($D$2,"/","83")</f>
        <v>47/83</v>
      </c>
      <c r="B93" s="16"/>
      <c r="C93" s="4">
        <f>INDEX(data!$C$2:$F$4417,MATCH(Bench!A93,data!$A$2:$A$4417,0),MATCH(Bench!$D$3,data!$C$1:$F$1,0))</f>
        <v>14.975249999999997</v>
      </c>
      <c r="D93" s="19">
        <f t="shared" si="1"/>
        <v>-1</v>
      </c>
      <c r="E93" s="16"/>
      <c r="F93" s="23"/>
      <c r="G93" s="19"/>
      <c r="H93" s="16"/>
      <c r="I93" s="4"/>
      <c r="J93" s="19"/>
      <c r="K93" s="16"/>
      <c r="L93" s="4"/>
      <c r="M93" s="19"/>
      <c r="N93" s="16"/>
      <c r="O93" s="4"/>
      <c r="P93" s="19"/>
      <c r="Q93" s="16"/>
      <c r="R93" s="4"/>
      <c r="S93" s="19"/>
      <c r="T93" s="16"/>
      <c r="U93" s="4"/>
      <c r="V93" s="19"/>
      <c r="W93" s="16"/>
      <c r="X93" s="4"/>
      <c r="Y93" s="19"/>
      <c r="Z93" s="16"/>
      <c r="AA93" s="4"/>
      <c r="AB93" s="19"/>
      <c r="AC93" s="16"/>
      <c r="AD93" s="4"/>
      <c r="AE93" s="19"/>
      <c r="AF93" s="16"/>
      <c r="AG93" s="4"/>
      <c r="AH93" s="19"/>
      <c r="AI93" s="16"/>
      <c r="AJ93" s="4"/>
      <c r="AK93" s="19"/>
      <c r="AL93" s="16"/>
      <c r="AM93" s="4"/>
      <c r="AN93" s="19"/>
      <c r="AO93" s="16"/>
      <c r="AP93" s="4"/>
      <c r="AQ93" s="19"/>
      <c r="AR93" s="16"/>
      <c r="AS93" s="4"/>
      <c r="AT93" s="19"/>
      <c r="AU93" s="16"/>
      <c r="AV93" s="4"/>
      <c r="AW93" s="19"/>
      <c r="AX93" s="16"/>
      <c r="AY93" s="4"/>
      <c r="AZ93" s="19"/>
      <c r="BA93" s="16"/>
      <c r="BB93" s="4"/>
      <c r="BC93" s="19"/>
      <c r="BD93" s="16"/>
      <c r="BE93" s="4"/>
      <c r="BF93" s="19"/>
      <c r="BG93" s="16"/>
      <c r="BH93" s="4"/>
      <c r="BI93" s="19"/>
      <c r="BJ93" s="16"/>
      <c r="BK93" s="4"/>
      <c r="BL93" s="19"/>
      <c r="BM93" s="16"/>
      <c r="BN93" s="4"/>
      <c r="BO93" s="19"/>
    </row>
    <row r="94" spans="1:67" x14ac:dyDescent="0.25">
      <c r="A94" t="str">
        <f>CONCATENATE($D$2,"/","84")</f>
        <v>47/84</v>
      </c>
      <c r="B94" s="16"/>
      <c r="C94" s="4">
        <f>INDEX(data!$C$2:$F$4417,MATCH(Bench!A94,data!$A$2:$A$4417,0),MATCH(Bench!$D$3,data!$C$1:$F$1,0))</f>
        <v>10.772749999999998</v>
      </c>
      <c r="D94" s="19">
        <f t="shared" si="1"/>
        <v>-1</v>
      </c>
      <c r="E94" s="16"/>
      <c r="F94" s="23"/>
      <c r="G94" s="19"/>
      <c r="H94" s="16"/>
      <c r="I94" s="4"/>
      <c r="J94" s="19"/>
      <c r="K94" s="16"/>
      <c r="L94" s="4"/>
      <c r="M94" s="19"/>
      <c r="N94" s="16"/>
      <c r="O94" s="4"/>
      <c r="P94" s="19"/>
      <c r="Q94" s="16"/>
      <c r="R94" s="4"/>
      <c r="S94" s="19"/>
      <c r="T94" s="16"/>
      <c r="U94" s="4"/>
      <c r="V94" s="19"/>
      <c r="W94" s="16"/>
      <c r="X94" s="4"/>
      <c r="Y94" s="19"/>
      <c r="Z94" s="16"/>
      <c r="AA94" s="4"/>
      <c r="AB94" s="19"/>
      <c r="AC94" s="16"/>
      <c r="AD94" s="4"/>
      <c r="AE94" s="19"/>
      <c r="AF94" s="16"/>
      <c r="AG94" s="4"/>
      <c r="AH94" s="19"/>
      <c r="AI94" s="16"/>
      <c r="AJ94" s="4"/>
      <c r="AK94" s="19"/>
      <c r="AL94" s="16"/>
      <c r="AM94" s="4"/>
      <c r="AN94" s="19"/>
      <c r="AO94" s="16"/>
      <c r="AP94" s="4"/>
      <c r="AQ94" s="19"/>
      <c r="AR94" s="16"/>
      <c r="AS94" s="4"/>
      <c r="AT94" s="19"/>
      <c r="AU94" s="16"/>
      <c r="AV94" s="4"/>
      <c r="AW94" s="19"/>
      <c r="AX94" s="16"/>
      <c r="AY94" s="4"/>
      <c r="AZ94" s="19"/>
      <c r="BA94" s="16"/>
      <c r="BB94" s="4"/>
      <c r="BC94" s="19"/>
      <c r="BD94" s="16"/>
      <c r="BE94" s="4"/>
      <c r="BF94" s="19"/>
      <c r="BG94" s="16"/>
      <c r="BH94" s="4"/>
      <c r="BI94" s="19"/>
      <c r="BJ94" s="16"/>
      <c r="BK94" s="4"/>
      <c r="BL94" s="19"/>
      <c r="BM94" s="16"/>
      <c r="BN94" s="4"/>
      <c r="BO94" s="19"/>
    </row>
    <row r="95" spans="1:67" x14ac:dyDescent="0.25">
      <c r="A95" t="str">
        <f>CONCATENATE($D$2,"/","85")</f>
        <v>47/85</v>
      </c>
      <c r="B95" s="16"/>
      <c r="C95" s="4">
        <f>INDEX(data!$C$2:$F$4417,MATCH(Bench!A95,data!$A$2:$A$4417,0),MATCH(Bench!$D$3,data!$C$1:$F$1,0))</f>
        <v>10.83</v>
      </c>
      <c r="D95" s="19">
        <f t="shared" si="1"/>
        <v>-1</v>
      </c>
      <c r="E95" s="16"/>
      <c r="F95" s="23"/>
      <c r="G95" s="19"/>
      <c r="H95" s="16"/>
      <c r="I95" s="4"/>
      <c r="J95" s="19"/>
      <c r="K95" s="16"/>
      <c r="L95" s="4"/>
      <c r="M95" s="19"/>
      <c r="N95" s="16"/>
      <c r="O95" s="4"/>
      <c r="P95" s="19"/>
      <c r="Q95" s="16"/>
      <c r="R95" s="4"/>
      <c r="S95" s="19"/>
      <c r="T95" s="16"/>
      <c r="U95" s="4"/>
      <c r="V95" s="19"/>
      <c r="W95" s="16"/>
      <c r="X95" s="4"/>
      <c r="Y95" s="19"/>
      <c r="Z95" s="16"/>
      <c r="AA95" s="4"/>
      <c r="AB95" s="19"/>
      <c r="AC95" s="16"/>
      <c r="AD95" s="4"/>
      <c r="AE95" s="19"/>
      <c r="AF95" s="16"/>
      <c r="AG95" s="4"/>
      <c r="AH95" s="19"/>
      <c r="AI95" s="16"/>
      <c r="AJ95" s="4"/>
      <c r="AK95" s="19"/>
      <c r="AL95" s="16"/>
      <c r="AM95" s="4"/>
      <c r="AN95" s="19"/>
      <c r="AO95" s="16"/>
      <c r="AP95" s="4"/>
      <c r="AQ95" s="19"/>
      <c r="AR95" s="16"/>
      <c r="AS95" s="4"/>
      <c r="AT95" s="19"/>
      <c r="AU95" s="16"/>
      <c r="AV95" s="4"/>
      <c r="AW95" s="19"/>
      <c r="AX95" s="16"/>
      <c r="AY95" s="4"/>
      <c r="AZ95" s="19"/>
      <c r="BA95" s="16"/>
      <c r="BB95" s="4"/>
      <c r="BC95" s="19"/>
      <c r="BD95" s="16"/>
      <c r="BE95" s="4"/>
      <c r="BF95" s="19"/>
      <c r="BG95" s="16"/>
      <c r="BH95" s="4"/>
      <c r="BI95" s="19"/>
      <c r="BJ95" s="16"/>
      <c r="BK95" s="4"/>
      <c r="BL95" s="19"/>
      <c r="BM95" s="16"/>
      <c r="BN95" s="4"/>
      <c r="BO95" s="19"/>
    </row>
    <row r="96" spans="1:67" x14ac:dyDescent="0.25">
      <c r="A96" t="str">
        <f>CONCATENATE($D$2,"/","86")</f>
        <v>47/86</v>
      </c>
      <c r="B96" s="16"/>
      <c r="C96" s="4">
        <f>INDEX(data!$C$2:$F$4417,MATCH(Bench!A96,data!$A$2:$A$4417,0),MATCH(Bench!$D$3,data!$C$1:$F$1,0))</f>
        <v>10.71</v>
      </c>
      <c r="D96" s="19">
        <f t="shared" si="1"/>
        <v>-1</v>
      </c>
      <c r="E96" s="16"/>
      <c r="F96" s="23"/>
      <c r="G96" s="19"/>
      <c r="H96" s="16"/>
      <c r="I96" s="4"/>
      <c r="J96" s="19"/>
      <c r="K96" s="16"/>
      <c r="L96" s="4"/>
      <c r="M96" s="19"/>
      <c r="N96" s="16"/>
      <c r="O96" s="4"/>
      <c r="P96" s="19"/>
      <c r="Q96" s="16"/>
      <c r="R96" s="4"/>
      <c r="S96" s="19"/>
      <c r="T96" s="16"/>
      <c r="U96" s="4"/>
      <c r="V96" s="19"/>
      <c r="W96" s="16"/>
      <c r="X96" s="4"/>
      <c r="Y96" s="19"/>
      <c r="Z96" s="16"/>
      <c r="AA96" s="4"/>
      <c r="AB96" s="19"/>
      <c r="AC96" s="16"/>
      <c r="AD96" s="4"/>
      <c r="AE96" s="19"/>
      <c r="AF96" s="16"/>
      <c r="AG96" s="4"/>
      <c r="AH96" s="19"/>
      <c r="AI96" s="16"/>
      <c r="AJ96" s="4"/>
      <c r="AK96" s="19"/>
      <c r="AL96" s="16"/>
      <c r="AM96" s="4"/>
      <c r="AN96" s="19"/>
      <c r="AO96" s="16"/>
      <c r="AP96" s="4"/>
      <c r="AQ96" s="19"/>
      <c r="AR96" s="16"/>
      <c r="AS96" s="4"/>
      <c r="AT96" s="19"/>
      <c r="AU96" s="16"/>
      <c r="AV96" s="4"/>
      <c r="AW96" s="19"/>
      <c r="AX96" s="16"/>
      <c r="AY96" s="4"/>
      <c r="AZ96" s="19"/>
      <c r="BA96" s="16"/>
      <c r="BB96" s="4"/>
      <c r="BC96" s="19"/>
      <c r="BD96" s="16"/>
      <c r="BE96" s="4"/>
      <c r="BF96" s="19"/>
      <c r="BG96" s="16"/>
      <c r="BH96" s="4"/>
      <c r="BI96" s="19"/>
      <c r="BJ96" s="16"/>
      <c r="BK96" s="4"/>
      <c r="BL96" s="19"/>
      <c r="BM96" s="16"/>
      <c r="BN96" s="4"/>
      <c r="BO96" s="19"/>
    </row>
    <row r="97" spans="1:67" x14ac:dyDescent="0.25">
      <c r="A97" t="str">
        <f>CONCATENATE($D$2,"/","87")</f>
        <v>47/87</v>
      </c>
      <c r="B97" s="16"/>
      <c r="C97" s="4">
        <f>INDEX(data!$C$2:$F$4417,MATCH(Bench!A97,data!$A$2:$A$4417,0),MATCH(Bench!$D$3,data!$C$1:$F$1,0))</f>
        <v>10.93</v>
      </c>
      <c r="D97" s="19">
        <f t="shared" si="1"/>
        <v>-1</v>
      </c>
      <c r="E97" s="16"/>
      <c r="F97" s="23"/>
      <c r="G97" s="19"/>
      <c r="H97" s="16"/>
      <c r="I97" s="4"/>
      <c r="J97" s="19"/>
      <c r="K97" s="16"/>
      <c r="L97" s="4"/>
      <c r="M97" s="19"/>
      <c r="N97" s="16"/>
      <c r="O97" s="4"/>
      <c r="P97" s="19"/>
      <c r="Q97" s="16"/>
      <c r="R97" s="4"/>
      <c r="S97" s="19"/>
      <c r="T97" s="16"/>
      <c r="U97" s="4"/>
      <c r="V97" s="19"/>
      <c r="W97" s="16"/>
      <c r="X97" s="4"/>
      <c r="Y97" s="19"/>
      <c r="Z97" s="16"/>
      <c r="AA97" s="4"/>
      <c r="AB97" s="19"/>
      <c r="AC97" s="16"/>
      <c r="AD97" s="4"/>
      <c r="AE97" s="19"/>
      <c r="AF97" s="16"/>
      <c r="AG97" s="4"/>
      <c r="AH97" s="19"/>
      <c r="AI97" s="16"/>
      <c r="AJ97" s="4"/>
      <c r="AK97" s="19"/>
      <c r="AL97" s="16"/>
      <c r="AM97" s="4"/>
      <c r="AN97" s="19"/>
      <c r="AO97" s="16"/>
      <c r="AP97" s="4"/>
      <c r="AQ97" s="19"/>
      <c r="AR97" s="16"/>
      <c r="AS97" s="4"/>
      <c r="AT97" s="19"/>
      <c r="AU97" s="16"/>
      <c r="AV97" s="4"/>
      <c r="AW97" s="19"/>
      <c r="AX97" s="16"/>
      <c r="AY97" s="4"/>
      <c r="AZ97" s="19"/>
      <c r="BA97" s="16"/>
      <c r="BB97" s="4"/>
      <c r="BC97" s="19"/>
      <c r="BD97" s="16"/>
      <c r="BE97" s="4"/>
      <c r="BF97" s="19"/>
      <c r="BG97" s="16"/>
      <c r="BH97" s="4"/>
      <c r="BI97" s="19"/>
      <c r="BJ97" s="16"/>
      <c r="BK97" s="4"/>
      <c r="BL97" s="19"/>
      <c r="BM97" s="16"/>
      <c r="BN97" s="4"/>
      <c r="BO97" s="19"/>
    </row>
    <row r="98" spans="1:67" x14ac:dyDescent="0.25">
      <c r="A98" t="str">
        <f>CONCATENATE($D$2,"/","88")</f>
        <v>47/88</v>
      </c>
      <c r="B98" s="16"/>
      <c r="C98" s="4">
        <f>INDEX(data!$C$2:$F$4417,MATCH(Bench!A98,data!$A$2:$A$4417,0),MATCH(Bench!$D$3,data!$C$1:$F$1,0))</f>
        <v>17.455749999999998</v>
      </c>
      <c r="D98" s="19">
        <f t="shared" si="1"/>
        <v>-1</v>
      </c>
      <c r="E98" s="16"/>
      <c r="F98" s="23"/>
      <c r="G98" s="19"/>
      <c r="H98" s="16"/>
      <c r="I98" s="4"/>
      <c r="J98" s="19"/>
      <c r="K98" s="16"/>
      <c r="L98" s="4"/>
      <c r="M98" s="19"/>
      <c r="N98" s="16"/>
      <c r="O98" s="4"/>
      <c r="P98" s="19"/>
      <c r="Q98" s="16"/>
      <c r="R98" s="4"/>
      <c r="S98" s="19"/>
      <c r="T98" s="16"/>
      <c r="U98" s="4"/>
      <c r="V98" s="19"/>
      <c r="W98" s="16"/>
      <c r="X98" s="4"/>
      <c r="Y98" s="19"/>
      <c r="Z98" s="16"/>
      <c r="AA98" s="4"/>
      <c r="AB98" s="19"/>
      <c r="AC98" s="16"/>
      <c r="AD98" s="4"/>
      <c r="AE98" s="19"/>
      <c r="AF98" s="16"/>
      <c r="AG98" s="4"/>
      <c r="AH98" s="19"/>
      <c r="AI98" s="16"/>
      <c r="AJ98" s="4"/>
      <c r="AK98" s="19"/>
      <c r="AL98" s="16"/>
      <c r="AM98" s="4"/>
      <c r="AN98" s="19"/>
      <c r="AO98" s="16"/>
      <c r="AP98" s="4"/>
      <c r="AQ98" s="19"/>
      <c r="AR98" s="16"/>
      <c r="AS98" s="4"/>
      <c r="AT98" s="19"/>
      <c r="AU98" s="16"/>
      <c r="AV98" s="4"/>
      <c r="AW98" s="19"/>
      <c r="AX98" s="16"/>
      <c r="AY98" s="4"/>
      <c r="AZ98" s="19"/>
      <c r="BA98" s="16"/>
      <c r="BB98" s="4"/>
      <c r="BC98" s="19"/>
      <c r="BD98" s="16"/>
      <c r="BE98" s="4"/>
      <c r="BF98" s="19"/>
      <c r="BG98" s="16"/>
      <c r="BH98" s="4"/>
      <c r="BI98" s="19"/>
      <c r="BJ98" s="16"/>
      <c r="BK98" s="4"/>
      <c r="BL98" s="19"/>
      <c r="BM98" s="16"/>
      <c r="BN98" s="4"/>
      <c r="BO98" s="19"/>
    </row>
    <row r="99" spans="1:67" x14ac:dyDescent="0.25">
      <c r="A99" t="str">
        <f>CONCATENATE($D$2,"/","89")</f>
        <v>47/89</v>
      </c>
      <c r="B99" s="16"/>
      <c r="C99" s="4">
        <f>INDEX(data!$C$2:$F$4417,MATCH(Bench!A99,data!$A$2:$A$4417,0),MATCH(Bench!$D$3,data!$C$1:$F$1,0))</f>
        <v>14.770249999999999</v>
      </c>
      <c r="D99" s="19">
        <f t="shared" si="1"/>
        <v>-1</v>
      </c>
      <c r="E99" s="16"/>
      <c r="F99" s="23"/>
      <c r="G99" s="19"/>
      <c r="H99" s="16"/>
      <c r="I99" s="4"/>
      <c r="J99" s="19"/>
      <c r="K99" s="16"/>
      <c r="L99" s="4"/>
      <c r="M99" s="19"/>
      <c r="N99" s="16"/>
      <c r="O99" s="4"/>
      <c r="P99" s="19"/>
      <c r="Q99" s="16"/>
      <c r="R99" s="4"/>
      <c r="S99" s="19"/>
      <c r="T99" s="16"/>
      <c r="U99" s="4"/>
      <c r="V99" s="19"/>
      <c r="W99" s="16"/>
      <c r="X99" s="4"/>
      <c r="Y99" s="19"/>
      <c r="Z99" s="16"/>
      <c r="AA99" s="4"/>
      <c r="AB99" s="19"/>
      <c r="AC99" s="16"/>
      <c r="AD99" s="4"/>
      <c r="AE99" s="19"/>
      <c r="AF99" s="16"/>
      <c r="AG99" s="4"/>
      <c r="AH99" s="19"/>
      <c r="AI99" s="16"/>
      <c r="AJ99" s="4"/>
      <c r="AK99" s="19"/>
      <c r="AL99" s="16"/>
      <c r="AM99" s="4"/>
      <c r="AN99" s="19"/>
      <c r="AO99" s="16"/>
      <c r="AP99" s="4"/>
      <c r="AQ99" s="19"/>
      <c r="AR99" s="16"/>
      <c r="AS99" s="4"/>
      <c r="AT99" s="19"/>
      <c r="AU99" s="16"/>
      <c r="AV99" s="4"/>
      <c r="AW99" s="19"/>
      <c r="AX99" s="16"/>
      <c r="AY99" s="4"/>
      <c r="AZ99" s="19"/>
      <c r="BA99" s="16"/>
      <c r="BB99" s="4"/>
      <c r="BC99" s="19"/>
      <c r="BD99" s="16"/>
      <c r="BE99" s="4"/>
      <c r="BF99" s="19"/>
      <c r="BG99" s="16"/>
      <c r="BH99" s="4"/>
      <c r="BI99" s="19"/>
      <c r="BJ99" s="16"/>
      <c r="BK99" s="4"/>
      <c r="BL99" s="19"/>
      <c r="BM99" s="16"/>
      <c r="BN99" s="4"/>
      <c r="BO99" s="19"/>
    </row>
    <row r="100" spans="1:67" x14ac:dyDescent="0.25">
      <c r="A100" t="str">
        <f>CONCATENATE($D$2,"/","90")</f>
        <v>47/90</v>
      </c>
      <c r="B100" s="16"/>
      <c r="C100" s="4">
        <f>INDEX(data!$C$2:$F$4417,MATCH(Bench!A100,data!$A$2:$A$4417,0),MATCH(Bench!$D$3,data!$C$1:$F$1,0))</f>
        <v>17.076499999999999</v>
      </c>
      <c r="D100" s="19">
        <f t="shared" si="1"/>
        <v>-1</v>
      </c>
      <c r="E100" s="16"/>
      <c r="F100" s="23"/>
      <c r="G100" s="19"/>
      <c r="H100" s="16"/>
      <c r="I100" s="4"/>
      <c r="J100" s="19"/>
      <c r="K100" s="16"/>
      <c r="L100" s="4"/>
      <c r="M100" s="19"/>
      <c r="N100" s="16"/>
      <c r="O100" s="4"/>
      <c r="P100" s="19"/>
      <c r="Q100" s="16"/>
      <c r="R100" s="4"/>
      <c r="S100" s="19"/>
      <c r="T100" s="16"/>
      <c r="U100" s="4"/>
      <c r="V100" s="19"/>
      <c r="W100" s="16"/>
      <c r="X100" s="4"/>
      <c r="Y100" s="19"/>
      <c r="Z100" s="16"/>
      <c r="AA100" s="4"/>
      <c r="AB100" s="19"/>
      <c r="AC100" s="16"/>
      <c r="AD100" s="4"/>
      <c r="AE100" s="19"/>
      <c r="AF100" s="16"/>
      <c r="AG100" s="4"/>
      <c r="AH100" s="19"/>
      <c r="AI100" s="16"/>
      <c r="AJ100" s="4"/>
      <c r="AK100" s="19"/>
      <c r="AL100" s="16"/>
      <c r="AM100" s="4"/>
      <c r="AN100" s="19"/>
      <c r="AO100" s="16"/>
      <c r="AP100" s="4"/>
      <c r="AQ100" s="19"/>
      <c r="AR100" s="16"/>
      <c r="AS100" s="4"/>
      <c r="AT100" s="19"/>
      <c r="AU100" s="16"/>
      <c r="AV100" s="4"/>
      <c r="AW100" s="19"/>
      <c r="AX100" s="16"/>
      <c r="AY100" s="4"/>
      <c r="AZ100" s="19"/>
      <c r="BA100" s="16"/>
      <c r="BB100" s="4"/>
      <c r="BC100" s="19"/>
      <c r="BD100" s="16"/>
      <c r="BE100" s="4"/>
      <c r="BF100" s="19"/>
      <c r="BG100" s="16"/>
      <c r="BH100" s="4"/>
      <c r="BI100" s="19"/>
      <c r="BJ100" s="16"/>
      <c r="BK100" s="4"/>
      <c r="BL100" s="19"/>
      <c r="BM100" s="16"/>
      <c r="BN100" s="4"/>
      <c r="BO100" s="19"/>
    </row>
    <row r="101" spans="1:67" x14ac:dyDescent="0.25">
      <c r="A101" t="str">
        <f>CONCATENATE($D$2,"/","91")</f>
        <v>47/91</v>
      </c>
      <c r="B101" s="16"/>
      <c r="C101" s="4">
        <f>INDEX(data!$C$2:$F$4417,MATCH(Bench!A101,data!$A$2:$A$4417,0),MATCH(Bench!$D$3,data!$C$1:$F$1,0))</f>
        <v>15.56</v>
      </c>
      <c r="D101" s="19">
        <f t="shared" si="1"/>
        <v>-1</v>
      </c>
      <c r="E101" s="16"/>
      <c r="F101" s="23"/>
      <c r="G101" s="19"/>
      <c r="H101" s="16"/>
      <c r="I101" s="4"/>
      <c r="J101" s="19"/>
      <c r="K101" s="16"/>
      <c r="L101" s="4"/>
      <c r="M101" s="19"/>
      <c r="N101" s="16"/>
      <c r="O101" s="4"/>
      <c r="P101" s="19"/>
      <c r="Q101" s="16"/>
      <c r="R101" s="4"/>
      <c r="S101" s="19"/>
      <c r="T101" s="16"/>
      <c r="U101" s="4"/>
      <c r="V101" s="19"/>
      <c r="W101" s="16"/>
      <c r="X101" s="4"/>
      <c r="Y101" s="19"/>
      <c r="Z101" s="16"/>
      <c r="AA101" s="4"/>
      <c r="AB101" s="19"/>
      <c r="AC101" s="16"/>
      <c r="AD101" s="4"/>
      <c r="AE101" s="19"/>
      <c r="AF101" s="16"/>
      <c r="AG101" s="4"/>
      <c r="AH101" s="19"/>
      <c r="AI101" s="16"/>
      <c r="AJ101" s="4"/>
      <c r="AK101" s="19"/>
      <c r="AL101" s="16"/>
      <c r="AM101" s="4"/>
      <c r="AN101" s="19"/>
      <c r="AO101" s="16"/>
      <c r="AP101" s="4"/>
      <c r="AQ101" s="19"/>
      <c r="AR101" s="16"/>
      <c r="AS101" s="4"/>
      <c r="AT101" s="19"/>
      <c r="AU101" s="16"/>
      <c r="AV101" s="4"/>
      <c r="AW101" s="19"/>
      <c r="AX101" s="16"/>
      <c r="AY101" s="4"/>
      <c r="AZ101" s="19"/>
      <c r="BA101" s="16"/>
      <c r="BB101" s="4"/>
      <c r="BC101" s="19"/>
      <c r="BD101" s="16"/>
      <c r="BE101" s="4"/>
      <c r="BF101" s="19"/>
      <c r="BG101" s="16"/>
      <c r="BH101" s="4"/>
      <c r="BI101" s="19"/>
      <c r="BJ101" s="16"/>
      <c r="BK101" s="4"/>
      <c r="BL101" s="19"/>
      <c r="BM101" s="16"/>
      <c r="BN101" s="4"/>
      <c r="BO101" s="19"/>
    </row>
    <row r="102" spans="1:67" x14ac:dyDescent="0.25">
      <c r="A102" t="str">
        <f>CONCATENATE($D$2,"/","92")</f>
        <v>47/92</v>
      </c>
      <c r="B102" s="16"/>
      <c r="C102" s="4">
        <f>INDEX(data!$C$2:$F$4417,MATCH(Bench!A102,data!$A$2:$A$4417,0),MATCH(Bench!$D$3,data!$C$1:$F$1,0))</f>
        <v>14.75</v>
      </c>
      <c r="D102" s="19">
        <f t="shared" si="1"/>
        <v>-1</v>
      </c>
      <c r="E102" s="16"/>
      <c r="F102" s="23"/>
      <c r="G102" s="19"/>
      <c r="H102" s="16"/>
      <c r="I102" s="4"/>
      <c r="J102" s="19"/>
      <c r="K102" s="16"/>
      <c r="L102" s="4"/>
      <c r="M102" s="19"/>
      <c r="N102" s="16"/>
      <c r="O102" s="4"/>
      <c r="P102" s="19"/>
      <c r="Q102" s="16"/>
      <c r="R102" s="4"/>
      <c r="S102" s="19"/>
      <c r="T102" s="16"/>
      <c r="U102" s="4"/>
      <c r="V102" s="19"/>
      <c r="W102" s="16"/>
      <c r="X102" s="4"/>
      <c r="Y102" s="19"/>
      <c r="Z102" s="16"/>
      <c r="AA102" s="4"/>
      <c r="AB102" s="19"/>
      <c r="AC102" s="16"/>
      <c r="AD102" s="4"/>
      <c r="AE102" s="19"/>
      <c r="AF102" s="16"/>
      <c r="AG102" s="4"/>
      <c r="AH102" s="19"/>
      <c r="AI102" s="16"/>
      <c r="AJ102" s="4"/>
      <c r="AK102" s="19"/>
      <c r="AL102" s="16"/>
      <c r="AM102" s="4"/>
      <c r="AN102" s="19"/>
      <c r="AO102" s="16"/>
      <c r="AP102" s="4"/>
      <c r="AQ102" s="19"/>
      <c r="AR102" s="16"/>
      <c r="AS102" s="4"/>
      <c r="AT102" s="19"/>
      <c r="AU102" s="16"/>
      <c r="AV102" s="4"/>
      <c r="AW102" s="19"/>
      <c r="AX102" s="16"/>
      <c r="AY102" s="4"/>
      <c r="AZ102" s="19"/>
      <c r="BA102" s="16"/>
      <c r="BB102" s="4"/>
      <c r="BC102" s="19"/>
      <c r="BD102" s="16"/>
      <c r="BE102" s="4"/>
      <c r="BF102" s="19"/>
      <c r="BG102" s="16"/>
      <c r="BH102" s="4"/>
      <c r="BI102" s="19"/>
      <c r="BJ102" s="16"/>
      <c r="BK102" s="4"/>
      <c r="BL102" s="19"/>
      <c r="BM102" s="16"/>
      <c r="BN102" s="4"/>
      <c r="BO102" s="19"/>
    </row>
    <row r="103" spans="1:67" x14ac:dyDescent="0.25">
      <c r="A103" t="str">
        <f>CONCATENATE($D$2,"/","93")</f>
        <v>47/93</v>
      </c>
      <c r="B103" s="16"/>
      <c r="C103" s="4">
        <f>INDEX(data!$C$2:$F$4417,MATCH(Bench!A103,data!$A$2:$A$4417,0),MATCH(Bench!$D$3,data!$C$1:$F$1,0))</f>
        <v>14.1</v>
      </c>
      <c r="D103" s="19">
        <f t="shared" si="1"/>
        <v>-1</v>
      </c>
      <c r="E103" s="16"/>
      <c r="F103" s="23"/>
      <c r="G103" s="19"/>
      <c r="H103" s="16"/>
      <c r="I103" s="4"/>
      <c r="J103" s="19"/>
      <c r="K103" s="16"/>
      <c r="L103" s="4"/>
      <c r="M103" s="19"/>
      <c r="N103" s="16"/>
      <c r="O103" s="4"/>
      <c r="P103" s="19"/>
      <c r="Q103" s="16"/>
      <c r="R103" s="4"/>
      <c r="S103" s="19"/>
      <c r="T103" s="16"/>
      <c r="U103" s="4"/>
      <c r="V103" s="19"/>
      <c r="W103" s="16"/>
      <c r="X103" s="4"/>
      <c r="Y103" s="19"/>
      <c r="Z103" s="16"/>
      <c r="AA103" s="4"/>
      <c r="AB103" s="19"/>
      <c r="AC103" s="16"/>
      <c r="AD103" s="4"/>
      <c r="AE103" s="19"/>
      <c r="AF103" s="16"/>
      <c r="AG103" s="4"/>
      <c r="AH103" s="19"/>
      <c r="AI103" s="16"/>
      <c r="AJ103" s="4"/>
      <c r="AK103" s="19"/>
      <c r="AL103" s="16"/>
      <c r="AM103" s="4"/>
      <c r="AN103" s="19"/>
      <c r="AO103" s="16"/>
      <c r="AP103" s="4"/>
      <c r="AQ103" s="19"/>
      <c r="AR103" s="16"/>
      <c r="AS103" s="4"/>
      <c r="AT103" s="19"/>
      <c r="AU103" s="16"/>
      <c r="AV103" s="4"/>
      <c r="AW103" s="19"/>
      <c r="AX103" s="16"/>
      <c r="AY103" s="4"/>
      <c r="AZ103" s="19"/>
      <c r="BA103" s="16"/>
      <c r="BB103" s="4"/>
      <c r="BC103" s="19"/>
      <c r="BD103" s="16"/>
      <c r="BE103" s="4"/>
      <c r="BF103" s="19"/>
      <c r="BG103" s="16"/>
      <c r="BH103" s="4"/>
      <c r="BI103" s="19"/>
      <c r="BJ103" s="16"/>
      <c r="BK103" s="4"/>
      <c r="BL103" s="19"/>
      <c r="BM103" s="16"/>
      <c r="BN103" s="4"/>
      <c r="BO103" s="19"/>
    </row>
    <row r="104" spans="1:67" x14ac:dyDescent="0.25">
      <c r="A104" t="str">
        <f>CONCATENATE($D$2,"/","94")</f>
        <v>47/94</v>
      </c>
      <c r="B104" s="16"/>
      <c r="C104" s="4">
        <f>INDEX(data!$C$2:$F$4417,MATCH(Bench!A104,data!$A$2:$A$4417,0),MATCH(Bench!$D$3,data!$C$1:$F$1,0))</f>
        <v>14.26</v>
      </c>
      <c r="D104" s="19">
        <f t="shared" si="1"/>
        <v>-1</v>
      </c>
      <c r="E104" s="16"/>
      <c r="F104" s="23"/>
      <c r="G104" s="19"/>
      <c r="H104" s="16"/>
      <c r="I104" s="4"/>
      <c r="J104" s="19"/>
      <c r="K104" s="16"/>
      <c r="L104" s="4"/>
      <c r="M104" s="19"/>
      <c r="N104" s="16"/>
      <c r="O104" s="4"/>
      <c r="P104" s="19"/>
      <c r="Q104" s="16"/>
      <c r="R104" s="4"/>
      <c r="S104" s="19"/>
      <c r="T104" s="16"/>
      <c r="U104" s="4"/>
      <c r="V104" s="19"/>
      <c r="W104" s="16"/>
      <c r="X104" s="4"/>
      <c r="Y104" s="19"/>
      <c r="Z104" s="16"/>
      <c r="AA104" s="4"/>
      <c r="AB104" s="19"/>
      <c r="AC104" s="16"/>
      <c r="AD104" s="4"/>
      <c r="AE104" s="19"/>
      <c r="AF104" s="16"/>
      <c r="AG104" s="4"/>
      <c r="AH104" s="19"/>
      <c r="AI104" s="16"/>
      <c r="AJ104" s="4"/>
      <c r="AK104" s="19"/>
      <c r="AL104" s="16"/>
      <c r="AM104" s="4"/>
      <c r="AN104" s="19"/>
      <c r="AO104" s="16"/>
      <c r="AP104" s="4"/>
      <c r="AQ104" s="19"/>
      <c r="AR104" s="16"/>
      <c r="AS104" s="4"/>
      <c r="AT104" s="19"/>
      <c r="AU104" s="16"/>
      <c r="AV104" s="4"/>
      <c r="AW104" s="19"/>
      <c r="AX104" s="16"/>
      <c r="AY104" s="4"/>
      <c r="AZ104" s="19"/>
      <c r="BA104" s="16"/>
      <c r="BB104" s="4"/>
      <c r="BC104" s="19"/>
      <c r="BD104" s="16"/>
      <c r="BE104" s="4"/>
      <c r="BF104" s="19"/>
      <c r="BG104" s="16"/>
      <c r="BH104" s="4"/>
      <c r="BI104" s="19"/>
      <c r="BJ104" s="16"/>
      <c r="BK104" s="4"/>
      <c r="BL104" s="19"/>
      <c r="BM104" s="16"/>
      <c r="BN104" s="4"/>
      <c r="BO104" s="19"/>
    </row>
    <row r="105" spans="1:67" x14ac:dyDescent="0.25">
      <c r="A105" t="str">
        <f>CONCATENATE($D$2,"/","95")</f>
        <v>47/95</v>
      </c>
      <c r="B105" s="16"/>
      <c r="C105" s="4">
        <f>INDEX(data!$C$2:$F$4417,MATCH(Bench!A105,data!$A$2:$A$4417,0),MATCH(Bench!$D$3,data!$C$1:$F$1,0))</f>
        <v>16.059999999999999</v>
      </c>
      <c r="D105" s="19">
        <f t="shared" si="1"/>
        <v>-1</v>
      </c>
      <c r="E105" s="16"/>
      <c r="F105" s="23"/>
      <c r="G105" s="19"/>
      <c r="H105" s="16"/>
      <c r="I105" s="4"/>
      <c r="J105" s="19"/>
      <c r="K105" s="16"/>
      <c r="L105" s="4"/>
      <c r="M105" s="19"/>
      <c r="N105" s="16"/>
      <c r="O105" s="4"/>
      <c r="P105" s="19"/>
      <c r="Q105" s="16"/>
      <c r="R105" s="4"/>
      <c r="S105" s="19"/>
      <c r="T105" s="16"/>
      <c r="U105" s="4"/>
      <c r="V105" s="19"/>
      <c r="W105" s="16"/>
      <c r="X105" s="4"/>
      <c r="Y105" s="19"/>
      <c r="Z105" s="16"/>
      <c r="AA105" s="4"/>
      <c r="AB105" s="19"/>
      <c r="AC105" s="16"/>
      <c r="AD105" s="4"/>
      <c r="AE105" s="19"/>
      <c r="AF105" s="16"/>
      <c r="AG105" s="4"/>
      <c r="AH105" s="19"/>
      <c r="AI105" s="16"/>
      <c r="AJ105" s="4"/>
      <c r="AK105" s="19"/>
      <c r="AL105" s="16"/>
      <c r="AM105" s="4"/>
      <c r="AN105" s="19"/>
      <c r="AO105" s="16"/>
      <c r="AP105" s="4"/>
      <c r="AQ105" s="19"/>
      <c r="AR105" s="16"/>
      <c r="AS105" s="4"/>
      <c r="AT105" s="19"/>
      <c r="AU105" s="16"/>
      <c r="AV105" s="4"/>
      <c r="AW105" s="19"/>
      <c r="AX105" s="16"/>
      <c r="AY105" s="4"/>
      <c r="AZ105" s="19"/>
      <c r="BA105" s="16"/>
      <c r="BB105" s="4"/>
      <c r="BC105" s="19"/>
      <c r="BD105" s="16"/>
      <c r="BE105" s="4"/>
      <c r="BF105" s="19"/>
      <c r="BG105" s="16"/>
      <c r="BH105" s="4"/>
      <c r="BI105" s="19"/>
      <c r="BJ105" s="16"/>
      <c r="BK105" s="4"/>
      <c r="BL105" s="19"/>
      <c r="BM105" s="16"/>
      <c r="BN105" s="4"/>
      <c r="BO105" s="19"/>
    </row>
    <row r="106" spans="1:67" x14ac:dyDescent="0.25">
      <c r="A106" t="str">
        <f>CONCATENATE($D$2,"/","98")</f>
        <v>47/98</v>
      </c>
      <c r="B106" s="17"/>
      <c r="C106" s="18">
        <f>INDEX(data!$C$2:$F$4417,MATCH(Bench!A106,data!$A$2:$A$4417,0),MATCH(Bench!$D$3,data!$C$1:$F$1,0))</f>
        <v>0</v>
      </c>
      <c r="D106" s="20" t="e">
        <f t="shared" si="1"/>
        <v>#DIV/0!</v>
      </c>
      <c r="E106" s="17"/>
      <c r="F106" s="26"/>
      <c r="G106" s="20"/>
      <c r="H106" s="17"/>
      <c r="I106" s="18"/>
      <c r="J106" s="20"/>
      <c r="K106" s="17"/>
      <c r="L106" s="18"/>
      <c r="M106" s="20"/>
      <c r="N106" s="17"/>
      <c r="O106" s="18"/>
      <c r="P106" s="20"/>
      <c r="Q106" s="17"/>
      <c r="R106" s="18"/>
      <c r="S106" s="20"/>
      <c r="T106" s="17"/>
      <c r="U106" s="18"/>
      <c r="V106" s="20"/>
      <c r="W106" s="17"/>
      <c r="X106" s="18"/>
      <c r="Y106" s="20"/>
      <c r="Z106" s="17"/>
      <c r="AA106" s="18"/>
      <c r="AB106" s="20"/>
      <c r="AC106" s="17"/>
      <c r="AD106" s="18"/>
      <c r="AE106" s="20"/>
      <c r="AF106" s="17"/>
      <c r="AG106" s="18"/>
      <c r="AH106" s="20"/>
      <c r="AI106" s="17"/>
      <c r="AJ106" s="18"/>
      <c r="AK106" s="20"/>
      <c r="AL106" s="17"/>
      <c r="AM106" s="18"/>
      <c r="AN106" s="20"/>
      <c r="AO106" s="17"/>
      <c r="AP106" s="18"/>
      <c r="AQ106" s="20"/>
      <c r="AR106" s="17"/>
      <c r="AS106" s="18"/>
      <c r="AT106" s="20"/>
      <c r="AU106" s="17"/>
      <c r="AV106" s="18"/>
      <c r="AW106" s="20"/>
      <c r="AX106" s="17"/>
      <c r="AY106" s="18"/>
      <c r="AZ106" s="20"/>
      <c r="BA106" s="17"/>
      <c r="BB106" s="18"/>
      <c r="BC106" s="20"/>
      <c r="BD106" s="17"/>
      <c r="BE106" s="18"/>
      <c r="BF106" s="20"/>
      <c r="BG106" s="17"/>
      <c r="BH106" s="18"/>
      <c r="BI106" s="20"/>
      <c r="BJ106" s="17"/>
      <c r="BK106" s="18"/>
      <c r="BL106" s="20"/>
      <c r="BM106" s="17"/>
      <c r="BN106" s="18"/>
      <c r="BO106" s="20"/>
    </row>
  </sheetData>
  <mergeCells count="21">
    <mergeCell ref="BD8:BF8"/>
    <mergeCell ref="BG8:BI8"/>
    <mergeCell ref="BJ8:BL8"/>
    <mergeCell ref="BM8:BO8"/>
    <mergeCell ref="AL8:AN8"/>
    <mergeCell ref="AO8:AQ8"/>
    <mergeCell ref="AR8:AT8"/>
    <mergeCell ref="AU8:AW8"/>
    <mergeCell ref="AX8:AZ8"/>
    <mergeCell ref="BA8:BC8"/>
    <mergeCell ref="T8:V8"/>
    <mergeCell ref="W8:Y8"/>
    <mergeCell ref="Z8:AB8"/>
    <mergeCell ref="AC8:AE8"/>
    <mergeCell ref="AF8:AH8"/>
    <mergeCell ref="AI8:AK8"/>
    <mergeCell ref="B8:D8"/>
    <mergeCell ref="H8:J8"/>
    <mergeCell ref="K8:M8"/>
    <mergeCell ref="N8:P8"/>
    <mergeCell ref="Q8:S8"/>
  </mergeCells>
  <dataValidations count="1">
    <dataValidation type="list" allowBlank="1" showInputMessage="1" showErrorMessage="1" sqref="D2">
      <formula1>départ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noms!$F$6:$I$6</xm:f>
          </x14:formula1>
          <xm:sqref>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"/>
  <sheetViews>
    <sheetView workbookViewId="0">
      <selection activeCell="F14" sqref="F14"/>
    </sheetView>
  </sheetViews>
  <sheetFormatPr baseColWidth="10" defaultRowHeight="15" x14ac:dyDescent="0.25"/>
  <cols>
    <col min="6" max="6" width="16.140625" bestFit="1" customWidth="1"/>
  </cols>
  <sheetData>
    <row r="1" spans="1:9" x14ac:dyDescent="0.25">
      <c r="A1" t="s">
        <v>0</v>
      </c>
      <c r="C1" t="s">
        <v>104</v>
      </c>
      <c r="F1">
        <v>33</v>
      </c>
    </row>
    <row r="2" spans="1:9" x14ac:dyDescent="0.25">
      <c r="A2" t="s">
        <v>9</v>
      </c>
      <c r="C2" t="s">
        <v>1</v>
      </c>
      <c r="F2">
        <v>47</v>
      </c>
    </row>
    <row r="3" spans="1:9" x14ac:dyDescent="0.25">
      <c r="A3" t="s">
        <v>10</v>
      </c>
      <c r="C3" t="s">
        <v>2</v>
      </c>
    </row>
    <row r="4" spans="1:9" x14ac:dyDescent="0.25">
      <c r="A4" t="s">
        <v>11</v>
      </c>
      <c r="C4" t="s">
        <v>3</v>
      </c>
    </row>
    <row r="5" spans="1:9" x14ac:dyDescent="0.25">
      <c r="A5" t="s">
        <v>12</v>
      </c>
      <c r="C5" t="s">
        <v>4</v>
      </c>
    </row>
    <row r="6" spans="1:9" x14ac:dyDescent="0.25">
      <c r="A6" t="s">
        <v>13</v>
      </c>
      <c r="C6" t="s">
        <v>5</v>
      </c>
      <c r="F6" t="s">
        <v>224</v>
      </c>
      <c r="G6" t="s">
        <v>223</v>
      </c>
      <c r="H6" t="s">
        <v>225</v>
      </c>
      <c r="I6" t="s">
        <v>226</v>
      </c>
    </row>
    <row r="7" spans="1:9" x14ac:dyDescent="0.25">
      <c r="A7" t="s">
        <v>14</v>
      </c>
      <c r="C7" t="s">
        <v>6</v>
      </c>
    </row>
    <row r="8" spans="1:9" x14ac:dyDescent="0.25">
      <c r="A8" t="s">
        <v>15</v>
      </c>
      <c r="C8" t="s">
        <v>7</v>
      </c>
    </row>
    <row r="9" spans="1:9" x14ac:dyDescent="0.25">
      <c r="A9" t="s">
        <v>16</v>
      </c>
      <c r="C9" t="s">
        <v>8</v>
      </c>
    </row>
    <row r="10" spans="1:9" x14ac:dyDescent="0.25">
      <c r="A10" t="s">
        <v>17</v>
      </c>
      <c r="C10" t="s">
        <v>112</v>
      </c>
    </row>
    <row r="11" spans="1:9" x14ac:dyDescent="0.25">
      <c r="A11" t="s">
        <v>18</v>
      </c>
      <c r="C11" t="s">
        <v>113</v>
      </c>
    </row>
    <row r="12" spans="1:9" x14ac:dyDescent="0.25">
      <c r="A12" t="s">
        <v>19</v>
      </c>
      <c r="C12" t="s">
        <v>114</v>
      </c>
    </row>
    <row r="13" spans="1:9" x14ac:dyDescent="0.25">
      <c r="A13" t="s">
        <v>20</v>
      </c>
      <c r="C13" t="s">
        <v>115</v>
      </c>
    </row>
    <row r="14" spans="1:9" x14ac:dyDescent="0.25">
      <c r="A14" t="s">
        <v>21</v>
      </c>
      <c r="C14" t="s">
        <v>116</v>
      </c>
    </row>
    <row r="15" spans="1:9" x14ac:dyDescent="0.25">
      <c r="A15" t="s">
        <v>22</v>
      </c>
      <c r="C15" t="s">
        <v>117</v>
      </c>
    </row>
    <row r="16" spans="1:9" x14ac:dyDescent="0.25">
      <c r="A16" t="s">
        <v>23</v>
      </c>
      <c r="C16" t="s">
        <v>118</v>
      </c>
    </row>
    <row r="17" spans="1:3" x14ac:dyDescent="0.25">
      <c r="A17" t="s">
        <v>24</v>
      </c>
      <c r="C17" t="s">
        <v>119</v>
      </c>
    </row>
    <row r="18" spans="1:3" x14ac:dyDescent="0.25">
      <c r="A18" t="s">
        <v>25</v>
      </c>
      <c r="C18" t="s">
        <v>120</v>
      </c>
    </row>
    <row r="19" spans="1:3" x14ac:dyDescent="0.25">
      <c r="A19" t="s">
        <v>26</v>
      </c>
      <c r="C19" t="s">
        <v>121</v>
      </c>
    </row>
    <row r="20" spans="1:3" x14ac:dyDescent="0.25">
      <c r="A20" t="s">
        <v>27</v>
      </c>
      <c r="C20" t="s">
        <v>122</v>
      </c>
    </row>
    <row r="21" spans="1:3" x14ac:dyDescent="0.25">
      <c r="A21" t="s">
        <v>28</v>
      </c>
      <c r="C21" t="s">
        <v>123</v>
      </c>
    </row>
    <row r="22" spans="1:3" x14ac:dyDescent="0.25">
      <c r="A22" t="s">
        <v>29</v>
      </c>
      <c r="C22" t="s">
        <v>124</v>
      </c>
    </row>
    <row r="23" spans="1:3" x14ac:dyDescent="0.25">
      <c r="A23" t="s">
        <v>30</v>
      </c>
    </row>
    <row r="24" spans="1:3" x14ac:dyDescent="0.25">
      <c r="A24" t="s">
        <v>31</v>
      </c>
    </row>
    <row r="25" spans="1:3" x14ac:dyDescent="0.25">
      <c r="A25" t="s">
        <v>32</v>
      </c>
    </row>
    <row r="26" spans="1:3" x14ac:dyDescent="0.25">
      <c r="A26" t="s">
        <v>33</v>
      </c>
    </row>
    <row r="27" spans="1:3" x14ac:dyDescent="0.25">
      <c r="A27" t="s">
        <v>34</v>
      </c>
    </row>
    <row r="28" spans="1:3" x14ac:dyDescent="0.25">
      <c r="A28" t="s">
        <v>35</v>
      </c>
    </row>
    <row r="29" spans="1:3" x14ac:dyDescent="0.25">
      <c r="A29" t="s">
        <v>36</v>
      </c>
    </row>
    <row r="30" spans="1:3" x14ac:dyDescent="0.25">
      <c r="A30" t="s">
        <v>37</v>
      </c>
    </row>
    <row r="31" spans="1:3" x14ac:dyDescent="0.25">
      <c r="A31" t="s">
        <v>38</v>
      </c>
    </row>
    <row r="32" spans="1:3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52</v>
      </c>
    </row>
    <row r="46" spans="1:1" x14ac:dyDescent="0.25">
      <c r="A46" t="s">
        <v>53</v>
      </c>
    </row>
    <row r="47" spans="1:1" x14ac:dyDescent="0.25">
      <c r="A47" t="s">
        <v>54</v>
      </c>
    </row>
    <row r="48" spans="1:1" x14ac:dyDescent="0.25">
      <c r="A48" t="s">
        <v>55</v>
      </c>
    </row>
    <row r="49" spans="1:1" x14ac:dyDescent="0.25">
      <c r="A49" t="s">
        <v>56</v>
      </c>
    </row>
    <row r="50" spans="1:1" x14ac:dyDescent="0.25">
      <c r="A50" t="s">
        <v>57</v>
      </c>
    </row>
    <row r="51" spans="1:1" x14ac:dyDescent="0.25">
      <c r="A51" t="s">
        <v>58</v>
      </c>
    </row>
    <row r="52" spans="1:1" x14ac:dyDescent="0.25">
      <c r="A52" t="s">
        <v>59</v>
      </c>
    </row>
    <row r="53" spans="1:1" x14ac:dyDescent="0.25">
      <c r="A53" t="s">
        <v>60</v>
      </c>
    </row>
    <row r="54" spans="1:1" x14ac:dyDescent="0.25">
      <c r="A54" t="s">
        <v>61</v>
      </c>
    </row>
    <row r="55" spans="1:1" x14ac:dyDescent="0.25">
      <c r="A55" t="s">
        <v>62</v>
      </c>
    </row>
    <row r="56" spans="1:1" x14ac:dyDescent="0.25">
      <c r="A56" t="s">
        <v>63</v>
      </c>
    </row>
    <row r="57" spans="1:1" x14ac:dyDescent="0.25">
      <c r="A57" t="s">
        <v>64</v>
      </c>
    </row>
    <row r="58" spans="1:1" x14ac:dyDescent="0.25">
      <c r="A58" t="s">
        <v>65</v>
      </c>
    </row>
    <row r="59" spans="1:1" x14ac:dyDescent="0.25">
      <c r="A59" t="s">
        <v>66</v>
      </c>
    </row>
    <row r="60" spans="1:1" x14ac:dyDescent="0.25">
      <c r="A60" t="s">
        <v>67</v>
      </c>
    </row>
    <row r="61" spans="1:1" x14ac:dyDescent="0.25">
      <c r="A61" t="s">
        <v>68</v>
      </c>
    </row>
    <row r="62" spans="1:1" x14ac:dyDescent="0.25">
      <c r="A62" t="s">
        <v>69</v>
      </c>
    </row>
    <row r="63" spans="1:1" x14ac:dyDescent="0.25">
      <c r="A63" t="s">
        <v>70</v>
      </c>
    </row>
    <row r="64" spans="1:1" x14ac:dyDescent="0.25">
      <c r="A64" t="s">
        <v>71</v>
      </c>
    </row>
    <row r="65" spans="1:1" x14ac:dyDescent="0.25">
      <c r="A65" t="s">
        <v>72</v>
      </c>
    </row>
    <row r="66" spans="1:1" x14ac:dyDescent="0.25">
      <c r="A66" t="s">
        <v>73</v>
      </c>
    </row>
    <row r="67" spans="1:1" x14ac:dyDescent="0.25">
      <c r="A67" t="s">
        <v>74</v>
      </c>
    </row>
    <row r="68" spans="1:1" x14ac:dyDescent="0.25">
      <c r="A68" t="s">
        <v>75</v>
      </c>
    </row>
    <row r="69" spans="1:1" x14ac:dyDescent="0.25">
      <c r="A69" t="s">
        <v>76</v>
      </c>
    </row>
    <row r="70" spans="1:1" x14ac:dyDescent="0.25">
      <c r="A70" t="s">
        <v>77</v>
      </c>
    </row>
    <row r="71" spans="1:1" x14ac:dyDescent="0.25">
      <c r="A71" t="s">
        <v>78</v>
      </c>
    </row>
    <row r="72" spans="1:1" x14ac:dyDescent="0.25">
      <c r="A72" t="s">
        <v>79</v>
      </c>
    </row>
    <row r="73" spans="1:1" x14ac:dyDescent="0.25">
      <c r="A73" t="s">
        <v>80</v>
      </c>
    </row>
    <row r="74" spans="1:1" x14ac:dyDescent="0.25">
      <c r="A74" t="s">
        <v>81</v>
      </c>
    </row>
    <row r="75" spans="1:1" x14ac:dyDescent="0.25">
      <c r="A75" t="s">
        <v>82</v>
      </c>
    </row>
    <row r="76" spans="1:1" x14ac:dyDescent="0.25">
      <c r="A76" t="s">
        <v>83</v>
      </c>
    </row>
    <row r="77" spans="1:1" x14ac:dyDescent="0.25">
      <c r="A77" t="s">
        <v>84</v>
      </c>
    </row>
    <row r="78" spans="1:1" x14ac:dyDescent="0.25">
      <c r="A78" t="s">
        <v>85</v>
      </c>
    </row>
    <row r="79" spans="1:1" x14ac:dyDescent="0.25">
      <c r="A79" t="s">
        <v>86</v>
      </c>
    </row>
    <row r="80" spans="1:1" x14ac:dyDescent="0.25">
      <c r="A80" t="s">
        <v>87</v>
      </c>
    </row>
    <row r="81" spans="1:1" x14ac:dyDescent="0.25">
      <c r="A81" t="s">
        <v>88</v>
      </c>
    </row>
    <row r="82" spans="1:1" x14ac:dyDescent="0.25">
      <c r="A82" t="s">
        <v>89</v>
      </c>
    </row>
    <row r="83" spans="1:1" x14ac:dyDescent="0.25">
      <c r="A83" t="s">
        <v>90</v>
      </c>
    </row>
    <row r="84" spans="1:1" x14ac:dyDescent="0.25">
      <c r="A84" t="s">
        <v>91</v>
      </c>
    </row>
    <row r="85" spans="1:1" x14ac:dyDescent="0.25">
      <c r="A85" t="s">
        <v>92</v>
      </c>
    </row>
    <row r="86" spans="1:1" x14ac:dyDescent="0.25">
      <c r="A86" t="s">
        <v>93</v>
      </c>
    </row>
    <row r="87" spans="1:1" x14ac:dyDescent="0.25">
      <c r="A87" t="s">
        <v>94</v>
      </c>
    </row>
    <row r="88" spans="1:1" x14ac:dyDescent="0.25">
      <c r="A88" t="s">
        <v>95</v>
      </c>
    </row>
    <row r="89" spans="1:1" x14ac:dyDescent="0.25">
      <c r="A89" t="s">
        <v>96</v>
      </c>
    </row>
    <row r="90" spans="1:1" x14ac:dyDescent="0.25">
      <c r="A90" t="s">
        <v>97</v>
      </c>
    </row>
    <row r="91" spans="1:1" x14ac:dyDescent="0.25">
      <c r="A91" t="s">
        <v>98</v>
      </c>
    </row>
    <row r="92" spans="1:1" x14ac:dyDescent="0.25">
      <c r="A92" t="s">
        <v>99</v>
      </c>
    </row>
    <row r="93" spans="1:1" x14ac:dyDescent="0.25">
      <c r="A93" t="s">
        <v>100</v>
      </c>
    </row>
    <row r="94" spans="1:1" x14ac:dyDescent="0.25">
      <c r="A94" t="s">
        <v>101</v>
      </c>
    </row>
    <row r="95" spans="1:1" x14ac:dyDescent="0.25">
      <c r="A95" t="s">
        <v>102</v>
      </c>
    </row>
    <row r="96" spans="1:1" x14ac:dyDescent="0.25">
      <c r="A96" t="s">
        <v>103</v>
      </c>
    </row>
    <row r="97" spans="1:1" x14ac:dyDescent="0.25">
      <c r="A97" t="s">
        <v>127</v>
      </c>
    </row>
    <row r="98" spans="1:1" x14ac:dyDescent="0.25">
      <c r="A98" t="s">
        <v>128</v>
      </c>
    </row>
    <row r="99" spans="1:1" x14ac:dyDescent="0.25">
      <c r="A99" t="s">
        <v>129</v>
      </c>
    </row>
    <row r="100" spans="1:1" x14ac:dyDescent="0.25">
      <c r="A100" t="s">
        <v>130</v>
      </c>
    </row>
    <row r="101" spans="1:1" x14ac:dyDescent="0.25">
      <c r="A101" t="s">
        <v>131</v>
      </c>
    </row>
    <row r="102" spans="1:1" x14ac:dyDescent="0.25">
      <c r="A102" t="s">
        <v>132</v>
      </c>
    </row>
    <row r="103" spans="1:1" x14ac:dyDescent="0.25">
      <c r="A103" t="s">
        <v>133</v>
      </c>
    </row>
    <row r="104" spans="1:1" x14ac:dyDescent="0.25">
      <c r="A104" t="s">
        <v>134</v>
      </c>
    </row>
    <row r="105" spans="1:1" x14ac:dyDescent="0.25">
      <c r="A105" t="s">
        <v>135</v>
      </c>
    </row>
    <row r="106" spans="1:1" x14ac:dyDescent="0.25">
      <c r="A106" t="s">
        <v>136</v>
      </c>
    </row>
    <row r="107" spans="1:1" x14ac:dyDescent="0.25">
      <c r="A107" t="s">
        <v>137</v>
      </c>
    </row>
    <row r="108" spans="1:1" x14ac:dyDescent="0.25">
      <c r="A108" t="s">
        <v>138</v>
      </c>
    </row>
    <row r="109" spans="1:1" x14ac:dyDescent="0.25">
      <c r="A109" t="s">
        <v>139</v>
      </c>
    </row>
    <row r="110" spans="1:1" x14ac:dyDescent="0.25">
      <c r="A110" t="s">
        <v>140</v>
      </c>
    </row>
    <row r="111" spans="1:1" x14ac:dyDescent="0.25">
      <c r="A111" t="s">
        <v>141</v>
      </c>
    </row>
    <row r="112" spans="1:1" x14ac:dyDescent="0.25">
      <c r="A112" t="s">
        <v>142</v>
      </c>
    </row>
    <row r="113" spans="1:1" x14ac:dyDescent="0.25">
      <c r="A113" t="s">
        <v>143</v>
      </c>
    </row>
    <row r="114" spans="1:1" x14ac:dyDescent="0.25">
      <c r="A114" t="s">
        <v>144</v>
      </c>
    </row>
    <row r="115" spans="1:1" x14ac:dyDescent="0.25">
      <c r="A115" t="s">
        <v>145</v>
      </c>
    </row>
    <row r="116" spans="1:1" x14ac:dyDescent="0.25">
      <c r="A116" t="s">
        <v>146</v>
      </c>
    </row>
    <row r="117" spans="1:1" x14ac:dyDescent="0.25">
      <c r="A117" t="s">
        <v>147</v>
      </c>
    </row>
    <row r="118" spans="1:1" x14ac:dyDescent="0.25">
      <c r="A118" t="s">
        <v>148</v>
      </c>
    </row>
    <row r="119" spans="1:1" x14ac:dyDescent="0.25">
      <c r="A119" t="s">
        <v>149</v>
      </c>
    </row>
    <row r="120" spans="1:1" x14ac:dyDescent="0.25">
      <c r="A120" t="s">
        <v>150</v>
      </c>
    </row>
    <row r="121" spans="1:1" x14ac:dyDescent="0.25">
      <c r="A121" t="s">
        <v>151</v>
      </c>
    </row>
    <row r="122" spans="1:1" x14ac:dyDescent="0.25">
      <c r="A122" t="s">
        <v>152</v>
      </c>
    </row>
    <row r="123" spans="1:1" x14ac:dyDescent="0.25">
      <c r="A123" t="s">
        <v>153</v>
      </c>
    </row>
    <row r="124" spans="1:1" x14ac:dyDescent="0.25">
      <c r="A124" t="s">
        <v>154</v>
      </c>
    </row>
    <row r="125" spans="1:1" x14ac:dyDescent="0.25">
      <c r="A125" t="s">
        <v>155</v>
      </c>
    </row>
    <row r="126" spans="1:1" x14ac:dyDescent="0.25">
      <c r="A126" t="s">
        <v>156</v>
      </c>
    </row>
    <row r="127" spans="1:1" x14ac:dyDescent="0.25">
      <c r="A127" t="s">
        <v>157</v>
      </c>
    </row>
    <row r="128" spans="1:1" x14ac:dyDescent="0.25">
      <c r="A128" t="s">
        <v>158</v>
      </c>
    </row>
    <row r="129" spans="1:1" x14ac:dyDescent="0.25">
      <c r="A129" t="s">
        <v>222</v>
      </c>
    </row>
    <row r="130" spans="1:1" x14ac:dyDescent="0.25">
      <c r="A130" t="s">
        <v>160</v>
      </c>
    </row>
    <row r="131" spans="1:1" x14ac:dyDescent="0.25">
      <c r="A131" t="s">
        <v>161</v>
      </c>
    </row>
    <row r="132" spans="1:1" x14ac:dyDescent="0.25">
      <c r="A132" t="s">
        <v>162</v>
      </c>
    </row>
    <row r="133" spans="1:1" x14ac:dyDescent="0.25">
      <c r="A133" t="s">
        <v>163</v>
      </c>
    </row>
    <row r="134" spans="1:1" x14ac:dyDescent="0.25">
      <c r="A134" t="s">
        <v>164</v>
      </c>
    </row>
    <row r="135" spans="1:1" x14ac:dyDescent="0.25">
      <c r="A135" t="s">
        <v>165</v>
      </c>
    </row>
    <row r="136" spans="1:1" x14ac:dyDescent="0.25">
      <c r="A136" t="s">
        <v>166</v>
      </c>
    </row>
    <row r="137" spans="1:1" x14ac:dyDescent="0.25">
      <c r="A137" t="s">
        <v>167</v>
      </c>
    </row>
    <row r="138" spans="1:1" x14ac:dyDescent="0.25">
      <c r="A138" t="s">
        <v>168</v>
      </c>
    </row>
    <row r="139" spans="1:1" x14ac:dyDescent="0.25">
      <c r="A139" t="s">
        <v>169</v>
      </c>
    </row>
    <row r="140" spans="1:1" x14ac:dyDescent="0.25">
      <c r="A140" t="s">
        <v>170</v>
      </c>
    </row>
    <row r="141" spans="1:1" x14ac:dyDescent="0.25">
      <c r="A141" t="s">
        <v>171</v>
      </c>
    </row>
    <row r="142" spans="1:1" x14ac:dyDescent="0.25">
      <c r="A142" t="s">
        <v>172</v>
      </c>
    </row>
    <row r="143" spans="1:1" x14ac:dyDescent="0.25">
      <c r="A143" t="s">
        <v>159</v>
      </c>
    </row>
    <row r="144" spans="1:1" x14ac:dyDescent="0.25">
      <c r="A144" t="s">
        <v>173</v>
      </c>
    </row>
    <row r="145" spans="1:1" x14ac:dyDescent="0.25">
      <c r="A145" t="s">
        <v>174</v>
      </c>
    </row>
    <row r="146" spans="1:1" x14ac:dyDescent="0.25">
      <c r="A146" t="s">
        <v>175</v>
      </c>
    </row>
    <row r="147" spans="1:1" x14ac:dyDescent="0.25">
      <c r="A147" t="s">
        <v>176</v>
      </c>
    </row>
    <row r="148" spans="1:1" x14ac:dyDescent="0.25">
      <c r="A148" t="s">
        <v>177</v>
      </c>
    </row>
    <row r="149" spans="1:1" x14ac:dyDescent="0.25">
      <c r="A149" t="s">
        <v>178</v>
      </c>
    </row>
    <row r="150" spans="1:1" x14ac:dyDescent="0.25">
      <c r="A150" t="s">
        <v>179</v>
      </c>
    </row>
    <row r="151" spans="1:1" x14ac:dyDescent="0.25">
      <c r="A151" t="s">
        <v>180</v>
      </c>
    </row>
    <row r="152" spans="1:1" x14ac:dyDescent="0.25">
      <c r="A152" t="s">
        <v>181</v>
      </c>
    </row>
    <row r="153" spans="1:1" x14ac:dyDescent="0.25">
      <c r="A153" t="s">
        <v>182</v>
      </c>
    </row>
    <row r="154" spans="1:1" x14ac:dyDescent="0.25">
      <c r="A154" t="s">
        <v>183</v>
      </c>
    </row>
    <row r="155" spans="1:1" x14ac:dyDescent="0.25">
      <c r="A155" t="s">
        <v>184</v>
      </c>
    </row>
    <row r="156" spans="1:1" x14ac:dyDescent="0.25">
      <c r="A156" t="s">
        <v>185</v>
      </c>
    </row>
    <row r="157" spans="1:1" x14ac:dyDescent="0.25">
      <c r="A157" t="s">
        <v>186</v>
      </c>
    </row>
    <row r="158" spans="1:1" x14ac:dyDescent="0.25">
      <c r="A158" t="s">
        <v>187</v>
      </c>
    </row>
    <row r="159" spans="1:1" x14ac:dyDescent="0.25">
      <c r="A159" t="s">
        <v>188</v>
      </c>
    </row>
    <row r="160" spans="1:1" x14ac:dyDescent="0.25">
      <c r="A160" t="s">
        <v>189</v>
      </c>
    </row>
    <row r="161" spans="1:1" x14ac:dyDescent="0.25">
      <c r="A161" t="s">
        <v>190</v>
      </c>
    </row>
    <row r="162" spans="1:1" x14ac:dyDescent="0.25">
      <c r="A162" t="s">
        <v>191</v>
      </c>
    </row>
    <row r="163" spans="1:1" x14ac:dyDescent="0.25">
      <c r="A163" t="s">
        <v>192</v>
      </c>
    </row>
    <row r="164" spans="1:1" x14ac:dyDescent="0.25">
      <c r="A164" t="s">
        <v>193</v>
      </c>
    </row>
    <row r="165" spans="1:1" x14ac:dyDescent="0.25">
      <c r="A165" t="s">
        <v>194</v>
      </c>
    </row>
    <row r="166" spans="1:1" x14ac:dyDescent="0.25">
      <c r="A166" t="s">
        <v>195</v>
      </c>
    </row>
    <row r="167" spans="1:1" x14ac:dyDescent="0.25">
      <c r="A167" t="s">
        <v>196</v>
      </c>
    </row>
    <row r="168" spans="1:1" x14ac:dyDescent="0.25">
      <c r="A168" t="s">
        <v>197</v>
      </c>
    </row>
    <row r="169" spans="1:1" x14ac:dyDescent="0.25">
      <c r="A169" t="s">
        <v>198</v>
      </c>
    </row>
    <row r="170" spans="1:1" x14ac:dyDescent="0.25">
      <c r="A170" t="s">
        <v>199</v>
      </c>
    </row>
    <row r="171" spans="1:1" x14ac:dyDescent="0.25">
      <c r="A171" t="s">
        <v>200</v>
      </c>
    </row>
    <row r="172" spans="1:1" x14ac:dyDescent="0.25">
      <c r="A172" t="s">
        <v>201</v>
      </c>
    </row>
    <row r="173" spans="1:1" x14ac:dyDescent="0.25">
      <c r="A173" t="s">
        <v>202</v>
      </c>
    </row>
    <row r="174" spans="1:1" x14ac:dyDescent="0.25">
      <c r="A174" t="s">
        <v>203</v>
      </c>
    </row>
    <row r="175" spans="1:1" x14ac:dyDescent="0.25">
      <c r="A175" t="s">
        <v>204</v>
      </c>
    </row>
    <row r="176" spans="1:1" x14ac:dyDescent="0.25">
      <c r="A176" t="s">
        <v>205</v>
      </c>
    </row>
    <row r="177" spans="1:1" x14ac:dyDescent="0.25">
      <c r="A177" t="s">
        <v>206</v>
      </c>
    </row>
    <row r="178" spans="1:1" x14ac:dyDescent="0.25">
      <c r="A178" t="s">
        <v>207</v>
      </c>
    </row>
    <row r="179" spans="1:1" x14ac:dyDescent="0.25">
      <c r="A179" t="s">
        <v>208</v>
      </c>
    </row>
    <row r="180" spans="1:1" x14ac:dyDescent="0.25">
      <c r="A180" t="s">
        <v>209</v>
      </c>
    </row>
    <row r="181" spans="1:1" x14ac:dyDescent="0.25">
      <c r="A181" t="s">
        <v>210</v>
      </c>
    </row>
    <row r="182" spans="1:1" x14ac:dyDescent="0.25">
      <c r="A182" t="s">
        <v>211</v>
      </c>
    </row>
    <row r="183" spans="1:1" x14ac:dyDescent="0.25">
      <c r="A183" t="s">
        <v>212</v>
      </c>
    </row>
    <row r="184" spans="1:1" x14ac:dyDescent="0.25">
      <c r="A184" t="s">
        <v>213</v>
      </c>
    </row>
    <row r="185" spans="1:1" x14ac:dyDescent="0.25">
      <c r="A185" t="s">
        <v>214</v>
      </c>
    </row>
    <row r="186" spans="1:1" x14ac:dyDescent="0.25">
      <c r="A186" t="s">
        <v>215</v>
      </c>
    </row>
    <row r="187" spans="1:1" x14ac:dyDescent="0.25">
      <c r="A187" t="s">
        <v>216</v>
      </c>
    </row>
    <row r="188" spans="1:1" x14ac:dyDescent="0.25">
      <c r="A188" t="s">
        <v>217</v>
      </c>
    </row>
    <row r="189" spans="1:1" x14ac:dyDescent="0.25">
      <c r="A189" t="s">
        <v>218</v>
      </c>
    </row>
    <row r="190" spans="1:1" x14ac:dyDescent="0.25">
      <c r="A190" t="s">
        <v>219</v>
      </c>
    </row>
    <row r="191" spans="1:1" x14ac:dyDescent="0.25">
      <c r="A191" t="s">
        <v>220</v>
      </c>
    </row>
    <row r="192" spans="1:1" x14ac:dyDescent="0.25">
      <c r="A192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data</vt:lpstr>
      <vt:lpstr>recherche</vt:lpstr>
      <vt:lpstr>Bench</vt:lpstr>
      <vt:lpstr>noms</vt:lpstr>
      <vt:lpstr>départ</vt:lpstr>
      <vt:lpstr>tranchepoids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LECOINTRE</dc:creator>
  <cp:lastModifiedBy>Marine LECOINTRE</cp:lastModifiedBy>
  <dcterms:created xsi:type="dcterms:W3CDTF">2015-12-15T08:22:36Z</dcterms:created>
  <dcterms:modified xsi:type="dcterms:W3CDTF">2015-12-16T15:58:38Z</dcterms:modified>
</cp:coreProperties>
</file>