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2390" windowHeight="7770" firstSheet="5" activeTab="10"/>
  </bookViews>
  <sheets>
    <sheet name="DEVIS CONSTRUCTION" sheetId="1" r:id="rId1"/>
    <sheet name="TC Export" sheetId="2" r:id="rId2"/>
    <sheet name="GROUPAGE TC Import" sheetId="3" r:id="rId3"/>
    <sheet name="GROUPAGE TC Export" sheetId="4" r:id="rId4"/>
    <sheet name="AERIEN Import" sheetId="5" r:id="rId5"/>
    <sheet name="AERIEN Export" sheetId="6" r:id="rId6"/>
    <sheet name="VEHICULE Export M" sheetId="7" r:id="rId7"/>
    <sheet name="VEHICULE Export A" sheetId="8" r:id="rId8"/>
    <sheet name="VEHICULE Import B" sheetId="9" r:id="rId9"/>
    <sheet name="VEHICULE Import A" sheetId="10" r:id="rId10"/>
    <sheet name="ANNEXE" sheetId="11" r:id="rId11"/>
  </sheets>
  <externalReferences>
    <externalReference r:id="rId12"/>
  </externalReferences>
  <definedNames>
    <definedName name="Z_BBD7A508_3FC2_4CE5_88B9_A5421BA29A46_.wvu.Rows" localSheetId="0" hidden="1">'DEVIS CONSTRUCTION'!$23:$23</definedName>
  </definedNames>
  <calcPr calcId="125725"/>
  <customWorkbookViews>
    <customWorkbookView name="ADMINISTRATION - Affichage personnalisé" guid="{BBD7A508-3FC2-4CE5-88B9-A5421BA29A46}" mergeInterval="0" personalView="1" maximized="1" xWindow="1" yWindow="1" windowWidth="1356" windowHeight="517" activeSheetId="1"/>
  </customWorkbookViews>
</workbook>
</file>

<file path=xl/calcChain.xml><?xml version="1.0" encoding="utf-8"?>
<calcChain xmlns="http://schemas.openxmlformats.org/spreadsheetml/2006/main">
  <c r="C3" i="1"/>
  <c r="E29" i="5" l="1"/>
  <c r="E26" i="3"/>
  <c r="E29" i="2"/>
  <c r="E32"/>
  <c r="E44" s="1"/>
  <c r="E26" i="5" l="1"/>
  <c r="E44" i="4"/>
  <c r="E30"/>
  <c r="E27" s="1"/>
  <c r="E28" i="10"/>
  <c r="E29" i="9"/>
  <c r="E29" i="8"/>
  <c r="E29" i="7"/>
  <c r="E29" i="6"/>
  <c r="E28" i="1"/>
  <c r="E25" s="1"/>
  <c r="E25" i="10"/>
  <c r="D43" i="5"/>
  <c r="D41"/>
  <c r="D40" i="3"/>
  <c r="D42" i="1"/>
  <c r="E39" i="3"/>
  <c r="E41" i="1"/>
  <c r="E33"/>
  <c r="D44" i="4"/>
  <c r="D48" s="1"/>
  <c r="D42" i="10" l="1"/>
  <c r="E41"/>
  <c r="E4"/>
  <c r="E5" s="1"/>
  <c r="E39" i="8"/>
  <c r="D33"/>
  <c r="D35" s="1"/>
  <c r="E4"/>
  <c r="E5" s="1"/>
  <c r="D43" i="9" l="1"/>
  <c r="E42"/>
  <c r="E4"/>
  <c r="E5" s="1"/>
  <c r="D33" i="7"/>
  <c r="E39"/>
  <c r="E4"/>
  <c r="E5" s="1"/>
  <c r="D37" i="6"/>
  <c r="D36"/>
  <c r="E4"/>
  <c r="E5" s="1"/>
  <c r="E4" i="5"/>
  <c r="E5" s="1"/>
  <c r="E4" i="4"/>
  <c r="E5" s="1"/>
  <c r="E4" i="3"/>
  <c r="E5" s="1"/>
  <c r="D44" i="2"/>
  <c r="D46" s="1"/>
  <c r="E4"/>
  <c r="E5" s="1"/>
  <c r="E4" i="1"/>
  <c r="E5" s="1"/>
  <c r="D40" i="6" l="1"/>
  <c r="E32" i="10" l="1"/>
  <c r="E31"/>
  <c r="E45" i="8"/>
  <c r="E31" i="1"/>
  <c r="E32"/>
  <c r="E34"/>
  <c r="E23" i="3"/>
  <c r="E30" s="1"/>
  <c r="E45" i="7"/>
  <c r="E30" i="10"/>
  <c r="E26" i="8"/>
  <c r="D43" s="1"/>
  <c r="D45" s="1"/>
  <c r="D48" s="1"/>
  <c r="E26" i="6"/>
  <c r="E40"/>
  <c r="D44" s="1"/>
  <c r="E30" i="1"/>
  <c r="E26" i="9"/>
  <c r="E33" i="5"/>
  <c r="E31"/>
  <c r="E26" i="7"/>
  <c r="D43" s="1"/>
  <c r="D45" s="1"/>
  <c r="D48" l="1"/>
  <c r="E48" i="1"/>
  <c r="E34" i="10"/>
  <c r="D33" s="1"/>
  <c r="D37" s="1"/>
  <c r="D44"/>
  <c r="E32" i="9"/>
  <c r="E33"/>
  <c r="E31"/>
  <c r="E28" i="3"/>
  <c r="E29"/>
  <c r="E32" i="5"/>
  <c r="E34" s="1"/>
  <c r="D34" s="1"/>
  <c r="D33" i="1"/>
  <c r="E46" i="10" l="1"/>
  <c r="E46" i="5"/>
  <c r="D46" i="1"/>
  <c r="D37"/>
  <c r="D48" s="1"/>
  <c r="E32" i="3"/>
  <c r="D31" s="1"/>
  <c r="D46" i="10"/>
  <c r="D44" i="5"/>
  <c r="D37"/>
  <c r="D46" s="1"/>
  <c r="E35" i="9"/>
  <c r="D34" s="1"/>
  <c r="D45" s="1"/>
  <c r="D47" s="1"/>
  <c r="E47"/>
  <c r="D47" i="5" l="1"/>
  <c r="D49" s="1"/>
  <c r="D44" i="3"/>
  <c r="D35"/>
  <c r="D48" i="9"/>
  <c r="D50" s="1"/>
  <c r="E46" i="3"/>
  <c r="D47" i="10"/>
  <c r="D49" s="1"/>
  <c r="D49" i="1"/>
  <c r="D51" s="1"/>
  <c r="D46" i="3" l="1"/>
  <c r="D47"/>
  <c r="D49" s="1"/>
</calcChain>
</file>

<file path=xl/sharedStrings.xml><?xml version="1.0" encoding="utf-8"?>
<sst xmlns="http://schemas.openxmlformats.org/spreadsheetml/2006/main" count="427" uniqueCount="88">
  <si>
    <t>DA</t>
  </si>
  <si>
    <t>TVA</t>
  </si>
  <si>
    <t>FRET</t>
  </si>
  <si>
    <t>ENLEVEMENT</t>
  </si>
  <si>
    <t>ASSURANCE</t>
  </si>
  <si>
    <t>DROITS ET TAXES DE DOUANE</t>
  </si>
  <si>
    <t>CREDIT D'ENLEVEMENT</t>
  </si>
  <si>
    <t>LIVRAISON</t>
  </si>
  <si>
    <t>DEBARQUEMENT</t>
  </si>
  <si>
    <t>DEGROUPAGE</t>
  </si>
  <si>
    <t>ENGIN DE LEVAGE</t>
  </si>
  <si>
    <t>AVANCE DE FONDS</t>
  </si>
  <si>
    <t>Volume:</t>
  </si>
  <si>
    <t>FRAIS FIXES</t>
  </si>
  <si>
    <t>Validité jusqu'au</t>
  </si>
  <si>
    <t>Suivi devis:</t>
  </si>
  <si>
    <t>Nous vous remercions pour votre confiance et nous avons le plaisir de vous communiquer notre offre pour le transport</t>
  </si>
  <si>
    <r>
      <t>de votre véhicule depuis le Havre rendu quai Fort de France.</t>
    </r>
    <r>
      <rPr>
        <b/>
        <sz val="10"/>
        <rFont val="Arial"/>
        <family val="2"/>
      </rPr>
      <t>(Sous réserves de confirmation des données)</t>
    </r>
    <r>
      <rPr>
        <sz val="10"/>
        <rFont val="Arial"/>
        <family val="2"/>
      </rPr>
      <t>.</t>
    </r>
  </si>
  <si>
    <t>Valeur marchandises</t>
  </si>
  <si>
    <t>€</t>
  </si>
  <si>
    <t>Poids</t>
  </si>
  <si>
    <t>kg</t>
  </si>
  <si>
    <t>m3</t>
  </si>
  <si>
    <t>OM</t>
  </si>
  <si>
    <t>DD</t>
  </si>
  <si>
    <t>AUTRES TAXES</t>
  </si>
  <si>
    <t>AUTRES FRAIS</t>
  </si>
  <si>
    <t>SIP</t>
  </si>
  <si>
    <t>COMMISSION DE TRANSIT</t>
  </si>
  <si>
    <t>A l'attention de:</t>
  </si>
  <si>
    <t>DETAIL DE VOTRE IMPORT MARITIME</t>
  </si>
  <si>
    <t>NON SOUMIS TVA</t>
  </si>
  <si>
    <t>SOUMIS TVA</t>
  </si>
  <si>
    <t>VALEUR CIF</t>
  </si>
  <si>
    <t>1/1000</t>
  </si>
  <si>
    <t>/m3</t>
  </si>
  <si>
    <t>Total H.T</t>
  </si>
  <si>
    <t>TOTAL T.T.C</t>
  </si>
  <si>
    <t>TID</t>
  </si>
  <si>
    <t>Somme des droits</t>
  </si>
  <si>
    <t>de douane</t>
  </si>
  <si>
    <t>DP</t>
  </si>
  <si>
    <t>POSIT</t>
  </si>
  <si>
    <t>DSM/TID</t>
  </si>
  <si>
    <t>FRAIS A L'ARRIVEE</t>
  </si>
  <si>
    <t>TOTAL H.T</t>
  </si>
  <si>
    <t>Total</t>
  </si>
  <si>
    <t xml:space="preserve">TVA </t>
  </si>
  <si>
    <t>DROIT DE PORT</t>
  </si>
  <si>
    <t>DEDOUANEMENT</t>
  </si>
  <si>
    <t>FRAIS DE POSTE</t>
  </si>
  <si>
    <t>PASSAGE EN MAGASIN</t>
  </si>
  <si>
    <t>REMISE DOCUMENTAIRE</t>
  </si>
  <si>
    <r>
      <t>SIA (</t>
    </r>
    <r>
      <rPr>
        <i/>
        <sz val="9"/>
        <color rgb="FF2639F2"/>
        <rFont val="Arial"/>
        <family val="2"/>
      </rPr>
      <t>Service Informatique Aérien</t>
    </r>
    <r>
      <rPr>
        <sz val="9"/>
        <color rgb="FF2639F2"/>
        <rFont val="Arial"/>
        <family val="2"/>
      </rPr>
      <t>)</t>
    </r>
  </si>
  <si>
    <t xml:space="preserve">SIA </t>
  </si>
  <si>
    <t>FRAIS ARRIVEE ET LIVRAISON</t>
  </si>
  <si>
    <t xml:space="preserve">Total </t>
  </si>
  <si>
    <t>DROITS DE PORT</t>
  </si>
  <si>
    <t>POSITIONNEMENT ET EMPOTAGE TC</t>
  </si>
  <si>
    <t>Nom suivi devis</t>
  </si>
  <si>
    <t>ZEBUS Maguy</t>
  </si>
  <si>
    <t>FIRMIN Claude</t>
  </si>
  <si>
    <t>JOSEPH Cyrielle</t>
  </si>
  <si>
    <t>LANGOZ Serge</t>
  </si>
  <si>
    <t>Initiales</t>
  </si>
  <si>
    <t>ZM</t>
  </si>
  <si>
    <t>FC</t>
  </si>
  <si>
    <t>JC</t>
  </si>
  <si>
    <t>LS</t>
  </si>
  <si>
    <t>Personnes établissant les devis</t>
  </si>
  <si>
    <t>DETAIL DE VOTRE EXPORT</t>
  </si>
  <si>
    <t>DETAIL DE VOTRE EXPORT MARITIME</t>
  </si>
  <si>
    <t>DETAIL DE VOTRE IMPORT AERIEN</t>
  </si>
  <si>
    <t>DETAIL DE VOTRE EXPORT AERIEN</t>
  </si>
  <si>
    <t>SOUS RESERVES DES CODES DOUANES FOURNIS</t>
  </si>
  <si>
    <t>(selon barème)</t>
  </si>
  <si>
    <t>DEVIS N°</t>
  </si>
  <si>
    <t>MIG DO SARL</t>
  </si>
  <si>
    <t>97240 LE FRANCOIS</t>
  </si>
  <si>
    <t>HAD</t>
  </si>
  <si>
    <r>
      <t>de vos marchandises depuis usine fournisseur rendu notre entrepôt.</t>
    </r>
    <r>
      <rPr>
        <b/>
        <sz val="10"/>
        <rFont val="Arial"/>
        <family val="2"/>
      </rPr>
      <t>(Sous réserves de confirmation des données)</t>
    </r>
    <r>
      <rPr>
        <sz val="10"/>
        <rFont val="Arial"/>
        <family val="2"/>
      </rPr>
      <t>.</t>
    </r>
  </si>
  <si>
    <t>A l'attention de: Mme EDWARD Vernicia</t>
  </si>
  <si>
    <t xml:space="preserve">RUE PERRINON </t>
  </si>
  <si>
    <t xml:space="preserve">FRET </t>
  </si>
  <si>
    <t>ASSUSRANCE</t>
  </si>
  <si>
    <t>Coef</t>
  </si>
  <si>
    <t xml:space="preserve">Le </t>
  </si>
  <si>
    <t>Le</t>
  </si>
</sst>
</file>

<file path=xl/styles.xml><?xml version="1.0" encoding="utf-8"?>
<styleSheet xmlns="http://schemas.openxmlformats.org/spreadsheetml/2006/main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  <numFmt numFmtId="165" formatCode="_-* #,##0.00\ [$€-1]_-;\-* #,##0.00\ [$€-1]_-;_-* &quot;-&quot;??\ [$€-1]_-"/>
    <numFmt numFmtId="166" formatCode="#,##0.00\ [$€-1]"/>
    <numFmt numFmtId="167" formatCode="#,##0.00\ &quot;€&quot;"/>
    <numFmt numFmtId="168" formatCode="0.000"/>
    <numFmt numFmtId="169" formatCode="_-* #,##0\ &quot;€&quot;_-;\-* #,##0\ &quot;€&quot;_-;_-* &quot;-&quot;??\ &quot;€&quot;_-;_-@_-"/>
  </numFmts>
  <fonts count="55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56"/>
      <name val="StinnesSans Light TT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6"/>
      <color indexed="10"/>
      <name val="Times New Roman"/>
      <family val="1"/>
    </font>
    <font>
      <b/>
      <sz val="11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indexed="53"/>
      <name val="Arial"/>
      <family val="2"/>
    </font>
    <font>
      <b/>
      <u/>
      <sz val="8"/>
      <name val="Arial"/>
      <family val="2"/>
    </font>
    <font>
      <b/>
      <sz val="8"/>
      <name val="Arial"/>
      <family val="2"/>
    </font>
    <font>
      <sz val="10"/>
      <color rgb="FF0000FF"/>
      <name val="Arial"/>
      <family val="2"/>
    </font>
    <font>
      <b/>
      <sz val="11"/>
      <color rgb="FFFF0000"/>
      <name val="Arial"/>
      <family val="2"/>
    </font>
    <font>
      <sz val="8"/>
      <name val="StinnesSans Light TT"/>
    </font>
    <font>
      <b/>
      <sz val="10"/>
      <color rgb="FFC00000"/>
      <name val="Arial"/>
      <family val="2"/>
    </font>
    <font>
      <b/>
      <sz val="11"/>
      <color rgb="FFC00000"/>
      <name val="Arial"/>
      <family val="2"/>
    </font>
    <font>
      <b/>
      <sz val="12"/>
      <color rgb="FFC00000"/>
      <name val="Arial"/>
      <family val="2"/>
    </font>
    <font>
      <b/>
      <sz val="8"/>
      <color rgb="FFC00000"/>
      <name val="Arial"/>
      <family val="2"/>
    </font>
    <font>
      <sz val="8"/>
      <color rgb="FFC00000"/>
      <name val="Arial"/>
      <family val="2"/>
    </font>
    <font>
      <b/>
      <i/>
      <sz val="10"/>
      <color rgb="FF3068C2"/>
      <name val="StinnesSans Light TT"/>
    </font>
    <font>
      <b/>
      <sz val="10"/>
      <color rgb="FF2639F2"/>
      <name val="Arial"/>
      <family val="2"/>
    </font>
    <font>
      <sz val="10"/>
      <color rgb="FF2639F2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name val="Arial"/>
      <family val="2"/>
    </font>
    <font>
      <i/>
      <sz val="8"/>
      <name val="Arial"/>
      <family val="2"/>
    </font>
    <font>
      <sz val="9"/>
      <color theme="1"/>
      <name val="Arial"/>
      <family val="2"/>
    </font>
    <font>
      <b/>
      <sz val="9"/>
      <color rgb="FF2639F2"/>
      <name val="Arial"/>
      <family val="2"/>
    </font>
    <font>
      <b/>
      <sz val="9"/>
      <color rgb="FFC00000"/>
      <name val="Arial"/>
      <family val="2"/>
    </font>
    <font>
      <sz val="9"/>
      <color rgb="FF2639F2"/>
      <name val="Arial"/>
      <family val="2"/>
    </font>
    <font>
      <sz val="9"/>
      <color rgb="FF006600"/>
      <name val="Arial"/>
      <family val="2"/>
    </font>
    <font>
      <b/>
      <sz val="11"/>
      <color rgb="FF2639F2"/>
      <name val="Arial"/>
      <family val="2"/>
    </font>
    <font>
      <b/>
      <sz val="14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i/>
      <sz val="10"/>
      <color theme="3" tint="0.39997558519241921"/>
      <name val="StinnesSans Light TT"/>
    </font>
    <font>
      <sz val="9"/>
      <color theme="0"/>
      <name val="Arial"/>
      <family val="2"/>
    </font>
    <font>
      <i/>
      <sz val="9"/>
      <color rgb="FF2639F2"/>
      <name val="Arial"/>
      <family val="2"/>
    </font>
    <font>
      <b/>
      <sz val="18"/>
      <name val="Cambria"/>
      <family val="1"/>
    </font>
    <font>
      <b/>
      <sz val="9"/>
      <color theme="1"/>
      <name val="Arial"/>
      <family val="2"/>
    </font>
    <font>
      <b/>
      <sz val="9"/>
      <color theme="0"/>
      <name val="Arial"/>
      <family val="2"/>
    </font>
    <font>
      <b/>
      <u/>
      <sz val="9"/>
      <name val="Arial"/>
      <family val="2"/>
    </font>
    <font>
      <i/>
      <sz val="9"/>
      <name val="Arial"/>
      <family val="2"/>
    </font>
    <font>
      <i/>
      <sz val="7"/>
      <name val="Arial"/>
      <family val="2"/>
    </font>
    <font>
      <b/>
      <sz val="12"/>
      <color theme="0"/>
      <name val="Cambria"/>
      <family val="1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ck">
        <color theme="3" tint="-0.249977111117893"/>
      </top>
      <bottom/>
      <diagonal/>
    </border>
    <border>
      <left style="thick">
        <color theme="3" tint="-0.249977111117893"/>
      </left>
      <right/>
      <top style="thick">
        <color theme="3" tint="-0.249977111117893"/>
      </top>
      <bottom style="thick">
        <color theme="3" tint="-0.249977111117893"/>
      </bottom>
      <diagonal/>
    </border>
    <border>
      <left/>
      <right style="thick">
        <color theme="3" tint="-0.249977111117893"/>
      </right>
      <top style="thick">
        <color theme="3" tint="-0.249977111117893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theme="3" tint="-0.249977111117893"/>
      </top>
      <bottom style="thick">
        <color theme="3" tint="-0.249977111117893"/>
      </bottom>
      <diagonal/>
    </border>
    <border>
      <left/>
      <right style="thick">
        <color theme="3" tint="-0.249977111117893"/>
      </right>
      <top style="thick">
        <color theme="3" tint="-0.249977111117893"/>
      </top>
      <bottom style="thick">
        <color theme="3" tint="-0.249977111117893"/>
      </bottom>
      <diagonal/>
    </border>
  </borders>
  <cellStyleXfs count="14">
    <xf numFmtId="0" fontId="0" fillId="0" borderId="0"/>
    <xf numFmtId="44" fontId="7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190">
    <xf numFmtId="0" fontId="0" fillId="0" borderId="0" xfId="0"/>
    <xf numFmtId="0" fontId="0" fillId="0" borderId="0" xfId="0" applyBorder="1"/>
    <xf numFmtId="0" fontId="6" fillId="0" borderId="0" xfId="0" applyFont="1"/>
    <xf numFmtId="0" fontId="11" fillId="0" borderId="0" xfId="0" applyFont="1"/>
    <xf numFmtId="0" fontId="12" fillId="0" borderId="0" xfId="0" applyFont="1"/>
    <xf numFmtId="0" fontId="18" fillId="0" borderId="0" xfId="0" applyFont="1"/>
    <xf numFmtId="0" fontId="15" fillId="0" borderId="0" xfId="0" applyFont="1"/>
    <xf numFmtId="9" fontId="11" fillId="0" borderId="0" xfId="0" applyNumberFormat="1" applyFont="1" applyAlignment="1">
      <alignment horizontal="left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Fill="1" applyBorder="1"/>
    <xf numFmtId="0" fontId="0" fillId="0" borderId="0" xfId="0" applyFill="1" applyBorder="1"/>
    <xf numFmtId="2" fontId="0" fillId="0" borderId="0" xfId="0" applyNumberFormat="1" applyFill="1" applyBorder="1"/>
    <xf numFmtId="0" fontId="3" fillId="0" borderId="0" xfId="0" applyFont="1" applyFill="1" applyBorder="1"/>
    <xf numFmtId="0" fontId="20" fillId="0" borderId="0" xfId="0" applyFont="1" applyFill="1" applyBorder="1"/>
    <xf numFmtId="0" fontId="6" fillId="0" borderId="0" xfId="0" applyFont="1" applyFill="1" applyBorder="1"/>
    <xf numFmtId="0" fontId="19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right"/>
    </xf>
    <xf numFmtId="0" fontId="27" fillId="0" borderId="0" xfId="0" applyFont="1" applyFill="1" applyBorder="1"/>
    <xf numFmtId="0" fontId="28" fillId="0" borderId="0" xfId="0" applyFont="1" applyFill="1" applyBorder="1"/>
    <xf numFmtId="0" fontId="16" fillId="0" borderId="0" xfId="0" applyFont="1" applyFill="1" applyBorder="1"/>
    <xf numFmtId="0" fontId="17" fillId="0" borderId="0" xfId="0" applyFont="1" applyFill="1" applyBorder="1"/>
    <xf numFmtId="0" fontId="9" fillId="0" borderId="0" xfId="0" applyFont="1" applyFill="1" applyBorder="1"/>
    <xf numFmtId="0" fontId="22" fillId="0" borderId="0" xfId="0" applyFont="1" applyFill="1" applyBorder="1"/>
    <xf numFmtId="0" fontId="24" fillId="0" borderId="0" xfId="0" applyFont="1" applyFill="1" applyBorder="1"/>
    <xf numFmtId="0" fontId="25" fillId="0" borderId="0" xfId="0" applyFont="1" applyFill="1" applyBorder="1"/>
    <xf numFmtId="9" fontId="11" fillId="0" borderId="0" xfId="0" applyNumberFormat="1" applyFont="1" applyFill="1" applyBorder="1" applyAlignment="1">
      <alignment horizontal="left"/>
    </xf>
    <xf numFmtId="0" fontId="6" fillId="0" borderId="0" xfId="0" applyFont="1" applyFill="1" applyBorder="1" applyAlignment="1"/>
    <xf numFmtId="14" fontId="30" fillId="0" borderId="0" xfId="5" applyNumberFormat="1" applyFont="1"/>
    <xf numFmtId="0" fontId="21" fillId="0" borderId="0" xfId="5" applyFont="1"/>
    <xf numFmtId="14" fontId="21" fillId="0" borderId="0" xfId="5" applyNumberFormat="1" applyFont="1"/>
    <xf numFmtId="14" fontId="32" fillId="0" borderId="0" xfId="5" applyNumberFormat="1" applyFont="1" applyAlignment="1">
      <alignment horizontal="right"/>
    </xf>
    <xf numFmtId="0" fontId="31" fillId="0" borderId="0" xfId="5" applyFont="1"/>
    <xf numFmtId="0" fontId="6" fillId="0" borderId="0" xfId="7"/>
    <xf numFmtId="2" fontId="6" fillId="0" borderId="0" xfId="7" applyNumberFormat="1"/>
    <xf numFmtId="2" fontId="4" fillId="0" borderId="0" xfId="7" applyNumberFormat="1" applyFont="1"/>
    <xf numFmtId="0" fontId="6" fillId="0" borderId="0" xfId="7" applyFont="1"/>
    <xf numFmtId="0" fontId="13" fillId="0" borderId="0" xfId="7" applyFont="1" applyAlignment="1">
      <alignment horizontal="left"/>
    </xf>
    <xf numFmtId="0" fontId="14" fillId="0" borderId="0" xfId="7" applyFont="1"/>
    <xf numFmtId="2" fontId="6" fillId="0" borderId="0" xfId="7" applyNumberFormat="1" applyFont="1"/>
    <xf numFmtId="0" fontId="5" fillId="0" borderId="0" xfId="7" applyFont="1"/>
    <xf numFmtId="14" fontId="4" fillId="0" borderId="0" xfId="7" applyNumberFormat="1" applyFont="1" applyAlignment="1">
      <alignment horizontal="right"/>
    </xf>
    <xf numFmtId="0" fontId="30" fillId="0" borderId="0" xfId="5" applyFont="1"/>
    <xf numFmtId="0" fontId="31" fillId="0" borderId="0" xfId="5" applyFont="1" applyAlignment="1">
      <alignment horizontal="center"/>
    </xf>
    <xf numFmtId="2" fontId="32" fillId="0" borderId="0" xfId="6" applyNumberFormat="1" applyFont="1"/>
    <xf numFmtId="2" fontId="32" fillId="0" borderId="0" xfId="5" applyNumberFormat="1" applyFont="1"/>
    <xf numFmtId="0" fontId="31" fillId="0" borderId="2" xfId="5" applyFont="1" applyBorder="1" applyAlignment="1">
      <alignment horizontal="center"/>
    </xf>
    <xf numFmtId="2" fontId="27" fillId="0" borderId="0" xfId="7" applyNumberFormat="1" applyFont="1"/>
    <xf numFmtId="2" fontId="27" fillId="0" borderId="0" xfId="2" applyNumberFormat="1" applyFont="1" applyBorder="1" applyAlignment="1" applyProtection="1">
      <alignment horizontal="left"/>
    </xf>
    <xf numFmtId="0" fontId="35" fillId="0" borderId="0" xfId="5" applyFont="1"/>
    <xf numFmtId="10" fontId="36" fillId="0" borderId="0" xfId="4" applyNumberFormat="1" applyFont="1" applyAlignment="1">
      <alignment horizontal="center"/>
    </xf>
    <xf numFmtId="0" fontId="36" fillId="0" borderId="0" xfId="4" applyNumberFormat="1" applyFont="1" applyAlignment="1">
      <alignment horizontal="center"/>
    </xf>
    <xf numFmtId="0" fontId="14" fillId="0" borderId="0" xfId="0" applyFont="1" applyFill="1" applyBorder="1"/>
    <xf numFmtId="10" fontId="36" fillId="0" borderId="0" xfId="4" applyNumberFormat="1" applyFont="1" applyFill="1" applyBorder="1" applyAlignment="1">
      <alignment horizontal="center"/>
    </xf>
    <xf numFmtId="44" fontId="14" fillId="0" borderId="6" xfId="3" applyFont="1" applyFill="1" applyBorder="1" applyAlignment="1">
      <alignment horizontal="right"/>
    </xf>
    <xf numFmtId="0" fontId="35" fillId="0" borderId="0" xfId="5" applyFont="1" applyFill="1" applyBorder="1"/>
    <xf numFmtId="44" fontId="14" fillId="0" borderId="7" xfId="3" applyFont="1" applyFill="1" applyBorder="1" applyAlignment="1">
      <alignment horizontal="right"/>
    </xf>
    <xf numFmtId="44" fontId="14" fillId="0" borderId="1" xfId="3" applyFont="1" applyFill="1" applyBorder="1" applyAlignment="1">
      <alignment horizontal="right"/>
    </xf>
    <xf numFmtId="0" fontId="38" fillId="0" borderId="0" xfId="0" applyFont="1" applyFill="1" applyBorder="1"/>
    <xf numFmtId="44" fontId="39" fillId="0" borderId="1" xfId="3" applyFont="1" applyFill="1" applyBorder="1" applyAlignment="1">
      <alignment horizontal="right"/>
    </xf>
    <xf numFmtId="0" fontId="39" fillId="0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center"/>
    </xf>
    <xf numFmtId="0" fontId="40" fillId="0" borderId="0" xfId="5" applyFont="1"/>
    <xf numFmtId="0" fontId="34" fillId="0" borderId="0" xfId="7" applyFont="1" applyAlignment="1"/>
    <xf numFmtId="0" fontId="14" fillId="0" borderId="0" xfId="7" applyFont="1" applyAlignment="1"/>
    <xf numFmtId="0" fontId="0" fillId="0" borderId="0" xfId="0" applyAlignment="1"/>
    <xf numFmtId="44" fontId="35" fillId="0" borderId="6" xfId="3" applyFont="1" applyBorder="1"/>
    <xf numFmtId="44" fontId="14" fillId="0" borderId="4" xfId="3" applyFont="1" applyFill="1" applyBorder="1" applyAlignment="1">
      <alignment horizontal="right"/>
    </xf>
    <xf numFmtId="44" fontId="35" fillId="0" borderId="1" xfId="3" applyNumberFormat="1" applyFont="1" applyBorder="1"/>
    <xf numFmtId="10" fontId="35" fillId="0" borderId="0" xfId="4" applyNumberFormat="1" applyFont="1"/>
    <xf numFmtId="44" fontId="21" fillId="0" borderId="9" xfId="3" applyNumberFormat="1" applyFont="1" applyBorder="1"/>
    <xf numFmtId="10" fontId="23" fillId="0" borderId="0" xfId="4" applyNumberFormat="1" applyFont="1" applyFill="1" applyBorder="1" applyAlignment="1">
      <alignment horizontal="right"/>
    </xf>
    <xf numFmtId="10" fontId="42" fillId="0" borderId="0" xfId="0" applyNumberFormat="1" applyFont="1" applyBorder="1" applyAlignment="1">
      <alignment horizontal="right"/>
    </xf>
    <xf numFmtId="0" fontId="43" fillId="0" borderId="0" xfId="0" applyFont="1" applyBorder="1"/>
    <xf numFmtId="0" fontId="43" fillId="0" borderId="0" xfId="0" applyFont="1" applyBorder="1" applyAlignment="1">
      <alignment horizontal="right"/>
    </xf>
    <xf numFmtId="166" fontId="42" fillId="0" borderId="0" xfId="0" applyNumberFormat="1" applyFont="1" applyBorder="1" applyAlignment="1">
      <alignment horizontal="right"/>
    </xf>
    <xf numFmtId="165" fontId="42" fillId="0" borderId="0" xfId="12" applyFont="1" applyBorder="1" applyAlignment="1">
      <alignment horizontal="right"/>
    </xf>
    <xf numFmtId="10" fontId="42" fillId="0" borderId="0" xfId="11" applyNumberFormat="1" applyFont="1" applyBorder="1" applyAlignment="1">
      <alignment horizontal="right"/>
    </xf>
    <xf numFmtId="0" fontId="35" fillId="0" borderId="1" xfId="5" applyFont="1" applyFill="1" applyBorder="1"/>
    <xf numFmtId="0" fontId="35" fillId="0" borderId="4" xfId="5" applyFont="1" applyFill="1" applyBorder="1"/>
    <xf numFmtId="44" fontId="11" fillId="0" borderId="2" xfId="3" applyFont="1" applyFill="1" applyBorder="1"/>
    <xf numFmtId="167" fontId="23" fillId="0" borderId="2" xfId="4" applyNumberFormat="1" applyFont="1" applyFill="1" applyBorder="1" applyAlignment="1">
      <alignment horizontal="right"/>
    </xf>
    <xf numFmtId="10" fontId="23" fillId="0" borderId="2" xfId="4" applyNumberFormat="1" applyFont="1" applyFill="1" applyBorder="1" applyAlignment="1">
      <alignment horizontal="right"/>
    </xf>
    <xf numFmtId="167" fontId="23" fillId="0" borderId="10" xfId="4" applyNumberFormat="1" applyFont="1" applyFill="1" applyBorder="1" applyAlignment="1">
      <alignment horizontal="right"/>
    </xf>
    <xf numFmtId="2" fontId="25" fillId="0" borderId="11" xfId="0" applyNumberFormat="1" applyFont="1" applyFill="1" applyBorder="1"/>
    <xf numFmtId="0" fontId="29" fillId="0" borderId="12" xfId="0" applyFont="1" applyFill="1" applyBorder="1" applyAlignment="1">
      <alignment horizontal="center"/>
    </xf>
    <xf numFmtId="0" fontId="33" fillId="0" borderId="0" xfId="0" applyFont="1"/>
    <xf numFmtId="0" fontId="33" fillId="0" borderId="0" xfId="0" applyFont="1" applyAlignment="1">
      <alignment horizontal="left"/>
    </xf>
    <xf numFmtId="168" fontId="32" fillId="0" borderId="0" xfId="5" applyNumberFormat="1" applyFont="1"/>
    <xf numFmtId="0" fontId="14" fillId="0" borderId="1" xfId="5" applyFont="1" applyFill="1" applyBorder="1" applyAlignment="1">
      <alignment horizontal="center"/>
    </xf>
    <xf numFmtId="2" fontId="14" fillId="0" borderId="1" xfId="0" applyNumberFormat="1" applyFont="1" applyFill="1" applyBorder="1" applyAlignment="1">
      <alignment horizontal="center"/>
    </xf>
    <xf numFmtId="0" fontId="2" fillId="0" borderId="0" xfId="0" applyFont="1"/>
    <xf numFmtId="0" fontId="27" fillId="0" borderId="0" xfId="0" applyFont="1"/>
    <xf numFmtId="0" fontId="14" fillId="0" borderId="4" xfId="5" applyFont="1" applyFill="1" applyBorder="1" applyAlignment="1">
      <alignment horizontal="center"/>
    </xf>
    <xf numFmtId="0" fontId="0" fillId="0" borderId="1" xfId="0" applyBorder="1"/>
    <xf numFmtId="0" fontId="0" fillId="0" borderId="4" xfId="0" applyBorder="1"/>
    <xf numFmtId="0" fontId="45" fillId="0" borderId="1" xfId="5" applyFont="1" applyFill="1" applyBorder="1" applyAlignment="1">
      <alignment horizontal="center" vertical="center"/>
    </xf>
    <xf numFmtId="44" fontId="45" fillId="0" borderId="1" xfId="5" applyNumberFormat="1" applyFont="1" applyFill="1" applyBorder="1" applyAlignment="1">
      <alignment vertical="center"/>
    </xf>
    <xf numFmtId="0" fontId="45" fillId="0" borderId="1" xfId="5" applyFont="1" applyFill="1" applyBorder="1" applyAlignment="1">
      <alignment horizontal="center"/>
    </xf>
    <xf numFmtId="10" fontId="45" fillId="0" borderId="0" xfId="4" applyNumberFormat="1" applyFont="1" applyFill="1" applyBorder="1" applyAlignment="1">
      <alignment horizontal="center"/>
    </xf>
    <xf numFmtId="0" fontId="2" fillId="0" borderId="0" xfId="0" applyFont="1" applyFill="1" applyBorder="1"/>
    <xf numFmtId="10" fontId="42" fillId="0" borderId="0" xfId="0" applyNumberFormat="1" applyFont="1" applyFill="1" applyBorder="1" applyAlignment="1">
      <alignment horizontal="right"/>
    </xf>
    <xf numFmtId="0" fontId="43" fillId="0" borderId="0" xfId="0" applyFont="1" applyFill="1" applyBorder="1" applyAlignment="1">
      <alignment horizontal="right"/>
    </xf>
    <xf numFmtId="166" fontId="42" fillId="0" borderId="0" xfId="0" applyNumberFormat="1" applyFont="1" applyFill="1" applyBorder="1" applyAlignment="1">
      <alignment horizontal="right"/>
    </xf>
    <xf numFmtId="165" fontId="42" fillId="0" borderId="0" xfId="12" applyFont="1" applyFill="1" applyBorder="1" applyAlignment="1">
      <alignment horizontal="right"/>
    </xf>
    <xf numFmtId="44" fontId="11" fillId="0" borderId="10" xfId="3" applyFont="1" applyFill="1" applyBorder="1"/>
    <xf numFmtId="44" fontId="11" fillId="0" borderId="0" xfId="3" applyFont="1" applyFill="1" applyBorder="1"/>
    <xf numFmtId="167" fontId="23" fillId="0" borderId="0" xfId="4" applyNumberFormat="1" applyFont="1" applyFill="1" applyBorder="1" applyAlignment="1">
      <alignment horizontal="right"/>
    </xf>
    <xf numFmtId="10" fontId="42" fillId="0" borderId="0" xfId="0" applyNumberFormat="1" applyFont="1" applyFill="1" applyBorder="1" applyAlignment="1">
      <alignment horizontal="center"/>
    </xf>
    <xf numFmtId="44" fontId="42" fillId="0" borderId="0" xfId="3" applyFont="1" applyBorder="1" applyAlignment="1"/>
    <xf numFmtId="165" fontId="42" fillId="0" borderId="0" xfId="12" applyFont="1" applyBorder="1" applyAlignment="1"/>
    <xf numFmtId="0" fontId="42" fillId="0" borderId="0" xfId="0" applyFont="1" applyFill="1" applyBorder="1" applyAlignment="1"/>
    <xf numFmtId="0" fontId="42" fillId="0" borderId="0" xfId="0" applyFont="1" applyBorder="1" applyAlignment="1"/>
    <xf numFmtId="10" fontId="42" fillId="0" borderId="0" xfId="4" applyNumberFormat="1" applyFont="1" applyFill="1" applyBorder="1" applyAlignment="1"/>
    <xf numFmtId="0" fontId="4" fillId="0" borderId="0" xfId="0" applyFont="1" applyFill="1" applyBorder="1" applyAlignment="1"/>
    <xf numFmtId="10" fontId="42" fillId="0" borderId="0" xfId="4" applyNumberFormat="1" applyFont="1" applyFill="1" applyBorder="1" applyAlignment="1">
      <alignment horizontal="right"/>
    </xf>
    <xf numFmtId="44" fontId="45" fillId="0" borderId="1" xfId="5" applyNumberFormat="1" applyFont="1" applyFill="1" applyBorder="1" applyAlignment="1">
      <alignment horizontal="center"/>
    </xf>
    <xf numFmtId="44" fontId="0" fillId="0" borderId="1" xfId="3" applyFont="1" applyBorder="1"/>
    <xf numFmtId="0" fontId="35" fillId="0" borderId="14" xfId="5" applyFont="1" applyFill="1" applyBorder="1"/>
    <xf numFmtId="44" fontId="21" fillId="0" borderId="0" xfId="3" applyNumberFormat="1" applyFont="1" applyBorder="1"/>
    <xf numFmtId="2" fontId="25" fillId="0" borderId="0" xfId="0" applyNumberFormat="1" applyFont="1" applyFill="1" applyBorder="1"/>
    <xf numFmtId="44" fontId="43" fillId="0" borderId="4" xfId="0" applyNumberFormat="1" applyFont="1" applyBorder="1"/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17" xfId="0" applyBorder="1"/>
    <xf numFmtId="0" fontId="2" fillId="0" borderId="18" xfId="0" applyFont="1" applyBorder="1"/>
    <xf numFmtId="0" fontId="0" fillId="0" borderId="19" xfId="0" applyBorder="1"/>
    <xf numFmtId="0" fontId="2" fillId="0" borderId="20" xfId="0" applyFont="1" applyBorder="1"/>
    <xf numFmtId="10" fontId="48" fillId="0" borderId="0" xfId="4" applyNumberFormat="1" applyFont="1"/>
    <xf numFmtId="0" fontId="43" fillId="0" borderId="0" xfId="0" applyFont="1" applyBorder="1" applyAlignment="1"/>
    <xf numFmtId="166" fontId="42" fillId="0" borderId="0" xfId="0" applyNumberFormat="1" applyFont="1" applyBorder="1" applyAlignment="1"/>
    <xf numFmtId="10" fontId="45" fillId="0" borderId="0" xfId="4" applyNumberFormat="1" applyFont="1" applyFill="1" applyBorder="1" applyAlignment="1"/>
    <xf numFmtId="0" fontId="14" fillId="0" borderId="0" xfId="0" applyFont="1" applyFill="1" applyBorder="1" applyAlignment="1"/>
    <xf numFmtId="0" fontId="17" fillId="0" borderId="0" xfId="0" applyFont="1" applyFill="1" applyBorder="1" applyAlignment="1"/>
    <xf numFmtId="10" fontId="42" fillId="0" borderId="0" xfId="0" applyNumberFormat="1" applyFont="1" applyBorder="1" applyAlignment="1"/>
    <xf numFmtId="1" fontId="0" fillId="0" borderId="0" xfId="0" applyNumberFormat="1"/>
    <xf numFmtId="2" fontId="47" fillId="0" borderId="0" xfId="0" applyNumberFormat="1" applyFont="1" applyFill="1" applyBorder="1" applyAlignment="1"/>
    <xf numFmtId="167" fontId="49" fillId="0" borderId="0" xfId="4" applyNumberFormat="1" applyFont="1" applyAlignment="1">
      <alignment horizontal="center"/>
    </xf>
    <xf numFmtId="9" fontId="49" fillId="0" borderId="0" xfId="4" applyFont="1" applyAlignment="1">
      <alignment horizontal="center"/>
    </xf>
    <xf numFmtId="0" fontId="2" fillId="0" borderId="0" xfId="7" applyFont="1"/>
    <xf numFmtId="0" fontId="45" fillId="0" borderId="0" xfId="0" applyFont="1"/>
    <xf numFmtId="9" fontId="49" fillId="0" borderId="0" xfId="0" applyNumberFormat="1" applyFont="1" applyAlignment="1">
      <alignment horizontal="left"/>
    </xf>
    <xf numFmtId="0" fontId="2" fillId="0" borderId="0" xfId="0" applyFont="1" applyAlignment="1"/>
    <xf numFmtId="0" fontId="11" fillId="0" borderId="0" xfId="0" applyFont="1" applyAlignment="1"/>
    <xf numFmtId="0" fontId="14" fillId="0" borderId="0" xfId="5" applyFont="1" applyFill="1" applyBorder="1"/>
    <xf numFmtId="0" fontId="4" fillId="0" borderId="0" xfId="0" applyFont="1" applyFill="1" applyBorder="1"/>
    <xf numFmtId="2" fontId="4" fillId="0" borderId="0" xfId="2" applyNumberFormat="1" applyFont="1" applyBorder="1" applyAlignment="1" applyProtection="1">
      <alignment horizontal="left"/>
    </xf>
    <xf numFmtId="169" fontId="35" fillId="0" borderId="6" xfId="3" applyNumberFormat="1" applyFont="1" applyBorder="1"/>
    <xf numFmtId="44" fontId="11" fillId="0" borderId="2" xfId="3" applyNumberFormat="1" applyFont="1" applyFill="1" applyBorder="1"/>
    <xf numFmtId="0" fontId="50" fillId="0" borderId="0" xfId="0" applyFont="1" applyAlignment="1">
      <alignment horizontal="left"/>
    </xf>
    <xf numFmtId="0" fontId="14" fillId="0" borderId="0" xfId="0" applyFont="1"/>
    <xf numFmtId="0" fontId="50" fillId="0" borderId="0" xfId="0" applyFont="1"/>
    <xf numFmtId="9" fontId="13" fillId="0" borderId="0" xfId="0" applyNumberFormat="1" applyFont="1" applyFill="1" applyBorder="1" applyAlignment="1">
      <alignment horizontal="left"/>
    </xf>
    <xf numFmtId="2" fontId="14" fillId="0" borderId="0" xfId="0" applyNumberFormat="1" applyFont="1" applyFill="1" applyBorder="1"/>
    <xf numFmtId="0" fontId="13" fillId="0" borderId="0" xfId="7" applyFont="1" applyAlignment="1"/>
    <xf numFmtId="0" fontId="51" fillId="0" borderId="0" xfId="7" applyFont="1" applyAlignment="1"/>
    <xf numFmtId="0" fontId="43" fillId="0" borderId="6" xfId="0" applyFont="1" applyBorder="1"/>
    <xf numFmtId="44" fontId="6" fillId="0" borderId="0" xfId="3" applyFont="1"/>
    <xf numFmtId="44" fontId="31" fillId="0" borderId="1" xfId="3" applyNumberFormat="1" applyFont="1" applyBorder="1"/>
    <xf numFmtId="44" fontId="35" fillId="0" borderId="0" xfId="3" applyNumberFormat="1" applyFont="1" applyBorder="1"/>
    <xf numFmtId="44" fontId="0" fillId="0" borderId="0" xfId="3" applyFont="1"/>
    <xf numFmtId="44" fontId="31" fillId="0" borderId="7" xfId="3" applyNumberFormat="1" applyFont="1" applyBorder="1"/>
    <xf numFmtId="0" fontId="52" fillId="0" borderId="0" xfId="7" applyFont="1" applyAlignment="1">
      <alignment horizontal="center"/>
    </xf>
    <xf numFmtId="2" fontId="47" fillId="0" borderId="0" xfId="0" applyNumberFormat="1" applyFont="1" applyFill="1" applyBorder="1" applyAlignment="1">
      <alignment horizontal="center"/>
    </xf>
    <xf numFmtId="2" fontId="47" fillId="0" borderId="0" xfId="0" applyNumberFormat="1" applyFont="1" applyFill="1" applyBorder="1" applyAlignment="1">
      <alignment horizontal="left"/>
    </xf>
    <xf numFmtId="44" fontId="41" fillId="0" borderId="21" xfId="3" applyFont="1" applyFill="1" applyBorder="1" applyAlignment="1">
      <alignment horizontal="center"/>
    </xf>
    <xf numFmtId="44" fontId="41" fillId="0" borderId="22" xfId="3" applyFont="1" applyFill="1" applyBorder="1" applyAlignment="1">
      <alignment horizontal="center"/>
    </xf>
    <xf numFmtId="0" fontId="31" fillId="2" borderId="3" xfId="5" applyFont="1" applyFill="1" applyBorder="1" applyAlignment="1">
      <alignment horizontal="left"/>
    </xf>
    <xf numFmtId="0" fontId="31" fillId="2" borderId="8" xfId="5" applyFont="1" applyFill="1" applyBorder="1" applyAlignment="1">
      <alignment horizontal="left"/>
    </xf>
    <xf numFmtId="0" fontId="31" fillId="2" borderId="5" xfId="5" applyFont="1" applyFill="1" applyBorder="1" applyAlignment="1">
      <alignment horizontal="left"/>
    </xf>
    <xf numFmtId="0" fontId="6" fillId="0" borderId="0" xfId="7" applyFont="1" applyAlignment="1">
      <alignment horizontal="left"/>
    </xf>
    <xf numFmtId="0" fontId="31" fillId="3" borderId="3" xfId="5" applyFont="1" applyFill="1" applyBorder="1" applyAlignment="1">
      <alignment horizontal="left"/>
    </xf>
    <xf numFmtId="0" fontId="31" fillId="3" borderId="8" xfId="5" applyFont="1" applyFill="1" applyBorder="1" applyAlignment="1">
      <alignment horizontal="left"/>
    </xf>
    <xf numFmtId="0" fontId="31" fillId="3" borderId="5" xfId="5" applyFont="1" applyFill="1" applyBorder="1" applyAlignment="1">
      <alignment horizontal="left"/>
    </xf>
    <xf numFmtId="0" fontId="47" fillId="0" borderId="0" xfId="0" applyNumberFormat="1" applyFont="1" applyFill="1" applyBorder="1" applyAlignment="1">
      <alignment horizontal="center"/>
    </xf>
    <xf numFmtId="0" fontId="37" fillId="0" borderId="7" xfId="5" applyFont="1" applyBorder="1" applyAlignment="1">
      <alignment horizontal="center" vertical="center" wrapText="1"/>
    </xf>
    <xf numFmtId="0" fontId="37" fillId="0" borderId="1" xfId="5" applyFont="1" applyBorder="1" applyAlignment="1">
      <alignment horizontal="center" vertical="center" wrapText="1"/>
    </xf>
    <xf numFmtId="0" fontId="37" fillId="0" borderId="4" xfId="5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/>
    </xf>
    <xf numFmtId="0" fontId="44" fillId="0" borderId="0" xfId="0" applyFont="1" applyFill="1" applyBorder="1" applyAlignment="1">
      <alignment horizontal="center"/>
    </xf>
    <xf numFmtId="0" fontId="34" fillId="0" borderId="0" xfId="7" applyFont="1" applyAlignment="1">
      <alignment horizontal="center"/>
    </xf>
    <xf numFmtId="0" fontId="24" fillId="0" borderId="10" xfId="5" applyFont="1" applyBorder="1" applyAlignment="1">
      <alignment horizontal="center" vertical="center" wrapText="1"/>
    </xf>
    <xf numFmtId="0" fontId="24" fillId="0" borderId="0" xfId="5" applyFont="1" applyBorder="1" applyAlignment="1">
      <alignment horizontal="center" vertical="center" wrapText="1"/>
    </xf>
    <xf numFmtId="0" fontId="24" fillId="0" borderId="14" xfId="5" applyFont="1" applyBorder="1" applyAlignment="1">
      <alignment horizontal="center" vertical="center" wrapText="1"/>
    </xf>
    <xf numFmtId="44" fontId="41" fillId="0" borderId="11" xfId="3" applyFont="1" applyFill="1" applyBorder="1" applyAlignment="1">
      <alignment horizontal="center"/>
    </xf>
    <xf numFmtId="44" fontId="41" fillId="0" borderId="13" xfId="3" applyFont="1" applyFill="1" applyBorder="1" applyAlignment="1">
      <alignment horizontal="center"/>
    </xf>
    <xf numFmtId="2" fontId="47" fillId="0" borderId="0" xfId="0" applyNumberFormat="1" applyFont="1" applyFill="1" applyBorder="1" applyAlignment="1">
      <alignment horizontal="right"/>
    </xf>
    <xf numFmtId="2" fontId="53" fillId="0" borderId="0" xfId="0" applyNumberFormat="1" applyFont="1" applyFill="1" applyBorder="1" applyAlignment="1">
      <alignment horizontal="center"/>
    </xf>
    <xf numFmtId="2" fontId="54" fillId="0" borderId="0" xfId="0" applyNumberFormat="1" applyFont="1" applyFill="1" applyBorder="1"/>
    <xf numFmtId="2" fontId="49" fillId="0" borderId="0" xfId="0" applyNumberFormat="1" applyFont="1" applyFill="1" applyBorder="1"/>
  </cellXfs>
  <cellStyles count="14">
    <cellStyle name="Euro" xfId="1"/>
    <cellStyle name="Euro 2" xfId="8"/>
    <cellStyle name="Euro 3" xfId="12"/>
    <cellStyle name="Lien hypertexte" xfId="2" builtinId="8"/>
    <cellStyle name="Milliers 2" xfId="9"/>
    <cellStyle name="Milliers 3" xfId="13"/>
    <cellStyle name="Monétaire" xfId="3" builtinId="4"/>
    <cellStyle name="Monétaire 2" xfId="10"/>
    <cellStyle name="Monétaire 3" xfId="6"/>
    <cellStyle name="Normal" xfId="0" builtinId="0"/>
    <cellStyle name="Normal 2" xfId="7"/>
    <cellStyle name="Normal 3" xfId="5"/>
    <cellStyle name="Pourcentage" xfId="4" builtinId="5"/>
    <cellStyle name="Pourcentage 2" xfId="11"/>
  </cellStyles>
  <dxfs count="0"/>
  <tableStyles count="0" defaultTableStyle="TableStyleMedium9" defaultPivotStyle="PivotStyleLight16"/>
  <colors>
    <mruColors>
      <color rgb="FF2639F2"/>
      <color rgb="FFE3B60F"/>
      <color rgb="FFF02914"/>
      <color rgb="FF16EE3F"/>
      <color rgb="FF3068C2"/>
      <color rgb="FF2AAAC8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pie%20de%20Futur%20Devis%20Pro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vis"/>
      <sheetName val="Cloisons"/>
      <sheetName val="Lot Faux Plafond"/>
      <sheetName val="Lot Revêtement Sol"/>
      <sheetName val="Lot Peintures"/>
      <sheetName val="Lot Bloc Portes"/>
      <sheetName val="Lot Quincaillerie"/>
      <sheetName val="Lot CFCF"/>
      <sheetName val="Lot Plomberie"/>
      <sheetName val="Lot Climatisation"/>
      <sheetName val="Lot Autres Divers"/>
      <sheetName val="Lot Maçonnerie"/>
      <sheetName val="Lot Menuiserie"/>
    </sheetNames>
    <definedNames>
      <definedName name="AffichUserForm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64"/>
  <sheetViews>
    <sheetView topLeftCell="A46" workbookViewId="0">
      <selection activeCell="A53" sqref="A53:E72"/>
    </sheetView>
  </sheetViews>
  <sheetFormatPr baseColWidth="10" defaultRowHeight="12.75"/>
  <cols>
    <col min="1" max="1" width="23.42578125" customWidth="1"/>
    <col min="2" max="2" width="17.5703125" customWidth="1"/>
    <col min="3" max="3" width="20.140625" customWidth="1"/>
    <col min="4" max="4" width="19" customWidth="1"/>
    <col min="5" max="5" width="19.7109375" customWidth="1"/>
  </cols>
  <sheetData>
    <row r="1" spans="1:5" ht="20.25" customHeight="1">
      <c r="A1" s="10"/>
      <c r="B1" s="11"/>
      <c r="C1" s="187" t="s">
        <v>85</v>
      </c>
      <c r="D1" s="164" t="s">
        <v>76</v>
      </c>
      <c r="E1" s="174">
        <v>1</v>
      </c>
    </row>
    <row r="2" spans="1:5" ht="12.75" customHeight="1">
      <c r="A2" s="13"/>
      <c r="B2" s="13"/>
      <c r="C2" s="187"/>
      <c r="D2" s="164"/>
      <c r="E2" s="174"/>
    </row>
    <row r="3" spans="1:5" ht="20.25" customHeight="1">
      <c r="A3" s="13"/>
      <c r="B3" s="13"/>
      <c r="C3" s="188">
        <f>((D51-(D49+E30))/B19)</f>
        <v>1.8559844468128139</v>
      </c>
    </row>
    <row r="4" spans="1:5">
      <c r="A4" s="13"/>
      <c r="B4" s="11"/>
      <c r="C4" s="189"/>
      <c r="D4" s="42" t="s">
        <v>86</v>
      </c>
      <c r="E4" s="28">
        <f ca="1">TODAY()</f>
        <v>42073</v>
      </c>
    </row>
    <row r="5" spans="1:5">
      <c r="A5" s="14"/>
      <c r="B5" s="15"/>
      <c r="C5" s="11"/>
      <c r="D5" s="29" t="s">
        <v>14</v>
      </c>
      <c r="E5" s="30">
        <f ca="1">EDATE(E4,1)</f>
        <v>42104</v>
      </c>
    </row>
    <row r="6" spans="1:5" ht="15">
      <c r="A6" s="14"/>
      <c r="B6" s="15"/>
      <c r="C6" s="11"/>
      <c r="D6" s="42" t="s">
        <v>15</v>
      </c>
      <c r="E6" s="31"/>
    </row>
    <row r="7" spans="1:5">
      <c r="A7" s="178"/>
      <c r="B7" s="178"/>
      <c r="C7" s="11"/>
    </row>
    <row r="8" spans="1:5">
      <c r="A8" s="178"/>
      <c r="B8" s="178"/>
      <c r="C8" s="11"/>
      <c r="D8" s="92" t="s">
        <v>81</v>
      </c>
    </row>
    <row r="9" spans="1:5" ht="15">
      <c r="C9" s="16"/>
      <c r="D9" s="35" t="s">
        <v>77</v>
      </c>
      <c r="E9" s="47"/>
    </row>
    <row r="10" spans="1:5">
      <c r="A10" s="179"/>
      <c r="B10" s="179"/>
      <c r="C10" s="27"/>
      <c r="D10" s="146" t="s">
        <v>82</v>
      </c>
      <c r="E10" s="48"/>
    </row>
    <row r="11" spans="1:5" ht="12.75" customHeight="1">
      <c r="C11" s="11"/>
      <c r="D11" s="145" t="s">
        <v>78</v>
      </c>
      <c r="E11" s="19"/>
    </row>
    <row r="12" spans="1:5" ht="10.5" customHeight="1">
      <c r="C12" s="15"/>
    </row>
    <row r="13" spans="1:5" s="2" customFormat="1" ht="5.25" customHeight="1">
      <c r="A13" s="33"/>
      <c r="B13" s="36"/>
      <c r="C13" s="33"/>
      <c r="D13" s="34"/>
      <c r="E13" s="34"/>
    </row>
    <row r="14" spans="1:5">
      <c r="A14" s="170" t="s">
        <v>16</v>
      </c>
      <c r="B14" s="170"/>
      <c r="C14" s="170"/>
      <c r="D14" s="170"/>
      <c r="E14" s="170"/>
    </row>
    <row r="15" spans="1:5">
      <c r="A15" s="139" t="s">
        <v>80</v>
      </c>
      <c r="B15" s="36"/>
      <c r="C15" s="36"/>
      <c r="D15" s="39"/>
      <c r="E15" s="39"/>
    </row>
    <row r="16" spans="1:5">
      <c r="A16" s="36"/>
      <c r="B16" s="36"/>
      <c r="C16" s="36"/>
      <c r="D16" s="39"/>
      <c r="E16" s="39"/>
    </row>
    <row r="17" spans="1:7">
      <c r="A17" s="36"/>
      <c r="B17" s="36"/>
      <c r="C17" s="36"/>
      <c r="D17" s="39"/>
      <c r="E17" s="39"/>
    </row>
    <row r="18" spans="1:7" s="2" customFormat="1" ht="15">
      <c r="A18" s="62" t="s">
        <v>30</v>
      </c>
      <c r="B18" s="42"/>
      <c r="C18" s="42"/>
      <c r="D18" s="42"/>
      <c r="E18" s="42"/>
    </row>
    <row r="19" spans="1:7" s="1" customFormat="1" ht="15">
      <c r="A19" s="42" t="s">
        <v>18</v>
      </c>
      <c r="B19" s="44">
        <v>693</v>
      </c>
      <c r="C19" s="32" t="s">
        <v>19</v>
      </c>
      <c r="D19" s="42"/>
      <c r="E19" s="42"/>
    </row>
    <row r="20" spans="1:7" s="5" customFormat="1" ht="15">
      <c r="A20" s="42" t="s">
        <v>20</v>
      </c>
      <c r="B20" s="45">
        <v>3300</v>
      </c>
      <c r="C20" s="32" t="s">
        <v>21</v>
      </c>
      <c r="D20" s="42"/>
      <c r="E20" s="42"/>
    </row>
    <row r="21" spans="1:7" s="5" customFormat="1" ht="15">
      <c r="A21" s="42" t="s">
        <v>12</v>
      </c>
      <c r="B21" s="88">
        <v>4.32</v>
      </c>
      <c r="C21" s="32" t="s">
        <v>22</v>
      </c>
      <c r="D21" s="42"/>
      <c r="E21" s="42"/>
    </row>
    <row r="22" spans="1:7" ht="9" customHeight="1">
      <c r="A22" s="42"/>
      <c r="B22" s="42"/>
      <c r="C22" s="42"/>
      <c r="D22" s="42"/>
      <c r="E22" s="42"/>
    </row>
    <row r="23" spans="1:7" hidden="1">
      <c r="A23" s="42"/>
      <c r="B23" s="42"/>
      <c r="C23" s="42"/>
      <c r="D23" s="42"/>
      <c r="E23" s="42"/>
    </row>
    <row r="24" spans="1:7" s="6" customFormat="1">
      <c r="A24" s="43"/>
      <c r="B24" s="43"/>
      <c r="C24" s="43"/>
      <c r="D24" s="46" t="s">
        <v>32</v>
      </c>
      <c r="E24" s="46" t="s">
        <v>31</v>
      </c>
    </row>
    <row r="25" spans="1:7" s="6" customFormat="1">
      <c r="A25" s="32" t="s">
        <v>33</v>
      </c>
      <c r="B25" s="49"/>
      <c r="C25" s="49"/>
      <c r="D25" s="78"/>
      <c r="E25" s="158">
        <f>SUM(E26:E28,B19)</f>
        <v>1355.75</v>
      </c>
      <c r="G25" s="159"/>
    </row>
    <row r="26" spans="1:7" s="2" customFormat="1">
      <c r="A26" s="49" t="s">
        <v>2</v>
      </c>
      <c r="B26" s="49"/>
      <c r="C26" s="49"/>
      <c r="D26" s="78"/>
      <c r="E26" s="157">
        <v>345</v>
      </c>
      <c r="G26" s="159"/>
    </row>
    <row r="27" spans="1:7" s="2" customFormat="1">
      <c r="A27" s="49" t="s">
        <v>3</v>
      </c>
      <c r="B27" s="128">
        <v>6.0000000000000001E-3</v>
      </c>
      <c r="C27" s="49"/>
      <c r="D27" s="78"/>
      <c r="E27" s="68">
        <v>299.75</v>
      </c>
      <c r="G27" s="159"/>
    </row>
    <row r="28" spans="1:7" s="2" customFormat="1">
      <c r="A28" s="42" t="s">
        <v>4</v>
      </c>
      <c r="B28" s="69"/>
      <c r="C28" s="49"/>
      <c r="D28" s="79"/>
      <c r="E28" s="68">
        <f>IF(((B19+E26+E27)+(B19+E26+E27)*20%)*B27&lt;18,18,((B19+E26+E27)+(B19+E26+E27)*20%)*B27)</f>
        <v>18</v>
      </c>
    </row>
    <row r="29" spans="1:7">
      <c r="A29" s="171" t="s">
        <v>5</v>
      </c>
      <c r="B29" s="172"/>
      <c r="C29" s="172"/>
      <c r="D29" s="172"/>
      <c r="E29" s="173"/>
    </row>
    <row r="30" spans="1:7">
      <c r="A30" s="49" t="s">
        <v>1</v>
      </c>
      <c r="B30" s="50">
        <v>0</v>
      </c>
      <c r="C30" s="175" t="s">
        <v>74</v>
      </c>
      <c r="D30" s="89"/>
      <c r="E30" s="147">
        <f>(E25+E41)*B30</f>
        <v>0</v>
      </c>
    </row>
    <row r="31" spans="1:7" s="4" customFormat="1" ht="14.25">
      <c r="A31" s="49" t="s">
        <v>23</v>
      </c>
      <c r="B31" s="50">
        <v>7.0000000000000007E-2</v>
      </c>
      <c r="C31" s="176"/>
      <c r="D31" s="96" t="s">
        <v>39</v>
      </c>
      <c r="E31" s="147">
        <f>E25*B31</f>
        <v>94.902500000000003</v>
      </c>
    </row>
    <row r="32" spans="1:7" s="4" customFormat="1" ht="14.25">
      <c r="A32" s="49" t="s">
        <v>0</v>
      </c>
      <c r="B32" s="50">
        <v>2.5000000000000001E-2</v>
      </c>
      <c r="C32" s="176"/>
      <c r="D32" s="96" t="s">
        <v>40</v>
      </c>
      <c r="E32" s="147">
        <f>E25*B32</f>
        <v>33.893750000000004</v>
      </c>
    </row>
    <row r="33" spans="1:5">
      <c r="A33" s="49" t="s">
        <v>41</v>
      </c>
      <c r="B33" s="137">
        <v>4.26</v>
      </c>
      <c r="C33" s="176"/>
      <c r="D33" s="97">
        <f>SUM(E30:E35)</f>
        <v>156.43790640000003</v>
      </c>
      <c r="E33" s="147">
        <f>B33*3.30614</f>
        <v>14.084156399999999</v>
      </c>
    </row>
    <row r="34" spans="1:5" ht="14.25" customHeight="1">
      <c r="A34" s="49" t="s">
        <v>24</v>
      </c>
      <c r="B34" s="138">
        <v>0.01</v>
      </c>
      <c r="C34" s="176"/>
      <c r="D34" s="98"/>
      <c r="E34" s="147">
        <f>E25*B34</f>
        <v>13.557500000000001</v>
      </c>
    </row>
    <row r="35" spans="1:5">
      <c r="A35" s="52" t="s">
        <v>25</v>
      </c>
      <c r="B35" s="53"/>
      <c r="C35" s="177"/>
      <c r="D35" s="90"/>
      <c r="E35" s="54"/>
    </row>
    <row r="36" spans="1:5">
      <c r="A36" s="167" t="s">
        <v>26</v>
      </c>
      <c r="B36" s="168"/>
      <c r="C36" s="168"/>
      <c r="D36" s="168"/>
      <c r="E36" s="169"/>
    </row>
    <row r="37" spans="1:5">
      <c r="A37" s="55" t="s">
        <v>6</v>
      </c>
      <c r="B37" s="134">
        <v>0.01</v>
      </c>
      <c r="C37" s="73"/>
      <c r="D37" s="56">
        <f>D33*1%</f>
        <v>1.5643790640000004</v>
      </c>
      <c r="E37" s="56"/>
    </row>
    <row r="38" spans="1:5">
      <c r="A38" s="55" t="s">
        <v>38</v>
      </c>
      <c r="B38" s="134"/>
      <c r="C38" s="156"/>
      <c r="E38" s="57">
        <v>15.24</v>
      </c>
    </row>
    <row r="39" spans="1:5">
      <c r="A39" s="55" t="s">
        <v>7</v>
      </c>
      <c r="B39" s="129" t="s">
        <v>75</v>
      </c>
      <c r="C39" s="73"/>
      <c r="D39" s="57"/>
      <c r="E39" s="57"/>
    </row>
    <row r="40" spans="1:5">
      <c r="A40" s="144" t="s">
        <v>13</v>
      </c>
      <c r="B40" s="129"/>
      <c r="C40" s="73"/>
      <c r="D40" s="57">
        <v>40</v>
      </c>
      <c r="E40" s="57"/>
    </row>
    <row r="41" spans="1:5">
      <c r="A41" s="52" t="s">
        <v>8</v>
      </c>
      <c r="B41" s="130">
        <v>20</v>
      </c>
      <c r="C41" s="73" t="s">
        <v>35</v>
      </c>
      <c r="D41" s="57"/>
      <c r="E41" s="57">
        <f>IF(B21*B41&lt;B41,B41,B21*B41)</f>
        <v>86.4</v>
      </c>
    </row>
    <row r="42" spans="1:5" s="6" customFormat="1">
      <c r="A42" s="52" t="s">
        <v>9</v>
      </c>
      <c r="B42" s="110">
        <v>22</v>
      </c>
      <c r="C42" s="73" t="s">
        <v>35</v>
      </c>
      <c r="D42" s="57">
        <f>IF(B21*B42&lt;B42,B42,B21*B42)</f>
        <v>95.04</v>
      </c>
      <c r="E42" s="59"/>
    </row>
    <row r="43" spans="1:5" s="6" customFormat="1">
      <c r="A43" s="52" t="s">
        <v>79</v>
      </c>
      <c r="B43" s="110"/>
      <c r="C43" s="73"/>
      <c r="D43" s="57">
        <v>80</v>
      </c>
      <c r="E43" s="59"/>
    </row>
    <row r="44" spans="1:5" s="6" customFormat="1">
      <c r="A44" s="52" t="s">
        <v>27</v>
      </c>
      <c r="B44" s="110"/>
      <c r="C44" s="73"/>
      <c r="D44" s="57">
        <v>30</v>
      </c>
      <c r="E44" s="59"/>
    </row>
    <row r="45" spans="1:5" s="6" customFormat="1">
      <c r="A45" s="52" t="s">
        <v>10</v>
      </c>
      <c r="B45" s="109">
        <v>6.5</v>
      </c>
      <c r="C45" s="73"/>
      <c r="D45" s="57">
        <v>13</v>
      </c>
      <c r="E45" s="59"/>
    </row>
    <row r="46" spans="1:5" s="6" customFormat="1">
      <c r="A46" s="52" t="s">
        <v>11</v>
      </c>
      <c r="B46" s="131">
        <v>1.52E-2</v>
      </c>
      <c r="C46" s="60"/>
      <c r="D46" s="57">
        <f>(D33+E26+E27+D39+E28+E41)*B46</f>
        <v>13.764936177279999</v>
      </c>
      <c r="E46" s="59"/>
    </row>
    <row r="47" spans="1:5" s="2" customFormat="1">
      <c r="A47" s="52" t="s">
        <v>28</v>
      </c>
      <c r="B47" s="132"/>
      <c r="C47" s="61"/>
      <c r="D47" s="67">
        <v>92</v>
      </c>
      <c r="E47" s="67"/>
    </row>
    <row r="48" spans="1:5" s="6" customFormat="1" ht="15">
      <c r="A48" s="20"/>
      <c r="B48" s="133"/>
      <c r="C48" s="17" t="s">
        <v>36</v>
      </c>
      <c r="D48" s="80">
        <f>SUM(D37:D47)</f>
        <v>365.36931524127999</v>
      </c>
      <c r="E48" s="148">
        <f>SUM(E30:E35,E37:E47)+SUM(E26:E28)</f>
        <v>920.82790640000007</v>
      </c>
    </row>
    <row r="49" spans="1:5" ht="15.75">
      <c r="A49" s="21"/>
      <c r="B49" s="22"/>
      <c r="C49" s="17" t="s">
        <v>1</v>
      </c>
      <c r="D49" s="81">
        <f>D48*E49</f>
        <v>31.056391795508802</v>
      </c>
      <c r="E49" s="82">
        <v>8.5000000000000006E-2</v>
      </c>
    </row>
    <row r="50" spans="1:5" ht="16.5" thickBot="1">
      <c r="A50" s="21"/>
      <c r="B50" s="22"/>
      <c r="C50" s="17"/>
      <c r="D50" s="83"/>
      <c r="E50" s="71"/>
    </row>
    <row r="51" spans="1:5" ht="19.5" thickTop="1" thickBot="1">
      <c r="A51" s="21"/>
      <c r="B51" s="22"/>
      <c r="C51" s="85" t="s">
        <v>37</v>
      </c>
      <c r="D51" s="165">
        <f>D48+E48+D49</f>
        <v>1317.2536134367888</v>
      </c>
      <c r="E51" s="166"/>
    </row>
    <row r="52" spans="1:5" ht="15.75" thickTop="1">
      <c r="A52" s="23"/>
      <c r="B52" s="24"/>
      <c r="C52" s="25"/>
      <c r="D52" s="84"/>
      <c r="E52" s="84"/>
    </row>
    <row r="53" spans="1:5" s="2" customFormat="1">
      <c r="A53" s="149"/>
      <c r="B53" s="150"/>
      <c r="C53" s="150"/>
      <c r="D53" s="150"/>
      <c r="E53"/>
    </row>
    <row r="54" spans="1:5">
      <c r="A54" s="151"/>
      <c r="B54" s="150"/>
      <c r="C54" s="150"/>
      <c r="D54" s="150"/>
    </row>
    <row r="55" spans="1:5">
      <c r="A55" s="150"/>
      <c r="B55" s="152"/>
      <c r="C55" s="52"/>
      <c r="D55" s="153"/>
      <c r="E55" s="12"/>
    </row>
    <row r="56" spans="1:5">
      <c r="A56" s="154"/>
      <c r="B56" s="150"/>
      <c r="C56" s="155"/>
      <c r="D56" s="155"/>
      <c r="E56" s="63"/>
    </row>
    <row r="57" spans="1:5">
      <c r="A57" s="140"/>
      <c r="B57" s="141"/>
      <c r="C57" s="140"/>
    </row>
    <row r="58" spans="1:5" ht="15">
      <c r="C58" s="143"/>
    </row>
    <row r="59" spans="1:5" ht="3.75" customHeight="1">
      <c r="A59" s="65"/>
      <c r="B59" s="142"/>
      <c r="C59" s="142"/>
      <c r="D59" s="65"/>
      <c r="E59" s="65"/>
    </row>
    <row r="60" spans="1:5">
      <c r="A60" s="162"/>
      <c r="B60" s="162"/>
      <c r="C60" s="162"/>
      <c r="D60" s="162"/>
      <c r="E60" s="162"/>
    </row>
    <row r="61" spans="1:5">
      <c r="A61" s="162"/>
      <c r="B61" s="162"/>
      <c r="C61" s="162"/>
      <c r="D61" s="162"/>
      <c r="E61" s="162"/>
    </row>
    <row r="62" spans="1:5">
      <c r="A62" s="162"/>
      <c r="B62" s="162"/>
      <c r="C62" s="162"/>
      <c r="D62" s="162"/>
      <c r="E62" s="162"/>
    </row>
    <row r="63" spans="1:5" ht="16.5" customHeight="1">
      <c r="B63" s="3"/>
      <c r="C63" s="4"/>
      <c r="D63" s="8"/>
      <c r="E63" s="9"/>
    </row>
    <row r="64" spans="1:5" ht="15">
      <c r="B64" s="4"/>
      <c r="C64" s="4"/>
      <c r="D64" s="8"/>
      <c r="E64" s="9"/>
    </row>
  </sheetData>
  <customSheetViews>
    <customSheetView guid="{BBD7A508-3FC2-4CE5-88B9-A5421BA29A46}" hiddenRows="1">
      <selection activeCell="F7" sqref="F7"/>
      <pageMargins left="0.24" right="0.24" top="0" bottom="0" header="0.31496062992125984" footer="0.31496062992125984"/>
      <pageSetup paperSize="9" orientation="portrait" verticalDpi="300" r:id="rId1"/>
      <headerFooter>
        <oddFooter>Page &amp;P de &amp;N</oddFooter>
      </headerFooter>
    </customSheetView>
  </customSheetViews>
  <mergeCells count="14">
    <mergeCell ref="A62:E62"/>
    <mergeCell ref="A60:E60"/>
    <mergeCell ref="A61:E61"/>
    <mergeCell ref="C1:C2"/>
    <mergeCell ref="D1:D2"/>
    <mergeCell ref="D51:E51"/>
    <mergeCell ref="A36:E36"/>
    <mergeCell ref="A14:E14"/>
    <mergeCell ref="A29:E29"/>
    <mergeCell ref="E1:E2"/>
    <mergeCell ref="C30:C35"/>
    <mergeCell ref="A7:B7"/>
    <mergeCell ref="A8:B8"/>
    <mergeCell ref="A10:B10"/>
  </mergeCells>
  <phoneticPr fontId="9" type="noConversion"/>
  <pageMargins left="0.23622047244094491" right="0.23622047244094491" top="0" bottom="0.19685039370078741" header="0.31496062992125984" footer="0.23622047244094491"/>
  <pageSetup paperSize="9" orientation="portrait" verticalDpi="300" r:id="rId2"/>
  <headerFooter>
    <oddFooter>Page &amp;P</oddFooter>
  </headerFooter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61"/>
  <sheetViews>
    <sheetView showWhiteSpace="0" topLeftCell="A43" workbookViewId="0">
      <selection activeCell="A61" sqref="A61:E61"/>
    </sheetView>
  </sheetViews>
  <sheetFormatPr baseColWidth="10" defaultRowHeight="12.75"/>
  <cols>
    <col min="1" max="1" width="23.42578125" customWidth="1"/>
    <col min="2" max="2" width="17.5703125" customWidth="1"/>
    <col min="3" max="3" width="20.140625" customWidth="1"/>
    <col min="4" max="4" width="19" customWidth="1"/>
    <col min="5" max="5" width="19.7109375" customWidth="1"/>
  </cols>
  <sheetData>
    <row r="1" spans="1:5" ht="20.25" customHeight="1">
      <c r="A1" s="10"/>
      <c r="B1" s="11"/>
      <c r="C1" s="136"/>
      <c r="D1" s="164" t="s">
        <v>76</v>
      </c>
      <c r="E1" s="174">
        <v>6</v>
      </c>
    </row>
    <row r="2" spans="1:5" ht="12.75" customHeight="1">
      <c r="A2" s="13"/>
      <c r="B2" s="13"/>
      <c r="C2" s="136"/>
      <c r="D2" s="164"/>
      <c r="E2" s="174"/>
    </row>
    <row r="3" spans="1:5">
      <c r="A3" s="13"/>
      <c r="B3" s="13"/>
      <c r="C3" s="11"/>
    </row>
    <row r="4" spans="1:5">
      <c r="A4" s="13"/>
      <c r="B4" s="11"/>
      <c r="C4" s="11"/>
      <c r="D4" s="42" t="s">
        <v>87</v>
      </c>
      <c r="E4" s="28">
        <f ca="1">TODAY()</f>
        <v>42073</v>
      </c>
    </row>
    <row r="5" spans="1:5">
      <c r="A5" s="14"/>
      <c r="B5" s="15"/>
      <c r="C5" s="11"/>
      <c r="D5" s="29" t="s">
        <v>14</v>
      </c>
      <c r="E5" s="30">
        <f ca="1">EDATE(E4,1)</f>
        <v>42104</v>
      </c>
    </row>
    <row r="6" spans="1:5" ht="15">
      <c r="A6" s="14"/>
      <c r="B6" s="15"/>
      <c r="C6" s="11"/>
      <c r="D6" s="42" t="s">
        <v>15</v>
      </c>
      <c r="E6" s="31"/>
    </row>
    <row r="7" spans="1:5">
      <c r="A7" s="178"/>
      <c r="B7" s="178"/>
      <c r="C7" s="11"/>
    </row>
    <row r="8" spans="1:5">
      <c r="A8" s="178"/>
      <c r="B8" s="178"/>
      <c r="C8" s="11"/>
      <c r="D8" s="92" t="s">
        <v>29</v>
      </c>
    </row>
    <row r="9" spans="1:5" ht="15">
      <c r="C9" s="16"/>
      <c r="D9" s="47"/>
      <c r="E9" s="47"/>
    </row>
    <row r="10" spans="1:5">
      <c r="A10" s="179"/>
      <c r="B10" s="179"/>
      <c r="C10" s="27"/>
      <c r="D10" s="48"/>
      <c r="E10" s="48"/>
    </row>
    <row r="11" spans="1:5">
      <c r="C11" s="11"/>
      <c r="D11" s="18"/>
      <c r="E11" s="19"/>
    </row>
    <row r="12" spans="1:5">
      <c r="C12" s="15"/>
    </row>
    <row r="13" spans="1:5">
      <c r="A13" s="33"/>
      <c r="B13" s="36"/>
      <c r="C13" s="33"/>
      <c r="D13" s="34"/>
      <c r="E13" s="34"/>
    </row>
    <row r="14" spans="1:5">
      <c r="A14" s="170" t="s">
        <v>16</v>
      </c>
      <c r="B14" s="170"/>
      <c r="C14" s="170"/>
      <c r="D14" s="170"/>
      <c r="E14" s="170"/>
    </row>
    <row r="15" spans="1:5">
      <c r="A15" s="36" t="s">
        <v>17</v>
      </c>
      <c r="B15" s="36"/>
      <c r="C15" s="36"/>
      <c r="D15" s="39"/>
      <c r="E15" s="39"/>
    </row>
    <row r="16" spans="1:5">
      <c r="A16" s="36"/>
      <c r="B16" s="36"/>
      <c r="C16" s="36"/>
      <c r="D16" s="39"/>
      <c r="E16" s="39"/>
    </row>
    <row r="17" spans="1:5">
      <c r="A17" s="36"/>
      <c r="B17" s="36"/>
      <c r="C17" s="36"/>
      <c r="D17" s="39"/>
      <c r="E17" s="39"/>
    </row>
    <row r="18" spans="1:5">
      <c r="A18" s="40"/>
      <c r="B18" s="37"/>
      <c r="C18" s="38"/>
      <c r="D18" s="35"/>
      <c r="E18" s="41"/>
    </row>
    <row r="19" spans="1:5" ht="15">
      <c r="A19" s="62" t="s">
        <v>70</v>
      </c>
      <c r="B19" s="42"/>
      <c r="C19" s="42"/>
      <c r="D19" s="42"/>
      <c r="E19" s="42"/>
    </row>
    <row r="20" spans="1:5" ht="15">
      <c r="A20" s="42" t="s">
        <v>18</v>
      </c>
      <c r="B20" s="44">
        <v>2589</v>
      </c>
      <c r="C20" s="32" t="s">
        <v>19</v>
      </c>
      <c r="D20" s="42"/>
      <c r="E20" s="42"/>
    </row>
    <row r="21" spans="1:5" ht="15">
      <c r="A21" s="42" t="s">
        <v>20</v>
      </c>
      <c r="B21" s="45">
        <v>500</v>
      </c>
      <c r="C21" s="32" t="s">
        <v>21</v>
      </c>
      <c r="D21" s="42"/>
      <c r="E21" s="42"/>
    </row>
    <row r="22" spans="1:5" ht="15">
      <c r="A22" s="42" t="s">
        <v>12</v>
      </c>
      <c r="B22" s="88">
        <v>0.30499999999999999</v>
      </c>
      <c r="C22" s="32" t="s">
        <v>22</v>
      </c>
      <c r="D22" s="42"/>
      <c r="E22" s="42"/>
    </row>
    <row r="23" spans="1:5">
      <c r="A23" s="42"/>
      <c r="B23" s="42"/>
      <c r="C23" s="42"/>
      <c r="D23" s="42"/>
      <c r="E23" s="42"/>
    </row>
    <row r="24" spans="1:5">
      <c r="A24" s="42"/>
      <c r="B24" s="42"/>
      <c r="C24" s="42"/>
      <c r="D24" s="42"/>
      <c r="E24" s="42"/>
    </row>
    <row r="25" spans="1:5">
      <c r="A25" s="42"/>
      <c r="B25" s="42"/>
      <c r="C25" s="42"/>
      <c r="D25" s="42"/>
      <c r="E25" s="42"/>
    </row>
    <row r="26" spans="1:5">
      <c r="A26" s="42"/>
      <c r="B26" s="42"/>
      <c r="C26" s="42"/>
      <c r="D26" s="42"/>
      <c r="E26" s="42"/>
    </row>
    <row r="27" spans="1:5">
      <c r="A27" s="42"/>
      <c r="B27" s="42"/>
      <c r="C27" s="42"/>
      <c r="D27" s="42"/>
      <c r="E27" s="42"/>
    </row>
    <row r="28" spans="1:5">
      <c r="A28" s="43"/>
      <c r="B28" s="43"/>
      <c r="C28" s="43"/>
      <c r="D28" s="46" t="s">
        <v>32</v>
      </c>
      <c r="E28" s="46" t="s">
        <v>31</v>
      </c>
    </row>
    <row r="29" spans="1:5">
      <c r="A29" s="32" t="s">
        <v>33</v>
      </c>
      <c r="B29" s="49"/>
      <c r="C29" s="49"/>
      <c r="D29" s="78"/>
      <c r="E29" s="158">
        <f>SUM(B20,E30:E32)</f>
        <v>2909.8008</v>
      </c>
    </row>
    <row r="30" spans="1:5">
      <c r="A30" s="49" t="s">
        <v>2</v>
      </c>
      <c r="B30" s="49"/>
      <c r="C30" s="49"/>
      <c r="D30" s="78"/>
      <c r="E30" s="68">
        <v>200</v>
      </c>
    </row>
    <row r="31" spans="1:5">
      <c r="A31" s="49" t="s">
        <v>3</v>
      </c>
      <c r="B31" s="69">
        <v>6.0000000000000001E-3</v>
      </c>
      <c r="C31" s="49"/>
      <c r="D31" s="78"/>
      <c r="E31" s="160">
        <v>100</v>
      </c>
    </row>
    <row r="32" spans="1:5">
      <c r="A32" s="42" t="s">
        <v>4</v>
      </c>
      <c r="B32" s="69"/>
      <c r="C32" s="49"/>
      <c r="D32" s="79"/>
      <c r="E32" s="68">
        <f>IF(((B20+E30+E31)+(B20+E30+E31)*20%)*B31&lt;18,18,((B20+E30+E31)+(B20+E30+E31)*20%)*B31)</f>
        <v>20.800800000000002</v>
      </c>
    </row>
    <row r="33" spans="1:5">
      <c r="A33" s="171" t="s">
        <v>5</v>
      </c>
      <c r="B33" s="172"/>
      <c r="C33" s="172"/>
      <c r="D33" s="172"/>
      <c r="E33" s="173"/>
    </row>
    <row r="34" spans="1:5" ht="12.75" customHeight="1">
      <c r="A34" s="49" t="s">
        <v>48</v>
      </c>
      <c r="B34" s="50"/>
      <c r="C34" s="181" t="s">
        <v>74</v>
      </c>
      <c r="D34" s="89"/>
      <c r="E34" s="66">
        <v>68</v>
      </c>
    </row>
    <row r="35" spans="1:5" ht="12.75" customHeight="1">
      <c r="A35" s="49"/>
      <c r="B35" s="50"/>
      <c r="C35" s="182"/>
      <c r="D35" s="89"/>
      <c r="E35" s="94"/>
    </row>
    <row r="36" spans="1:5" ht="12.75" customHeight="1">
      <c r="A36" s="49"/>
      <c r="B36" s="50"/>
      <c r="C36" s="183"/>
      <c r="D36" s="93"/>
      <c r="E36" s="95"/>
    </row>
    <row r="37" spans="1:5">
      <c r="A37" s="167" t="s">
        <v>26</v>
      </c>
      <c r="B37" s="168"/>
      <c r="C37" s="168"/>
      <c r="D37" s="168"/>
      <c r="E37" s="169"/>
    </row>
    <row r="38" spans="1:5">
      <c r="A38" s="55" t="s">
        <v>42</v>
      </c>
      <c r="B38" s="72">
        <v>0.01</v>
      </c>
      <c r="C38" s="73"/>
      <c r="D38" s="56">
        <v>87</v>
      </c>
      <c r="E38" s="56"/>
    </row>
    <row r="39" spans="1:5">
      <c r="A39" s="55" t="s">
        <v>43</v>
      </c>
      <c r="B39" s="72"/>
      <c r="C39" s="73"/>
      <c r="D39" s="57">
        <v>54</v>
      </c>
      <c r="E39" s="57"/>
    </row>
    <row r="40" spans="1:5">
      <c r="A40" s="55" t="s">
        <v>27</v>
      </c>
      <c r="B40" s="74"/>
      <c r="C40" s="73"/>
      <c r="D40" s="57">
        <v>30</v>
      </c>
      <c r="E40" s="57"/>
    </row>
    <row r="41" spans="1:5">
      <c r="A41" s="55" t="s">
        <v>13</v>
      </c>
      <c r="B41" s="74"/>
      <c r="C41" s="73"/>
      <c r="D41" s="57">
        <v>150</v>
      </c>
      <c r="E41" s="57"/>
    </row>
    <row r="42" spans="1:5">
      <c r="A42" s="58" t="s">
        <v>44</v>
      </c>
      <c r="B42" s="75"/>
      <c r="C42" s="73" t="s">
        <v>35</v>
      </c>
      <c r="D42" s="57"/>
      <c r="E42" s="57">
        <v>45</v>
      </c>
    </row>
    <row r="43" spans="1:5">
      <c r="A43" s="52" t="s">
        <v>28</v>
      </c>
      <c r="B43" s="52"/>
      <c r="C43" s="61"/>
      <c r="D43" s="67">
        <v>92</v>
      </c>
      <c r="E43" s="67"/>
    </row>
    <row r="44" spans="1:5" ht="15">
      <c r="A44" s="20"/>
      <c r="B44" s="21"/>
      <c r="C44" s="17" t="s">
        <v>46</v>
      </c>
      <c r="D44" s="80">
        <f>SUM(D38:D43)</f>
        <v>413</v>
      </c>
      <c r="E44" s="80">
        <f>SUM(E34:E34,E38:E43)+SUM(E30:E32)</f>
        <v>433.80079999999998</v>
      </c>
    </row>
    <row r="45" spans="1:5" ht="16.5" thickBot="1">
      <c r="A45" s="21"/>
      <c r="B45" s="22"/>
      <c r="C45" s="17"/>
      <c r="D45" s="83"/>
      <c r="E45" s="71"/>
    </row>
    <row r="46" spans="1:5" ht="19.5" thickTop="1" thickBot="1">
      <c r="A46" s="21"/>
      <c r="B46" s="22"/>
      <c r="C46" s="85" t="s">
        <v>45</v>
      </c>
      <c r="D46" s="184">
        <f>D44+E44</f>
        <v>846.80079999999998</v>
      </c>
      <c r="E46" s="185"/>
    </row>
    <row r="47" spans="1:5" ht="15.75" thickTop="1">
      <c r="A47" s="23"/>
      <c r="B47" s="24"/>
      <c r="C47" s="25"/>
      <c r="D47" s="84"/>
      <c r="E47" s="84"/>
    </row>
    <row r="51" spans="1:5">
      <c r="A51" s="87"/>
    </row>
    <row r="52" spans="1:5">
      <c r="A52" s="86"/>
    </row>
    <row r="53" spans="1:5" ht="15">
      <c r="A53" s="2"/>
      <c r="B53" s="26"/>
      <c r="C53" s="11"/>
      <c r="D53" s="12"/>
      <c r="E53" s="12"/>
    </row>
    <row r="54" spans="1:5">
      <c r="A54" s="64"/>
      <c r="B54" s="2"/>
      <c r="C54" s="63"/>
      <c r="D54" s="63"/>
      <c r="E54" s="63"/>
    </row>
    <row r="55" spans="1:5" ht="15">
      <c r="A55" s="2"/>
      <c r="B55" s="7"/>
    </row>
    <row r="58" spans="1:5" ht="15">
      <c r="B58" s="3"/>
      <c r="C58" s="4"/>
      <c r="D58" s="8"/>
      <c r="E58" s="9"/>
    </row>
    <row r="59" spans="1:5">
      <c r="A59" s="180"/>
      <c r="B59" s="180"/>
      <c r="C59" s="180"/>
      <c r="D59" s="180"/>
      <c r="E59" s="180"/>
    </row>
    <row r="60" spans="1:5">
      <c r="A60" s="180"/>
      <c r="B60" s="180"/>
      <c r="C60" s="180"/>
      <c r="D60" s="180"/>
      <c r="E60" s="180"/>
    </row>
    <row r="61" spans="1:5">
      <c r="A61" s="180"/>
      <c r="B61" s="180"/>
      <c r="C61" s="180"/>
      <c r="D61" s="180"/>
      <c r="E61" s="180"/>
    </row>
  </sheetData>
  <customSheetViews>
    <customSheetView guid="{BBD7A508-3FC2-4CE5-88B9-A5421BA29A46}">
      <selection activeCell="F7" sqref="F7"/>
      <pageMargins left="0.31496062992125984" right="0.39370078740157483" top="0.27559055118110237" bottom="0.74803149606299213" header="0.19685039370078741" footer="0.31496062992125984"/>
      <pageSetup paperSize="9" scale="95" orientation="portrait" verticalDpi="0" r:id="rId1"/>
      <headerFooter>
        <oddFooter>Page &amp;P de &amp;N</oddFooter>
      </headerFooter>
    </customSheetView>
  </customSheetViews>
  <mergeCells count="13">
    <mergeCell ref="A14:E14"/>
    <mergeCell ref="E1:E2"/>
    <mergeCell ref="A7:B7"/>
    <mergeCell ref="A8:B8"/>
    <mergeCell ref="A10:B10"/>
    <mergeCell ref="D1:D2"/>
    <mergeCell ref="A61:E61"/>
    <mergeCell ref="C34:C36"/>
    <mergeCell ref="A33:E33"/>
    <mergeCell ref="A37:E37"/>
    <mergeCell ref="D46:E46"/>
    <mergeCell ref="A59:E59"/>
    <mergeCell ref="A60:E60"/>
  </mergeCells>
  <pageMargins left="0.31496062992125984" right="0.39370078740157483" top="0.27559055118110237" bottom="0.74803149606299213" header="0.19685039370078741" footer="0.31496062992125984"/>
  <pageSetup paperSize="9" scale="95" orientation="portrait" verticalDpi="0" r:id="rId2"/>
  <headerFooter>
    <oddFooter>Page &amp;P de &amp;N</oddFooter>
  </headerFooter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65"/>
  <sheetViews>
    <sheetView topLeftCell="A43" workbookViewId="0">
      <selection activeCell="A51" sqref="A51:E60"/>
    </sheetView>
  </sheetViews>
  <sheetFormatPr baseColWidth="10" defaultRowHeight="12.75"/>
  <cols>
    <col min="1" max="1" width="23.42578125" customWidth="1"/>
    <col min="2" max="2" width="17.42578125" customWidth="1"/>
    <col min="3" max="3" width="17.140625" customWidth="1"/>
    <col min="4" max="4" width="19" customWidth="1"/>
    <col min="5" max="5" width="19.7109375" customWidth="1"/>
  </cols>
  <sheetData>
    <row r="1" spans="1:5" ht="20.25" customHeight="1">
      <c r="A1" s="10"/>
      <c r="B1" s="11"/>
      <c r="D1" s="164" t="s">
        <v>76</v>
      </c>
      <c r="E1" s="174">
        <v>2</v>
      </c>
    </row>
    <row r="2" spans="1:5" ht="12.75" customHeight="1">
      <c r="A2" s="13"/>
      <c r="B2" s="13"/>
      <c r="C2" s="136"/>
      <c r="D2" s="164"/>
      <c r="E2" s="174"/>
    </row>
    <row r="3" spans="1:5">
      <c r="A3" s="13"/>
      <c r="B3" s="13"/>
      <c r="C3" s="11"/>
    </row>
    <row r="4" spans="1:5">
      <c r="A4" s="13"/>
      <c r="B4" s="11"/>
      <c r="C4" s="11"/>
      <c r="D4" s="42" t="s">
        <v>86</v>
      </c>
      <c r="E4" s="28">
        <f ca="1">TODAY()</f>
        <v>42073</v>
      </c>
    </row>
    <row r="5" spans="1:5">
      <c r="A5" s="14"/>
      <c r="B5" s="15"/>
      <c r="C5" s="11"/>
      <c r="D5" s="29" t="s">
        <v>14</v>
      </c>
      <c r="E5" s="30">
        <f ca="1">EDATE(E4,1)</f>
        <v>42104</v>
      </c>
    </row>
    <row r="6" spans="1:5" ht="15">
      <c r="A6" s="14"/>
      <c r="B6" s="15"/>
      <c r="C6" s="11"/>
      <c r="D6" s="42" t="s">
        <v>15</v>
      </c>
      <c r="E6" s="31"/>
    </row>
    <row r="7" spans="1:5">
      <c r="A7" s="178"/>
      <c r="B7" s="178"/>
      <c r="C7" s="11"/>
    </row>
    <row r="8" spans="1:5">
      <c r="A8" s="178"/>
      <c r="B8" s="178"/>
      <c r="C8" s="11"/>
      <c r="D8" s="92" t="s">
        <v>29</v>
      </c>
    </row>
    <row r="9" spans="1:5" ht="15">
      <c r="C9" s="16"/>
      <c r="D9" s="47"/>
      <c r="E9" s="47"/>
    </row>
    <row r="10" spans="1:5">
      <c r="A10" s="179"/>
      <c r="B10" s="179"/>
      <c r="C10" s="27"/>
      <c r="D10" s="48"/>
      <c r="E10" s="48"/>
    </row>
    <row r="11" spans="1:5" ht="12" customHeight="1">
      <c r="C11" s="11"/>
      <c r="D11" s="18"/>
      <c r="E11" s="19"/>
    </row>
    <row r="12" spans="1:5" ht="11.25" customHeight="1">
      <c r="A12" s="33"/>
      <c r="B12" s="36"/>
      <c r="C12" s="33"/>
      <c r="D12" s="34"/>
      <c r="E12" s="34"/>
    </row>
    <row r="13" spans="1:5">
      <c r="A13" s="170" t="s">
        <v>16</v>
      </c>
      <c r="B13" s="170"/>
      <c r="C13" s="170"/>
      <c r="D13" s="170"/>
      <c r="E13" s="170"/>
    </row>
    <row r="14" spans="1:5">
      <c r="A14" s="36" t="s">
        <v>17</v>
      </c>
      <c r="B14" s="36"/>
      <c r="C14" s="36"/>
      <c r="D14" s="39"/>
      <c r="E14" s="39"/>
    </row>
    <row r="15" spans="1:5">
      <c r="A15" s="36"/>
      <c r="B15" s="36"/>
      <c r="C15" s="36"/>
      <c r="D15" s="39"/>
      <c r="E15" s="39"/>
    </row>
    <row r="16" spans="1:5">
      <c r="A16" s="36"/>
      <c r="B16" s="36"/>
      <c r="C16" s="36"/>
      <c r="D16" s="39"/>
      <c r="E16" s="39"/>
    </row>
    <row r="17" spans="1:5" ht="15">
      <c r="A17" s="62" t="s">
        <v>30</v>
      </c>
      <c r="B17" s="42"/>
      <c r="C17" s="42"/>
      <c r="D17" s="42"/>
      <c r="E17" s="42"/>
    </row>
    <row r="18" spans="1:5" ht="15">
      <c r="A18" s="42" t="s">
        <v>18</v>
      </c>
      <c r="B18" s="44">
        <v>15470.96</v>
      </c>
      <c r="C18" s="32" t="s">
        <v>19</v>
      </c>
      <c r="D18" s="42"/>
      <c r="E18" s="42"/>
    </row>
    <row r="19" spans="1:5" ht="15">
      <c r="A19" s="42" t="s">
        <v>20</v>
      </c>
      <c r="B19" s="45">
        <v>1000</v>
      </c>
      <c r="C19" s="32" t="s">
        <v>21</v>
      </c>
      <c r="D19" s="42"/>
      <c r="E19" s="42"/>
    </row>
    <row r="20" spans="1:5" ht="15">
      <c r="A20" s="42" t="s">
        <v>12</v>
      </c>
      <c r="B20" s="88">
        <v>0.30499999999999999</v>
      </c>
      <c r="C20" s="32" t="s">
        <v>22</v>
      </c>
      <c r="D20" s="42"/>
      <c r="E20" s="42"/>
    </row>
    <row r="21" spans="1:5">
      <c r="A21" s="42"/>
      <c r="B21" s="42"/>
      <c r="C21" s="42"/>
      <c r="D21" s="42"/>
      <c r="E21" s="42"/>
    </row>
    <row r="22" spans="1:5">
      <c r="A22" s="43"/>
      <c r="B22" s="43"/>
      <c r="C22" s="43"/>
      <c r="D22" s="46" t="s">
        <v>32</v>
      </c>
      <c r="E22" s="46" t="s">
        <v>31</v>
      </c>
    </row>
    <row r="23" spans="1:5">
      <c r="A23" s="32" t="s">
        <v>33</v>
      </c>
      <c r="B23" s="49"/>
      <c r="C23" s="49"/>
      <c r="D23" s="78"/>
      <c r="E23" s="158">
        <f>SUM(B18,E24:E26)</f>
        <v>15985.230911999999</v>
      </c>
    </row>
    <row r="24" spans="1:5">
      <c r="A24" s="49" t="s">
        <v>83</v>
      </c>
      <c r="B24" s="49"/>
      <c r="C24" s="49"/>
      <c r="D24" s="78"/>
      <c r="E24" s="68">
        <v>200</v>
      </c>
    </row>
    <row r="25" spans="1:5">
      <c r="A25" s="49" t="s">
        <v>3</v>
      </c>
      <c r="B25" s="69">
        <v>6.0000000000000001E-3</v>
      </c>
      <c r="C25" s="49"/>
      <c r="D25" s="78"/>
      <c r="E25" s="160">
        <v>200</v>
      </c>
    </row>
    <row r="26" spans="1:5">
      <c r="A26" s="32" t="s">
        <v>4</v>
      </c>
      <c r="B26" s="69"/>
      <c r="C26" s="49"/>
      <c r="D26" s="79"/>
      <c r="E26" s="68">
        <f>IF(((B18+E24+E25)+(B18+E24+E25)*20%)*B25&lt;18,18,((B18+E24+E25)+(B18+E24+E25)*20%)*B25)</f>
        <v>114.270912</v>
      </c>
    </row>
    <row r="27" spans="1:5">
      <c r="A27" s="171" t="s">
        <v>5</v>
      </c>
      <c r="B27" s="172"/>
      <c r="C27" s="172"/>
      <c r="D27" s="172"/>
      <c r="E27" s="173"/>
    </row>
    <row r="28" spans="1:5">
      <c r="A28" s="91" t="s">
        <v>47</v>
      </c>
      <c r="B28" s="50">
        <v>8.5000000000000006E-2</v>
      </c>
      <c r="C28" s="175" t="s">
        <v>74</v>
      </c>
      <c r="D28" s="89"/>
      <c r="E28" s="66">
        <f>(E23+E39)*B28</f>
        <v>1360.1046275200001</v>
      </c>
    </row>
    <row r="29" spans="1:5">
      <c r="A29" s="91" t="s">
        <v>23</v>
      </c>
      <c r="B29" s="50">
        <v>7.0000000000000007E-2</v>
      </c>
      <c r="C29" s="176"/>
      <c r="D29" s="96" t="s">
        <v>39</v>
      </c>
      <c r="E29" s="66">
        <f>E23*B29</f>
        <v>1118.96616384</v>
      </c>
    </row>
    <row r="30" spans="1:5">
      <c r="A30" s="91" t="s">
        <v>0</v>
      </c>
      <c r="B30" s="50">
        <v>2.5000000000000001E-2</v>
      </c>
      <c r="C30" s="176"/>
      <c r="D30" s="96" t="s">
        <v>40</v>
      </c>
      <c r="E30" s="66">
        <f>E23*B30</f>
        <v>399.63077279999999</v>
      </c>
    </row>
    <row r="31" spans="1:5">
      <c r="A31" s="91" t="s">
        <v>41</v>
      </c>
      <c r="B31" s="50"/>
      <c r="C31" s="176"/>
      <c r="D31" s="97">
        <f>SUM(E28:E33)</f>
        <v>3081.5802657241602</v>
      </c>
      <c r="E31" s="66">
        <v>200</v>
      </c>
    </row>
    <row r="32" spans="1:5">
      <c r="A32" s="91" t="s">
        <v>24</v>
      </c>
      <c r="B32" s="51" t="s">
        <v>34</v>
      </c>
      <c r="C32" s="176"/>
      <c r="D32" s="98"/>
      <c r="E32" s="66">
        <f>IF((E28+E29+E30)/1000&lt;1,1,(E28+E29+E30)/1000)</f>
        <v>2.87870156416</v>
      </c>
    </row>
    <row r="33" spans="1:5">
      <c r="A33" s="52" t="s">
        <v>25</v>
      </c>
      <c r="B33" s="53"/>
      <c r="C33" s="177"/>
      <c r="D33" s="90"/>
      <c r="E33" s="54"/>
    </row>
    <row r="34" spans="1:5">
      <c r="A34" s="167" t="s">
        <v>26</v>
      </c>
      <c r="B34" s="168"/>
      <c r="C34" s="168"/>
      <c r="D34" s="168"/>
      <c r="E34" s="169"/>
    </row>
    <row r="35" spans="1:5">
      <c r="A35" s="55" t="s">
        <v>6</v>
      </c>
      <c r="B35" s="72">
        <v>0.01</v>
      </c>
      <c r="C35" s="73"/>
      <c r="D35" s="56">
        <f>D31*B35</f>
        <v>30.815802657241601</v>
      </c>
      <c r="E35" s="56"/>
    </row>
    <row r="36" spans="1:5">
      <c r="A36" s="55" t="s">
        <v>38</v>
      </c>
      <c r="B36" s="72"/>
      <c r="C36" s="73"/>
      <c r="E36" s="57">
        <v>15.24</v>
      </c>
    </row>
    <row r="37" spans="1:5">
      <c r="A37" s="55" t="s">
        <v>7</v>
      </c>
      <c r="B37" s="74"/>
      <c r="C37" s="73"/>
      <c r="D37" s="57">
        <v>40</v>
      </c>
      <c r="E37" s="57"/>
    </row>
    <row r="38" spans="1:5">
      <c r="A38" s="55" t="s">
        <v>13</v>
      </c>
      <c r="B38" s="129"/>
      <c r="C38" s="73"/>
      <c r="D38" s="57">
        <v>40</v>
      </c>
      <c r="E38" s="57"/>
    </row>
    <row r="39" spans="1:5">
      <c r="A39" s="58" t="s">
        <v>8</v>
      </c>
      <c r="B39" s="130">
        <v>16</v>
      </c>
      <c r="C39" s="73" t="s">
        <v>35</v>
      </c>
      <c r="D39" s="57"/>
      <c r="E39" s="57">
        <f>IF(B20*B39&lt;B39,B39,B20*B39)</f>
        <v>16</v>
      </c>
    </row>
    <row r="40" spans="1:5">
      <c r="A40" s="58" t="s">
        <v>9</v>
      </c>
      <c r="B40" s="110">
        <v>22</v>
      </c>
      <c r="C40" s="73" t="s">
        <v>35</v>
      </c>
      <c r="D40" s="57">
        <f>IF(B20*B40&lt;B40,B40,B20*B40)</f>
        <v>22</v>
      </c>
      <c r="E40" s="59"/>
    </row>
    <row r="41" spans="1:5">
      <c r="A41" s="58" t="s">
        <v>27</v>
      </c>
      <c r="B41" s="110"/>
      <c r="C41" s="73"/>
      <c r="D41" s="57">
        <v>30</v>
      </c>
      <c r="E41" s="59"/>
    </row>
    <row r="42" spans="1:5">
      <c r="A42" s="58" t="s">
        <v>79</v>
      </c>
      <c r="B42" s="110"/>
      <c r="C42" s="73"/>
      <c r="D42" s="57">
        <v>50</v>
      </c>
      <c r="E42" s="59"/>
    </row>
    <row r="43" spans="1:5">
      <c r="A43" s="58" t="s">
        <v>10</v>
      </c>
      <c r="B43" s="109">
        <v>6.5</v>
      </c>
      <c r="C43" s="73"/>
      <c r="D43" s="57">
        <v>6.5</v>
      </c>
      <c r="E43" s="59"/>
    </row>
    <row r="44" spans="1:5">
      <c r="A44" s="58" t="s">
        <v>11</v>
      </c>
      <c r="B44" s="131">
        <v>1.52E-2</v>
      </c>
      <c r="C44" s="60"/>
      <c r="D44" s="57">
        <f>(D31+E25+E24+D37+E26+E39)*B44</f>
        <v>55.508137901407231</v>
      </c>
      <c r="E44" s="59"/>
    </row>
    <row r="45" spans="1:5">
      <c r="A45" s="52" t="s">
        <v>28</v>
      </c>
      <c r="B45" s="132"/>
      <c r="C45" s="61"/>
      <c r="D45" s="67">
        <v>92</v>
      </c>
      <c r="E45" s="67"/>
    </row>
    <row r="46" spans="1:5" ht="15">
      <c r="A46" s="20"/>
      <c r="B46" s="133"/>
      <c r="C46" s="17" t="s">
        <v>36</v>
      </c>
      <c r="D46" s="80">
        <f>SUM(D35:D45)</f>
        <v>366.82394055864881</v>
      </c>
      <c r="E46" s="80">
        <f>SUM(E28:E33,E35:E45)+SUM(E24:E26)</f>
        <v>3627.0911777241599</v>
      </c>
    </row>
    <row r="47" spans="1:5" ht="15.75">
      <c r="A47" s="21"/>
      <c r="B47" s="22"/>
      <c r="C47" s="17" t="s">
        <v>1</v>
      </c>
      <c r="D47" s="81">
        <f>D46*E47</f>
        <v>31.180034947485151</v>
      </c>
      <c r="E47" s="82">
        <v>8.5000000000000006E-2</v>
      </c>
    </row>
    <row r="48" spans="1:5" ht="16.5" thickBot="1">
      <c r="A48" s="21"/>
      <c r="B48" s="22"/>
      <c r="C48" s="17"/>
      <c r="D48" s="83"/>
      <c r="E48" s="71"/>
    </row>
    <row r="49" spans="1:5" ht="19.5" thickTop="1" thickBot="1">
      <c r="A49" s="21"/>
      <c r="B49" s="22"/>
      <c r="C49" s="85" t="s">
        <v>37</v>
      </c>
      <c r="D49" s="184">
        <f>D46+E46+D47</f>
        <v>4025.0951532302938</v>
      </c>
      <c r="E49" s="185"/>
    </row>
    <row r="50" spans="1:5" ht="15.75" thickTop="1">
      <c r="A50" s="23"/>
      <c r="B50" s="24"/>
      <c r="C50" s="25"/>
      <c r="D50" s="84"/>
      <c r="E50" s="84"/>
    </row>
    <row r="51" spans="1:5">
      <c r="A51" s="87"/>
    </row>
    <row r="52" spans="1:5">
      <c r="A52" s="86"/>
    </row>
    <row r="53" spans="1:5" ht="15">
      <c r="A53" s="2"/>
      <c r="B53" s="26"/>
      <c r="C53" s="11"/>
      <c r="D53" s="12"/>
      <c r="E53" s="12"/>
    </row>
    <row r="54" spans="1:5">
      <c r="A54" s="64"/>
      <c r="B54" s="2"/>
      <c r="C54" s="63"/>
      <c r="D54" s="63"/>
      <c r="E54" s="63"/>
    </row>
    <row r="55" spans="1:5" ht="15">
      <c r="A55" s="2"/>
      <c r="B55" s="7"/>
    </row>
    <row r="56" spans="1:5" ht="15">
      <c r="A56" s="2"/>
      <c r="B56" s="7"/>
    </row>
    <row r="57" spans="1:5" ht="14.25" customHeight="1">
      <c r="A57" s="180"/>
      <c r="B57" s="180"/>
      <c r="C57" s="180"/>
      <c r="D57" s="180"/>
      <c r="E57" s="180"/>
    </row>
    <row r="58" spans="1:5" ht="12.75" customHeight="1">
      <c r="A58" s="180"/>
      <c r="B58" s="180"/>
      <c r="C58" s="180"/>
      <c r="D58" s="180"/>
      <c r="E58" s="180"/>
    </row>
    <row r="59" spans="1:5" ht="12" customHeight="1">
      <c r="A59" s="180"/>
      <c r="B59" s="180"/>
      <c r="C59" s="180"/>
      <c r="D59" s="180"/>
      <c r="E59" s="180"/>
    </row>
    <row r="60" spans="1:5" ht="18" customHeight="1">
      <c r="A60" s="65"/>
      <c r="B60" s="65"/>
      <c r="C60" s="65"/>
      <c r="D60" s="65"/>
      <c r="E60" s="65"/>
    </row>
    <row r="64" spans="1:5" ht="15">
      <c r="B64" s="3"/>
      <c r="C64" s="4"/>
      <c r="D64" s="8"/>
      <c r="E64" s="9"/>
    </row>
    <row r="65" spans="2:5" ht="15">
      <c r="B65" s="4"/>
      <c r="C65" s="4"/>
      <c r="D65" s="8"/>
      <c r="E65" s="9"/>
    </row>
  </sheetData>
  <customSheetViews>
    <customSheetView guid="{BBD7A508-3FC2-4CE5-88B9-A5421BA29A46}">
      <selection activeCell="F7" sqref="F7"/>
      <pageMargins left="0.37" right="0.23" top="0.3" bottom="0.44" header="0.17" footer="0.3"/>
      <pageSetup paperSize="9" orientation="portrait" verticalDpi="0" r:id="rId1"/>
    </customSheetView>
  </customSheetViews>
  <mergeCells count="13">
    <mergeCell ref="A13:E13"/>
    <mergeCell ref="E1:E2"/>
    <mergeCell ref="A7:B7"/>
    <mergeCell ref="A8:B8"/>
    <mergeCell ref="A10:B10"/>
    <mergeCell ref="D1:D2"/>
    <mergeCell ref="A59:E59"/>
    <mergeCell ref="A27:E27"/>
    <mergeCell ref="C28:C33"/>
    <mergeCell ref="A34:E34"/>
    <mergeCell ref="D49:E49"/>
    <mergeCell ref="A57:E57"/>
    <mergeCell ref="A58:E58"/>
  </mergeCells>
  <pageMargins left="0.35433070866141736" right="0.23622047244094491" top="0.31496062992125984" bottom="0.43307086614173229" header="0.15748031496062992" footer="0.31496062992125984"/>
  <pageSetup paperSize="9" orientation="portrait" verticalDpi="0" r:id="rId2"/>
  <headerFooter>
    <oddFooter>&amp;CPage &amp;P de &amp;N</oddFooter>
  </headerFooter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61"/>
  <sheetViews>
    <sheetView topLeftCell="A7" workbookViewId="0">
      <selection activeCell="A66" sqref="A66"/>
    </sheetView>
  </sheetViews>
  <sheetFormatPr baseColWidth="10" defaultRowHeight="12.75"/>
  <cols>
    <col min="1" max="1" width="23.42578125" customWidth="1"/>
    <col min="2" max="2" width="17.5703125" customWidth="1"/>
    <col min="3" max="3" width="18.85546875" customWidth="1"/>
    <col min="4" max="5" width="19.7109375" customWidth="1"/>
  </cols>
  <sheetData>
    <row r="1" spans="1:5" ht="20.25" customHeight="1">
      <c r="A1" s="10"/>
      <c r="B1" s="11"/>
      <c r="D1" s="164" t="s">
        <v>76</v>
      </c>
      <c r="E1" s="174">
        <v>2</v>
      </c>
    </row>
    <row r="2" spans="1:5" ht="12.75" customHeight="1">
      <c r="A2" s="13"/>
      <c r="B2" s="13"/>
      <c r="C2" s="136"/>
      <c r="D2" s="164"/>
      <c r="E2" s="174"/>
    </row>
    <row r="3" spans="1:5">
      <c r="A3" s="13"/>
      <c r="B3" s="13"/>
      <c r="C3" s="11"/>
    </row>
    <row r="4" spans="1:5">
      <c r="A4" s="13"/>
      <c r="B4" s="11"/>
      <c r="C4" s="11"/>
      <c r="D4" s="42" t="s">
        <v>87</v>
      </c>
      <c r="E4" s="28">
        <f ca="1">TODAY()</f>
        <v>42073</v>
      </c>
    </row>
    <row r="5" spans="1:5">
      <c r="A5" s="14"/>
      <c r="B5" s="15"/>
      <c r="C5" s="11"/>
      <c r="D5" s="29" t="s">
        <v>14</v>
      </c>
      <c r="E5" s="30">
        <f ca="1">EDATE(E4,1)</f>
        <v>42104</v>
      </c>
    </row>
    <row r="6" spans="1:5" ht="15">
      <c r="A6" s="14"/>
      <c r="B6" s="15"/>
      <c r="C6" s="11"/>
      <c r="D6" s="42" t="s">
        <v>15</v>
      </c>
      <c r="E6" s="31"/>
    </row>
    <row r="7" spans="1:5">
      <c r="A7" s="178"/>
      <c r="B7" s="178"/>
      <c r="C7" s="11"/>
    </row>
    <row r="8" spans="1:5">
      <c r="A8" s="178"/>
      <c r="B8" s="178"/>
      <c r="C8" s="11"/>
      <c r="D8" s="92" t="s">
        <v>29</v>
      </c>
    </row>
    <row r="9" spans="1:5" ht="15">
      <c r="C9" s="16"/>
      <c r="D9" s="47"/>
      <c r="E9" s="47"/>
    </row>
    <row r="10" spans="1:5">
      <c r="A10" s="179"/>
      <c r="B10" s="179"/>
      <c r="C10" s="27"/>
      <c r="D10" s="48"/>
      <c r="E10" s="48"/>
    </row>
    <row r="11" spans="1:5">
      <c r="C11" s="11"/>
      <c r="D11" s="18"/>
      <c r="E11" s="19"/>
    </row>
    <row r="12" spans="1:5">
      <c r="C12" s="15"/>
    </row>
    <row r="13" spans="1:5">
      <c r="A13" s="33"/>
      <c r="B13" s="36"/>
      <c r="C13" s="33"/>
      <c r="D13" s="34"/>
      <c r="E13" s="34"/>
    </row>
    <row r="14" spans="1:5">
      <c r="A14" s="170" t="s">
        <v>16</v>
      </c>
      <c r="B14" s="170"/>
      <c r="C14" s="170"/>
      <c r="D14" s="170"/>
      <c r="E14" s="170"/>
    </row>
    <row r="15" spans="1:5">
      <c r="A15" s="36" t="s">
        <v>17</v>
      </c>
      <c r="B15" s="36"/>
      <c r="C15" s="36"/>
      <c r="D15" s="39"/>
      <c r="E15" s="39"/>
    </row>
    <row r="16" spans="1:5">
      <c r="A16" s="36"/>
      <c r="B16" s="36"/>
      <c r="C16" s="36"/>
      <c r="D16" s="39"/>
      <c r="E16" s="39"/>
    </row>
    <row r="17" spans="1:5">
      <c r="A17" s="40"/>
      <c r="B17" s="37"/>
      <c r="C17" s="38"/>
      <c r="D17" s="35"/>
      <c r="E17" s="41"/>
    </row>
    <row r="18" spans="1:5" ht="15">
      <c r="A18" s="62" t="s">
        <v>71</v>
      </c>
      <c r="B18" s="42"/>
      <c r="C18" s="42"/>
      <c r="D18" s="42"/>
      <c r="E18" s="42"/>
    </row>
    <row r="19" spans="1:5" ht="15">
      <c r="A19" s="42" t="s">
        <v>18</v>
      </c>
      <c r="B19" s="44">
        <v>9500</v>
      </c>
      <c r="C19" s="32" t="s">
        <v>19</v>
      </c>
      <c r="D19" s="42"/>
      <c r="E19" s="42"/>
    </row>
    <row r="20" spans="1:5" ht="15">
      <c r="A20" s="42" t="s">
        <v>20</v>
      </c>
      <c r="B20" s="45">
        <v>1000</v>
      </c>
      <c r="C20" s="32" t="s">
        <v>21</v>
      </c>
      <c r="D20" s="42"/>
      <c r="E20" s="42"/>
    </row>
    <row r="21" spans="1:5" ht="15">
      <c r="A21" s="42" t="s">
        <v>12</v>
      </c>
      <c r="B21" s="88">
        <v>0.30499999999999999</v>
      </c>
      <c r="C21" s="32" t="s">
        <v>22</v>
      </c>
      <c r="D21" s="42"/>
      <c r="E21" s="42"/>
    </row>
    <row r="22" spans="1:5" ht="15">
      <c r="A22" s="42"/>
      <c r="B22" s="88"/>
      <c r="C22" s="32"/>
      <c r="D22" s="42"/>
      <c r="E22" s="42"/>
    </row>
    <row r="23" spans="1:5" ht="15">
      <c r="A23" s="42"/>
      <c r="B23" s="88"/>
      <c r="C23" s="32"/>
      <c r="D23" s="42"/>
      <c r="E23" s="42"/>
    </row>
    <row r="24" spans="1:5">
      <c r="A24" s="42"/>
      <c r="B24" s="42"/>
      <c r="C24" s="42"/>
      <c r="D24" s="42"/>
      <c r="E24" s="42"/>
    </row>
    <row r="25" spans="1:5">
      <c r="A25" s="42"/>
      <c r="B25" s="42"/>
      <c r="C25" s="42"/>
      <c r="D25" s="42"/>
      <c r="E25" s="42"/>
    </row>
    <row r="26" spans="1:5">
      <c r="A26" s="43"/>
      <c r="B26" s="43"/>
      <c r="C26" s="43"/>
      <c r="D26" s="46" t="s">
        <v>32</v>
      </c>
      <c r="E26" s="46" t="s">
        <v>31</v>
      </c>
    </row>
    <row r="27" spans="1:5">
      <c r="A27" s="32" t="s">
        <v>33</v>
      </c>
      <c r="B27" s="49"/>
      <c r="C27" s="49"/>
      <c r="D27" s="78"/>
      <c r="E27" s="158">
        <f>SUM(B19,E28:E30)</f>
        <v>9971.2800000000007</v>
      </c>
    </row>
    <row r="28" spans="1:5">
      <c r="A28" s="49" t="s">
        <v>2</v>
      </c>
      <c r="B28" s="49"/>
      <c r="C28" s="49"/>
      <c r="D28" s="78"/>
      <c r="E28" s="68">
        <v>200</v>
      </c>
    </row>
    <row r="29" spans="1:5">
      <c r="A29" s="49" t="s">
        <v>3</v>
      </c>
      <c r="B29" s="69">
        <v>6.0000000000000001E-3</v>
      </c>
      <c r="C29" s="49"/>
      <c r="D29" s="78"/>
      <c r="E29" s="160">
        <v>200</v>
      </c>
    </row>
    <row r="30" spans="1:5">
      <c r="A30" s="49" t="s">
        <v>4</v>
      </c>
      <c r="B30" s="69"/>
      <c r="C30" s="49"/>
      <c r="D30" s="79"/>
      <c r="E30" s="68">
        <f>IF(((B19+E28+E29)+(B19+E28+E29)*20%)*B29&lt;18,18,((B19+E28+E29)+(B19+E28+E29)*20%)*B29)</f>
        <v>71.28</v>
      </c>
    </row>
    <row r="31" spans="1:5">
      <c r="A31" s="171" t="s">
        <v>5</v>
      </c>
      <c r="B31" s="172"/>
      <c r="C31" s="172"/>
      <c r="D31" s="172"/>
      <c r="E31" s="173"/>
    </row>
    <row r="32" spans="1:5">
      <c r="A32" s="49" t="s">
        <v>48</v>
      </c>
      <c r="B32" s="50"/>
      <c r="C32" s="175" t="s">
        <v>74</v>
      </c>
      <c r="D32" s="89"/>
      <c r="E32" s="66">
        <v>54</v>
      </c>
    </row>
    <row r="33" spans="1:5">
      <c r="A33" s="49"/>
      <c r="B33" s="50"/>
      <c r="C33" s="176"/>
      <c r="D33" s="89"/>
      <c r="E33" s="66"/>
    </row>
    <row r="34" spans="1:5">
      <c r="A34" s="49"/>
      <c r="B34" s="50"/>
      <c r="C34" s="176"/>
      <c r="D34" s="96" t="s">
        <v>39</v>
      </c>
      <c r="E34" s="66"/>
    </row>
    <row r="35" spans="1:5">
      <c r="A35" s="167" t="s">
        <v>26</v>
      </c>
      <c r="B35" s="168"/>
      <c r="C35" s="168"/>
      <c r="D35" s="168"/>
      <c r="E35" s="169"/>
    </row>
    <row r="36" spans="1:5">
      <c r="A36" s="55" t="s">
        <v>38</v>
      </c>
      <c r="B36" s="101"/>
      <c r="C36" s="73"/>
      <c r="E36" s="57">
        <v>54</v>
      </c>
    </row>
    <row r="37" spans="1:5">
      <c r="A37" s="55" t="s">
        <v>7</v>
      </c>
      <c r="B37" s="102"/>
      <c r="C37" s="73"/>
      <c r="D37" s="57">
        <v>54</v>
      </c>
      <c r="E37" s="57"/>
    </row>
    <row r="38" spans="1:5">
      <c r="A38" s="55" t="s">
        <v>13</v>
      </c>
      <c r="B38" s="102"/>
      <c r="C38" s="73"/>
      <c r="D38" s="57">
        <v>100</v>
      </c>
      <c r="E38" s="57"/>
    </row>
    <row r="39" spans="1:5">
      <c r="A39" s="58" t="s">
        <v>49</v>
      </c>
      <c r="B39" s="103"/>
      <c r="C39" s="73" t="s">
        <v>35</v>
      </c>
      <c r="D39" s="57"/>
      <c r="E39" s="57">
        <v>50</v>
      </c>
    </row>
    <row r="40" spans="1:5">
      <c r="A40" s="58" t="s">
        <v>50</v>
      </c>
      <c r="B40" s="104"/>
      <c r="C40" s="73" t="s">
        <v>35</v>
      </c>
      <c r="D40" s="57">
        <v>54</v>
      </c>
      <c r="E40" s="59"/>
    </row>
    <row r="41" spans="1:5">
      <c r="A41" s="58" t="s">
        <v>27</v>
      </c>
      <c r="B41" s="104"/>
      <c r="C41" s="73"/>
      <c r="D41" s="57">
        <v>30</v>
      </c>
      <c r="E41" s="59"/>
    </row>
    <row r="42" spans="1:5">
      <c r="A42" s="58" t="s">
        <v>79</v>
      </c>
      <c r="B42" s="104"/>
      <c r="C42" s="73"/>
      <c r="D42" s="57">
        <v>50</v>
      </c>
      <c r="E42" s="59"/>
    </row>
    <row r="43" spans="1:5">
      <c r="A43" s="52" t="s">
        <v>28</v>
      </c>
      <c r="B43" s="52"/>
      <c r="C43" s="61"/>
      <c r="D43" s="67">
        <v>92</v>
      </c>
      <c r="E43" s="67"/>
    </row>
    <row r="44" spans="1:5" ht="15">
      <c r="A44" s="20"/>
      <c r="B44" s="21"/>
      <c r="C44" s="17" t="s">
        <v>46</v>
      </c>
      <c r="D44" s="80">
        <f>SUM(D36:D43)</f>
        <v>380</v>
      </c>
      <c r="E44" s="80">
        <f>SUM(E32:E34,E36:E43)</f>
        <v>158</v>
      </c>
    </row>
    <row r="45" spans="1:5" ht="15">
      <c r="A45" s="20"/>
      <c r="B45" s="21"/>
      <c r="C45" s="17"/>
      <c r="D45" s="105"/>
      <c r="E45" s="106"/>
    </row>
    <row r="46" spans="1:5" ht="15">
      <c r="A46" s="20"/>
      <c r="B46" s="21"/>
      <c r="D46" s="17"/>
      <c r="E46" s="106"/>
    </row>
    <row r="47" spans="1:5" ht="16.5" thickBot="1">
      <c r="A47" s="21"/>
      <c r="B47" s="22"/>
      <c r="C47" s="17"/>
      <c r="D47" s="107"/>
      <c r="E47" s="71"/>
    </row>
    <row r="48" spans="1:5" ht="19.5" thickTop="1" thickBot="1">
      <c r="A48" s="21"/>
      <c r="B48" s="22"/>
      <c r="C48" s="85" t="s">
        <v>45</v>
      </c>
      <c r="D48" s="184">
        <f>D44+E44+SUM(E28:E30)</f>
        <v>1009.28</v>
      </c>
      <c r="E48" s="185"/>
    </row>
    <row r="49" spans="1:5" ht="15.75" thickTop="1">
      <c r="A49" s="23"/>
      <c r="B49" s="24"/>
      <c r="C49" s="25"/>
      <c r="D49" s="84"/>
      <c r="E49" s="84"/>
    </row>
    <row r="50" spans="1:5">
      <c r="A50" s="87"/>
    </row>
    <row r="51" spans="1:5">
      <c r="A51" s="86"/>
    </row>
    <row r="52" spans="1:5" ht="15">
      <c r="A52" s="2"/>
      <c r="B52" s="26"/>
      <c r="C52" s="11"/>
      <c r="D52" s="12"/>
      <c r="E52" s="12"/>
    </row>
    <row r="53" spans="1:5">
      <c r="A53" s="64"/>
      <c r="B53" s="2"/>
      <c r="C53" s="63"/>
      <c r="D53" s="63"/>
      <c r="E53" s="63"/>
    </row>
    <row r="54" spans="1:5" ht="15">
      <c r="A54" s="2"/>
      <c r="B54" s="7"/>
    </row>
    <row r="56" spans="1:5">
      <c r="A56" s="65"/>
      <c r="B56" s="65"/>
      <c r="C56" s="65"/>
      <c r="D56" s="65"/>
      <c r="E56" s="65"/>
    </row>
    <row r="57" spans="1:5">
      <c r="A57" s="180"/>
      <c r="B57" s="180"/>
      <c r="C57" s="180"/>
      <c r="D57" s="180"/>
      <c r="E57" s="180"/>
    </row>
    <row r="58" spans="1:5">
      <c r="A58" s="180"/>
      <c r="B58" s="180"/>
      <c r="C58" s="180"/>
      <c r="D58" s="180"/>
      <c r="E58" s="180"/>
    </row>
    <row r="59" spans="1:5">
      <c r="A59" s="180"/>
      <c r="B59" s="180"/>
      <c r="C59" s="180"/>
      <c r="D59" s="180"/>
      <c r="E59" s="180"/>
    </row>
    <row r="60" spans="1:5" ht="15">
      <c r="B60" s="3"/>
      <c r="C60" s="4"/>
      <c r="D60" s="8"/>
      <c r="E60" s="9"/>
    </row>
    <row r="61" spans="1:5" ht="15">
      <c r="B61" s="4"/>
      <c r="C61" s="4"/>
      <c r="D61" s="8"/>
      <c r="E61" s="9"/>
    </row>
  </sheetData>
  <customSheetViews>
    <customSheetView guid="{BBD7A508-3FC2-4CE5-88B9-A5421BA29A46}">
      <selection activeCell="F7" sqref="F7"/>
      <pageMargins left="0.24" right="0.24" top="0.17" bottom="0.3" header="0.25" footer="0.24"/>
      <pageSetup paperSize="9" orientation="portrait" verticalDpi="0" r:id="rId1"/>
    </customSheetView>
  </customSheetViews>
  <mergeCells count="13">
    <mergeCell ref="A14:E14"/>
    <mergeCell ref="E1:E2"/>
    <mergeCell ref="A7:B7"/>
    <mergeCell ref="A8:B8"/>
    <mergeCell ref="A10:B10"/>
    <mergeCell ref="D1:D2"/>
    <mergeCell ref="A59:E59"/>
    <mergeCell ref="A31:E31"/>
    <mergeCell ref="C32:C34"/>
    <mergeCell ref="A35:E35"/>
    <mergeCell ref="D48:E48"/>
    <mergeCell ref="A57:E57"/>
    <mergeCell ref="A58:E58"/>
  </mergeCells>
  <pageMargins left="0.23622047244094491" right="0.23622047244094491" top="0.15748031496062992" bottom="0.31496062992125984" header="0.23622047244094491" footer="0.23622047244094491"/>
  <pageSetup paperSize="9" orientation="portrait" verticalDpi="0" r:id="rId2"/>
  <headerFooter>
    <oddFooter>Page &amp;P de &amp;N</oddFooter>
  </headerFooter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G62"/>
  <sheetViews>
    <sheetView topLeftCell="A43" workbookViewId="0">
      <selection activeCell="A51" sqref="A51:E61"/>
    </sheetView>
  </sheetViews>
  <sheetFormatPr baseColWidth="10" defaultRowHeight="12.75"/>
  <cols>
    <col min="1" max="1" width="23.42578125" customWidth="1"/>
    <col min="2" max="2" width="17.5703125" customWidth="1"/>
    <col min="3" max="3" width="20.140625" customWidth="1"/>
    <col min="4" max="4" width="19" customWidth="1"/>
    <col min="5" max="5" width="19.7109375" customWidth="1"/>
  </cols>
  <sheetData>
    <row r="1" spans="1:5" ht="20.25" customHeight="1">
      <c r="A1" s="10"/>
      <c r="B1" s="11"/>
      <c r="D1" s="164" t="s">
        <v>76</v>
      </c>
      <c r="E1" s="174">
        <v>1</v>
      </c>
    </row>
    <row r="2" spans="1:5" ht="12.75" customHeight="1">
      <c r="A2" s="13"/>
      <c r="B2" s="13"/>
      <c r="C2" s="136"/>
      <c r="D2" s="164"/>
      <c r="E2" s="174"/>
    </row>
    <row r="3" spans="1:5">
      <c r="A3" s="13"/>
      <c r="B3" s="13"/>
      <c r="C3" s="11"/>
    </row>
    <row r="4" spans="1:5">
      <c r="A4" s="13"/>
      <c r="B4" s="11"/>
      <c r="C4" s="11"/>
      <c r="D4" s="42" t="s">
        <v>86</v>
      </c>
      <c r="E4" s="28">
        <f ca="1">TODAY()</f>
        <v>42073</v>
      </c>
    </row>
    <row r="5" spans="1:5">
      <c r="A5" s="14"/>
      <c r="B5" s="15"/>
      <c r="C5" s="11"/>
      <c r="D5" s="29" t="s">
        <v>14</v>
      </c>
      <c r="E5" s="30">
        <f ca="1">EDATE(E4,1)</f>
        <v>42104</v>
      </c>
    </row>
    <row r="6" spans="1:5" ht="15">
      <c r="A6" s="14"/>
      <c r="B6" s="15"/>
      <c r="C6" s="11"/>
      <c r="D6" s="42" t="s">
        <v>15</v>
      </c>
      <c r="E6" s="31"/>
    </row>
    <row r="7" spans="1:5">
      <c r="A7" s="178"/>
      <c r="B7" s="178"/>
      <c r="C7" s="11"/>
    </row>
    <row r="8" spans="1:5">
      <c r="A8" s="178"/>
      <c r="B8" s="178"/>
      <c r="C8" s="11"/>
      <c r="D8" s="92" t="s">
        <v>29</v>
      </c>
    </row>
    <row r="9" spans="1:5" ht="15">
      <c r="C9" s="16"/>
      <c r="D9" s="47"/>
      <c r="E9" s="47"/>
    </row>
    <row r="10" spans="1:5">
      <c r="A10" s="179"/>
      <c r="B10" s="179"/>
      <c r="C10" s="27"/>
      <c r="D10" s="48"/>
      <c r="E10" s="48"/>
    </row>
    <row r="11" spans="1:5">
      <c r="C11" s="11"/>
      <c r="D11" s="18"/>
      <c r="E11" s="19"/>
    </row>
    <row r="12" spans="1:5">
      <c r="C12" s="15"/>
    </row>
    <row r="13" spans="1:5">
      <c r="A13" s="33"/>
      <c r="B13" s="36"/>
      <c r="C13" s="33"/>
      <c r="D13" s="34"/>
      <c r="E13" s="34"/>
    </row>
    <row r="14" spans="1:5">
      <c r="A14" s="170" t="s">
        <v>16</v>
      </c>
      <c r="B14" s="170"/>
      <c r="C14" s="170"/>
      <c r="D14" s="170"/>
      <c r="E14" s="170"/>
    </row>
    <row r="15" spans="1:5">
      <c r="A15" s="36" t="s">
        <v>17</v>
      </c>
      <c r="B15" s="36"/>
      <c r="C15" s="36"/>
      <c r="D15" s="39"/>
      <c r="E15" s="39"/>
    </row>
    <row r="16" spans="1:5">
      <c r="A16" s="36"/>
      <c r="B16" s="36"/>
      <c r="C16" s="36"/>
      <c r="D16" s="39"/>
      <c r="E16" s="39"/>
    </row>
    <row r="17" spans="1:7">
      <c r="A17" s="36"/>
      <c r="B17" s="36"/>
      <c r="C17" s="36"/>
      <c r="D17" s="39"/>
      <c r="E17" s="39"/>
    </row>
    <row r="18" spans="1:7">
      <c r="A18" s="40"/>
      <c r="B18" s="37"/>
      <c r="C18" s="38"/>
      <c r="D18" s="35"/>
      <c r="E18" s="41"/>
    </row>
    <row r="19" spans="1:7" ht="15">
      <c r="A19" s="62" t="s">
        <v>72</v>
      </c>
      <c r="B19" s="42"/>
      <c r="C19" s="42"/>
      <c r="D19" s="42"/>
      <c r="E19" s="42"/>
    </row>
    <row r="20" spans="1:7" ht="15">
      <c r="A20" s="42" t="s">
        <v>18</v>
      </c>
      <c r="B20" s="44">
        <v>9500</v>
      </c>
      <c r="C20" s="32" t="s">
        <v>19</v>
      </c>
      <c r="D20" s="42"/>
      <c r="E20" s="42"/>
    </row>
    <row r="21" spans="1:7" ht="15">
      <c r="A21" s="42" t="s">
        <v>20</v>
      </c>
      <c r="B21" s="45">
        <v>48</v>
      </c>
      <c r="C21" s="32" t="s">
        <v>21</v>
      </c>
      <c r="D21" s="42"/>
      <c r="E21" s="42"/>
    </row>
    <row r="22" spans="1:7" ht="15">
      <c r="A22" s="42" t="s">
        <v>12</v>
      </c>
      <c r="B22" s="88">
        <v>0.30499999999999999</v>
      </c>
      <c r="C22" s="32" t="s">
        <v>22</v>
      </c>
      <c r="D22" s="42"/>
      <c r="E22" s="42"/>
    </row>
    <row r="23" spans="1:7">
      <c r="A23" s="42"/>
      <c r="B23" s="42"/>
      <c r="C23" s="42"/>
      <c r="D23" s="42"/>
      <c r="E23" s="42"/>
    </row>
    <row r="24" spans="1:7">
      <c r="A24" s="42"/>
      <c r="B24" s="42"/>
      <c r="C24" s="42"/>
      <c r="D24" s="42"/>
      <c r="E24" s="42"/>
    </row>
    <row r="25" spans="1:7">
      <c r="A25" s="43"/>
      <c r="B25" s="43"/>
      <c r="C25" s="43"/>
      <c r="D25" s="46" t="s">
        <v>32</v>
      </c>
      <c r="E25" s="46" t="s">
        <v>31</v>
      </c>
    </row>
    <row r="26" spans="1:7">
      <c r="A26" s="32" t="s">
        <v>33</v>
      </c>
      <c r="B26" s="49"/>
      <c r="C26" s="49"/>
      <c r="D26" s="78"/>
      <c r="E26" s="158">
        <f>SUM(B20,E27:E29)</f>
        <v>9971.2800000000007</v>
      </c>
    </row>
    <row r="27" spans="1:7">
      <c r="A27" s="49" t="s">
        <v>2</v>
      </c>
      <c r="B27" s="49"/>
      <c r="C27" s="49"/>
      <c r="D27" s="78"/>
      <c r="E27" s="68">
        <v>200</v>
      </c>
    </row>
    <row r="28" spans="1:7">
      <c r="A28" s="49" t="s">
        <v>3</v>
      </c>
      <c r="B28" s="69">
        <v>6.0000000000000001E-3</v>
      </c>
      <c r="C28" s="49"/>
      <c r="D28" s="78"/>
      <c r="E28" s="117">
        <v>200</v>
      </c>
    </row>
    <row r="29" spans="1:7">
      <c r="A29" s="42" t="s">
        <v>4</v>
      </c>
      <c r="B29" s="69"/>
      <c r="C29" s="49"/>
      <c r="D29" s="79"/>
      <c r="E29" s="68">
        <f>IF(((B20+E27+E28)+(B20+E27+E28)*20%)*B28&lt;18,18,((B20+E27+E28)+(B20+E27+E28)*20%)*B28)</f>
        <v>71.28</v>
      </c>
    </row>
    <row r="30" spans="1:7">
      <c r="A30" s="171" t="s">
        <v>5</v>
      </c>
      <c r="B30" s="172"/>
      <c r="C30" s="172"/>
      <c r="D30" s="172"/>
      <c r="E30" s="173"/>
      <c r="G30" s="91"/>
    </row>
    <row r="31" spans="1:7">
      <c r="A31" s="49" t="s">
        <v>1</v>
      </c>
      <c r="B31" s="50">
        <v>8.5000000000000006E-2</v>
      </c>
      <c r="C31" s="175" t="s">
        <v>74</v>
      </c>
      <c r="D31" s="89"/>
      <c r="E31" s="66">
        <f>(E26+E41)*B31</f>
        <v>847.55880000000013</v>
      </c>
      <c r="G31" s="91"/>
    </row>
    <row r="32" spans="1:7">
      <c r="A32" s="49" t="s">
        <v>23</v>
      </c>
      <c r="B32" s="50">
        <v>7.0000000000000007E-2</v>
      </c>
      <c r="C32" s="176"/>
      <c r="D32" s="96" t="s">
        <v>39</v>
      </c>
      <c r="E32" s="66">
        <f>E26*B32</f>
        <v>697.98960000000011</v>
      </c>
      <c r="G32" s="91"/>
    </row>
    <row r="33" spans="1:7">
      <c r="A33" s="49" t="s">
        <v>0</v>
      </c>
      <c r="B33" s="50">
        <v>2.5000000000000001E-2</v>
      </c>
      <c r="C33" s="176"/>
      <c r="D33" s="96" t="s">
        <v>40</v>
      </c>
      <c r="E33" s="66">
        <f>E26*B33</f>
        <v>249.28200000000004</v>
      </c>
      <c r="G33" s="91"/>
    </row>
    <row r="34" spans="1:7">
      <c r="A34" s="49" t="s">
        <v>24</v>
      </c>
      <c r="B34" s="51" t="s">
        <v>34</v>
      </c>
      <c r="C34" s="176"/>
      <c r="D34" s="116">
        <f>SUM(E31:E34)</f>
        <v>1796.6252304000002</v>
      </c>
      <c r="E34" s="66">
        <f>IF((E31+E32+E33)/1000&lt;1,1,(E31+E32+E33)/1000)</f>
        <v>1.7948304000000004</v>
      </c>
    </row>
    <row r="35" spans="1:7">
      <c r="A35" s="52" t="s">
        <v>25</v>
      </c>
      <c r="B35" s="53"/>
      <c r="C35" s="177"/>
      <c r="D35" s="90"/>
      <c r="E35" s="54"/>
    </row>
    <row r="36" spans="1:7">
      <c r="A36" s="167" t="s">
        <v>26</v>
      </c>
      <c r="B36" s="168"/>
      <c r="C36" s="168"/>
      <c r="D36" s="168"/>
      <c r="E36" s="169"/>
    </row>
    <row r="37" spans="1:7">
      <c r="A37" s="55" t="s">
        <v>6</v>
      </c>
      <c r="B37" s="115">
        <v>0.01</v>
      </c>
      <c r="C37" s="73"/>
      <c r="D37" s="56">
        <f>D34*B37</f>
        <v>17.966252304000001</v>
      </c>
      <c r="E37" s="56"/>
    </row>
    <row r="38" spans="1:7">
      <c r="A38" s="55" t="s">
        <v>38</v>
      </c>
      <c r="B38" s="108"/>
      <c r="C38" s="73"/>
      <c r="D38" s="94"/>
      <c r="E38" s="57">
        <v>15.24</v>
      </c>
    </row>
    <row r="39" spans="1:7">
      <c r="A39" s="55" t="s">
        <v>7</v>
      </c>
      <c r="B39" s="111"/>
      <c r="C39" s="73"/>
      <c r="D39" s="57">
        <v>40</v>
      </c>
      <c r="E39" s="57"/>
      <c r="G39" s="91"/>
    </row>
    <row r="40" spans="1:7">
      <c r="A40" s="55" t="s">
        <v>13</v>
      </c>
      <c r="B40" s="112"/>
      <c r="C40" s="73"/>
      <c r="D40" s="57">
        <v>40</v>
      </c>
      <c r="E40" s="57"/>
      <c r="G40" s="91"/>
    </row>
    <row r="41" spans="1:7">
      <c r="A41" s="58" t="s">
        <v>51</v>
      </c>
      <c r="B41" s="109">
        <v>0.4</v>
      </c>
      <c r="C41" s="73"/>
      <c r="D41" s="117">
        <f>IF(B21*B41&lt;26,26,B21*B41)</f>
        <v>26</v>
      </c>
      <c r="E41" s="57"/>
      <c r="G41" s="91"/>
    </row>
    <row r="42" spans="1:7">
      <c r="A42" s="58" t="s">
        <v>52</v>
      </c>
      <c r="B42" s="110"/>
      <c r="C42" s="73"/>
      <c r="D42" s="57">
        <v>34</v>
      </c>
      <c r="E42" s="59"/>
      <c r="G42" s="91"/>
    </row>
    <row r="43" spans="1:7">
      <c r="A43" s="58" t="s">
        <v>53</v>
      </c>
      <c r="B43" s="110">
        <v>0.06</v>
      </c>
      <c r="C43" s="73"/>
      <c r="D43" s="57">
        <f>IF(B21*B43&lt;6,6,B21*B43)</f>
        <v>6</v>
      </c>
      <c r="E43" s="59"/>
      <c r="G43" s="91"/>
    </row>
    <row r="44" spans="1:7">
      <c r="A44" s="58" t="s">
        <v>11</v>
      </c>
      <c r="B44" s="113">
        <v>1.52E-2</v>
      </c>
      <c r="C44" s="60"/>
      <c r="D44" s="57">
        <f>(D34+E38+E27+D41+D39+D42)*B44</f>
        <v>32.100351502080002</v>
      </c>
      <c r="E44" s="59"/>
      <c r="G44" s="91"/>
    </row>
    <row r="45" spans="1:7">
      <c r="A45" s="52" t="s">
        <v>28</v>
      </c>
      <c r="B45" s="114"/>
      <c r="C45" s="61"/>
      <c r="D45" s="67">
        <v>92</v>
      </c>
      <c r="E45" s="67"/>
    </row>
    <row r="46" spans="1:7" ht="15">
      <c r="A46" s="20"/>
      <c r="B46" s="114"/>
      <c r="C46" s="17" t="s">
        <v>36</v>
      </c>
      <c r="D46" s="80">
        <f>SUM(D37:D45)</f>
        <v>288.06660380608002</v>
      </c>
      <c r="E46" s="80">
        <f>SUM(E31:E35,E37:E45)+SUM(E27:E29)</f>
        <v>2283.1452304000004</v>
      </c>
    </row>
    <row r="47" spans="1:7" ht="15.75">
      <c r="A47" s="21"/>
      <c r="B47" s="22"/>
      <c r="C47" s="17" t="s">
        <v>1</v>
      </c>
      <c r="D47" s="81">
        <f>D46*E47</f>
        <v>24.485661323516805</v>
      </c>
      <c r="E47" s="82">
        <v>8.5000000000000006E-2</v>
      </c>
    </row>
    <row r="48" spans="1:7" ht="16.5" thickBot="1">
      <c r="A48" s="21"/>
      <c r="B48" s="22"/>
      <c r="C48" s="17"/>
      <c r="D48" s="83"/>
      <c r="E48" s="71"/>
    </row>
    <row r="49" spans="1:5" ht="19.5" thickTop="1" thickBot="1">
      <c r="A49" s="21"/>
      <c r="B49" s="22"/>
      <c r="C49" s="85" t="s">
        <v>37</v>
      </c>
      <c r="D49" s="184">
        <f>D46+E46+D47</f>
        <v>2595.6974955295973</v>
      </c>
      <c r="E49" s="185"/>
    </row>
    <row r="50" spans="1:5" ht="15.75" thickTop="1">
      <c r="A50" s="23"/>
      <c r="B50" s="24"/>
      <c r="C50" s="25"/>
      <c r="D50" s="84"/>
      <c r="E50" s="84"/>
    </row>
    <row r="51" spans="1:5">
      <c r="A51" s="87"/>
    </row>
    <row r="52" spans="1:5">
      <c r="A52" s="86"/>
    </row>
    <row r="53" spans="1:5" ht="15">
      <c r="A53" s="2"/>
      <c r="B53" s="26"/>
      <c r="C53" s="11"/>
      <c r="D53" s="12"/>
      <c r="E53" s="12"/>
    </row>
    <row r="54" spans="1:5">
      <c r="A54" s="64"/>
      <c r="B54" s="2"/>
      <c r="C54" s="63"/>
      <c r="D54" s="63"/>
      <c r="E54" s="63"/>
    </row>
    <row r="55" spans="1:5" ht="15">
      <c r="A55" s="2"/>
      <c r="B55" s="7"/>
    </row>
    <row r="57" spans="1:5">
      <c r="A57" s="65"/>
      <c r="B57" s="65"/>
      <c r="C57" s="65"/>
      <c r="D57" s="65"/>
      <c r="E57" s="65"/>
    </row>
    <row r="58" spans="1:5">
      <c r="A58" s="180"/>
      <c r="B58" s="180"/>
      <c r="C58" s="180"/>
      <c r="D58" s="180"/>
      <c r="E58" s="180"/>
    </row>
    <row r="59" spans="1:5">
      <c r="A59" s="180"/>
      <c r="B59" s="180"/>
      <c r="C59" s="180"/>
      <c r="D59" s="180"/>
      <c r="E59" s="180"/>
    </row>
    <row r="60" spans="1:5">
      <c r="A60" s="180"/>
      <c r="B60" s="180"/>
      <c r="C60" s="180"/>
      <c r="D60" s="180"/>
      <c r="E60" s="180"/>
    </row>
    <row r="61" spans="1:5" ht="15">
      <c r="B61" s="3"/>
      <c r="C61" s="4"/>
      <c r="D61" s="8"/>
      <c r="E61" s="9"/>
    </row>
    <row r="62" spans="1:5" ht="15">
      <c r="B62" s="4"/>
      <c r="C62" s="4"/>
      <c r="D62" s="8"/>
      <c r="E62" s="9"/>
    </row>
  </sheetData>
  <customSheetViews>
    <customSheetView guid="{BBD7A508-3FC2-4CE5-88B9-A5421BA29A46}">
      <selection activeCell="F7" sqref="F7"/>
      <pageMargins left="0.3" right="0.24" top="0.26" bottom="0.3" header="0.17" footer="0.22"/>
      <pageSetup paperSize="9" orientation="portrait" verticalDpi="0" r:id="rId1"/>
    </customSheetView>
  </customSheetViews>
  <mergeCells count="13">
    <mergeCell ref="A14:E14"/>
    <mergeCell ref="E1:E2"/>
    <mergeCell ref="A7:B7"/>
    <mergeCell ref="A8:B8"/>
    <mergeCell ref="A10:B10"/>
    <mergeCell ref="D1:D2"/>
    <mergeCell ref="A60:E60"/>
    <mergeCell ref="A30:E30"/>
    <mergeCell ref="C31:C35"/>
    <mergeCell ref="A36:E36"/>
    <mergeCell ref="D49:E49"/>
    <mergeCell ref="A58:E58"/>
    <mergeCell ref="A59:E59"/>
  </mergeCells>
  <pageMargins left="0.31496062992125984" right="0.23622047244094491" top="0.27559055118110237" bottom="0.31496062992125984" header="0.15748031496062992" footer="0.23622047244094491"/>
  <pageSetup paperSize="9" orientation="portrait" verticalDpi="0" r:id="rId2"/>
  <headerFooter>
    <oddFooter>Page &amp;P de &amp;N</oddFooter>
  </headerFooter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G60"/>
  <sheetViews>
    <sheetView topLeftCell="A43" workbookViewId="0">
      <selection activeCell="A49" sqref="A49:E61"/>
    </sheetView>
  </sheetViews>
  <sheetFormatPr baseColWidth="10" defaultRowHeight="12.75"/>
  <cols>
    <col min="1" max="1" width="23.42578125" customWidth="1"/>
    <col min="2" max="2" width="17.5703125" customWidth="1"/>
    <col min="3" max="3" width="17.140625" customWidth="1"/>
    <col min="4" max="4" width="19" customWidth="1"/>
    <col min="5" max="5" width="19.7109375" customWidth="1"/>
  </cols>
  <sheetData>
    <row r="1" spans="1:5" ht="20.25" customHeight="1">
      <c r="A1" s="10"/>
      <c r="B1" s="11"/>
      <c r="D1" s="164" t="s">
        <v>76</v>
      </c>
      <c r="E1" s="174">
        <v>1</v>
      </c>
    </row>
    <row r="2" spans="1:5" ht="12.75" customHeight="1">
      <c r="A2" s="13"/>
      <c r="B2" s="13"/>
      <c r="C2" s="136"/>
      <c r="D2" s="164"/>
      <c r="E2" s="174"/>
    </row>
    <row r="3" spans="1:5">
      <c r="A3" s="13"/>
      <c r="B3" s="13"/>
      <c r="C3" s="11"/>
    </row>
    <row r="4" spans="1:5">
      <c r="A4" s="13"/>
      <c r="B4" s="11"/>
      <c r="C4" s="11"/>
      <c r="D4" s="42" t="s">
        <v>87</v>
      </c>
      <c r="E4" s="28">
        <f ca="1">TODAY()</f>
        <v>42073</v>
      </c>
    </row>
    <row r="5" spans="1:5">
      <c r="A5" s="14"/>
      <c r="B5" s="15"/>
      <c r="C5" s="11"/>
      <c r="D5" s="29" t="s">
        <v>14</v>
      </c>
      <c r="E5" s="30">
        <f ca="1">EDATE(E4,1)</f>
        <v>42104</v>
      </c>
    </row>
    <row r="6" spans="1:5" ht="15">
      <c r="A6" s="14"/>
      <c r="B6" s="15"/>
      <c r="C6" s="11"/>
      <c r="D6" s="42" t="s">
        <v>15</v>
      </c>
      <c r="E6" s="31"/>
    </row>
    <row r="7" spans="1:5">
      <c r="A7" s="178"/>
      <c r="B7" s="178"/>
      <c r="C7" s="11"/>
    </row>
    <row r="8" spans="1:5">
      <c r="A8" s="178"/>
      <c r="B8" s="178"/>
      <c r="C8" s="11"/>
      <c r="D8" s="92" t="s">
        <v>29</v>
      </c>
    </row>
    <row r="9" spans="1:5" ht="15">
      <c r="C9" s="16"/>
      <c r="D9" s="47"/>
      <c r="E9" s="47"/>
    </row>
    <row r="10" spans="1:5">
      <c r="A10" s="179"/>
      <c r="B10" s="179"/>
      <c r="C10" s="27"/>
      <c r="D10" s="48"/>
      <c r="E10" s="48"/>
    </row>
    <row r="11" spans="1:5">
      <c r="C11" s="11"/>
      <c r="D11" s="18"/>
      <c r="E11" s="19"/>
    </row>
    <row r="12" spans="1:5">
      <c r="C12" s="15"/>
    </row>
    <row r="13" spans="1:5">
      <c r="A13" s="33"/>
      <c r="B13" s="36"/>
      <c r="C13" s="33"/>
      <c r="D13" s="34"/>
      <c r="E13" s="34"/>
    </row>
    <row r="14" spans="1:5">
      <c r="A14" s="170" t="s">
        <v>16</v>
      </c>
      <c r="B14" s="170"/>
      <c r="C14" s="170"/>
      <c r="D14" s="170"/>
      <c r="E14" s="170"/>
    </row>
    <row r="15" spans="1:5">
      <c r="A15" s="36" t="s">
        <v>17</v>
      </c>
      <c r="B15" s="36"/>
      <c r="C15" s="36"/>
      <c r="D15" s="39"/>
      <c r="E15" s="39"/>
    </row>
    <row r="16" spans="1:5">
      <c r="A16" s="36"/>
      <c r="B16" s="36"/>
      <c r="C16" s="36"/>
      <c r="D16" s="39"/>
      <c r="E16" s="39"/>
    </row>
    <row r="17" spans="1:7">
      <c r="A17" s="36"/>
      <c r="B17" s="36"/>
      <c r="C17" s="36"/>
      <c r="D17" s="39"/>
      <c r="E17" s="39"/>
    </row>
    <row r="18" spans="1:7">
      <c r="A18" s="40"/>
      <c r="B18" s="37"/>
      <c r="C18" s="38"/>
      <c r="D18" s="35"/>
      <c r="E18" s="41"/>
    </row>
    <row r="19" spans="1:7" ht="15">
      <c r="A19" s="62" t="s">
        <v>73</v>
      </c>
      <c r="B19" s="42"/>
      <c r="C19" s="42"/>
      <c r="D19" s="42"/>
      <c r="E19" s="42"/>
    </row>
    <row r="20" spans="1:7" ht="15">
      <c r="A20" s="42" t="s">
        <v>18</v>
      </c>
      <c r="B20" s="44">
        <v>9500</v>
      </c>
      <c r="C20" s="32" t="s">
        <v>19</v>
      </c>
      <c r="D20" s="42"/>
      <c r="E20" s="42"/>
    </row>
    <row r="21" spans="1:7" ht="15">
      <c r="A21" s="42" t="s">
        <v>20</v>
      </c>
      <c r="B21" s="45">
        <v>150</v>
      </c>
      <c r="C21" s="32" t="s">
        <v>21</v>
      </c>
      <c r="D21" s="42"/>
      <c r="E21" s="42"/>
    </row>
    <row r="22" spans="1:7" ht="15">
      <c r="A22" s="42" t="s">
        <v>12</v>
      </c>
      <c r="B22" s="88">
        <v>0.30499999999999999</v>
      </c>
      <c r="C22" s="32" t="s">
        <v>22</v>
      </c>
      <c r="D22" s="42"/>
      <c r="E22" s="42"/>
    </row>
    <row r="23" spans="1:7">
      <c r="A23" s="42"/>
      <c r="B23" s="42"/>
      <c r="C23" s="42"/>
      <c r="D23" s="42"/>
      <c r="E23" s="42"/>
    </row>
    <row r="24" spans="1:7">
      <c r="A24" s="42"/>
      <c r="B24" s="42"/>
      <c r="C24" s="42"/>
      <c r="D24" s="42"/>
      <c r="E24" s="42"/>
    </row>
    <row r="25" spans="1:7">
      <c r="A25" s="43"/>
      <c r="B25" s="43"/>
      <c r="C25" s="43"/>
      <c r="D25" s="46" t="s">
        <v>32</v>
      </c>
      <c r="E25" s="46" t="s">
        <v>31</v>
      </c>
    </row>
    <row r="26" spans="1:7">
      <c r="A26" s="32" t="s">
        <v>33</v>
      </c>
      <c r="B26" s="49"/>
      <c r="C26" s="49"/>
      <c r="D26" s="78"/>
      <c r="E26" s="161">
        <f>SUM(B20,E27:E29)</f>
        <v>9971.2800000000007</v>
      </c>
      <c r="G26" s="91"/>
    </row>
    <row r="27" spans="1:7">
      <c r="A27" s="49" t="s">
        <v>2</v>
      </c>
      <c r="B27" s="49"/>
      <c r="C27" s="49"/>
      <c r="D27" s="78"/>
      <c r="E27" s="68">
        <v>200</v>
      </c>
      <c r="G27" s="91"/>
    </row>
    <row r="28" spans="1:7">
      <c r="A28" s="49" t="s">
        <v>3</v>
      </c>
      <c r="B28" s="69">
        <v>6.0000000000000001E-3</v>
      </c>
      <c r="C28" s="49"/>
      <c r="D28" s="78"/>
      <c r="E28" s="117">
        <v>200</v>
      </c>
      <c r="G28" s="91"/>
    </row>
    <row r="29" spans="1:7">
      <c r="A29" s="32" t="s">
        <v>4</v>
      </c>
      <c r="B29" s="69"/>
      <c r="C29" s="49"/>
      <c r="D29" s="79"/>
      <c r="E29" s="68">
        <f>IF(((B20+E27+E28)+(B20+E27+E28)*20%)*B28&lt;18,18,((B20+E27+E28)+(B20+E27+E28)*20%)*B28)</f>
        <v>71.28</v>
      </c>
      <c r="G29" s="91"/>
    </row>
    <row r="30" spans="1:7">
      <c r="A30" s="32"/>
      <c r="B30" s="69"/>
      <c r="C30" s="49"/>
      <c r="D30" s="55"/>
      <c r="E30" s="119"/>
      <c r="G30" s="91"/>
    </row>
    <row r="31" spans="1:7">
      <c r="A31" s="32"/>
      <c r="B31" s="69"/>
      <c r="C31" s="49"/>
      <c r="D31" s="118"/>
      <c r="E31" s="70"/>
      <c r="G31" s="91"/>
    </row>
    <row r="32" spans="1:7">
      <c r="A32" s="167" t="s">
        <v>26</v>
      </c>
      <c r="B32" s="168"/>
      <c r="C32" s="168"/>
      <c r="D32" s="168"/>
      <c r="E32" s="169"/>
    </row>
    <row r="33" spans="1:7">
      <c r="A33" s="55" t="s">
        <v>38</v>
      </c>
      <c r="B33" s="72"/>
      <c r="C33" s="73"/>
      <c r="E33" s="57">
        <v>54</v>
      </c>
      <c r="G33" s="91"/>
    </row>
    <row r="34" spans="1:7">
      <c r="A34" s="55" t="s">
        <v>13</v>
      </c>
      <c r="B34" s="74"/>
      <c r="C34" s="73"/>
      <c r="D34" s="57">
        <v>200</v>
      </c>
      <c r="E34" s="57"/>
      <c r="G34" s="91"/>
    </row>
    <row r="35" spans="1:7">
      <c r="A35" s="58" t="s">
        <v>3</v>
      </c>
      <c r="B35" s="75">
        <v>16</v>
      </c>
      <c r="C35" s="73" t="s">
        <v>35</v>
      </c>
      <c r="D35" s="57">
        <v>52</v>
      </c>
      <c r="G35" s="91"/>
    </row>
    <row r="36" spans="1:7">
      <c r="A36" s="58" t="s">
        <v>51</v>
      </c>
      <c r="B36" s="76">
        <v>0.4</v>
      </c>
      <c r="C36" s="73"/>
      <c r="D36" s="57">
        <f>IF((B21*B36)&lt;26,26,B21*B36)</f>
        <v>60</v>
      </c>
      <c r="E36" s="59"/>
      <c r="G36" s="100"/>
    </row>
    <row r="37" spans="1:7">
      <c r="A37" s="58" t="s">
        <v>54</v>
      </c>
      <c r="B37" s="76">
        <v>0.06</v>
      </c>
      <c r="C37" s="73"/>
      <c r="D37" s="57">
        <f>IF(B21*B37&lt;6,6,B21*B37)</f>
        <v>9</v>
      </c>
      <c r="E37" s="59"/>
      <c r="G37" s="91"/>
    </row>
    <row r="38" spans="1:7">
      <c r="A38" s="58" t="s">
        <v>55</v>
      </c>
      <c r="B38" s="77"/>
      <c r="C38" s="73"/>
      <c r="D38" s="57">
        <v>200</v>
      </c>
      <c r="E38" s="59"/>
      <c r="G38" s="91"/>
    </row>
    <row r="39" spans="1:7">
      <c r="A39" s="52" t="s">
        <v>28</v>
      </c>
      <c r="B39" s="52"/>
      <c r="C39" s="61"/>
      <c r="D39" s="67">
        <v>92</v>
      </c>
      <c r="E39" s="67"/>
    </row>
    <row r="40" spans="1:7" ht="15">
      <c r="A40" s="20"/>
      <c r="B40" s="21"/>
      <c r="C40" s="17" t="s">
        <v>56</v>
      </c>
      <c r="D40" s="80">
        <f>SUM(D33:D39)</f>
        <v>613</v>
      </c>
      <c r="E40" s="80">
        <f>+SUM(E33:E39)+SUM(E27:E29)</f>
        <v>525.28</v>
      </c>
    </row>
    <row r="41" spans="1:7" ht="15">
      <c r="A41" s="20"/>
      <c r="B41" s="21"/>
      <c r="C41" s="17"/>
      <c r="D41" s="105"/>
      <c r="E41" s="106"/>
    </row>
    <row r="42" spans="1:7" ht="15">
      <c r="A42" s="20"/>
      <c r="B42" s="21"/>
      <c r="C42" s="17"/>
      <c r="D42" s="106"/>
      <c r="E42" s="106"/>
    </row>
    <row r="43" spans="1:7" ht="16.5" thickBot="1">
      <c r="A43" s="21"/>
      <c r="B43" s="22"/>
      <c r="C43" s="17"/>
      <c r="D43" s="107"/>
      <c r="E43" s="71"/>
    </row>
    <row r="44" spans="1:7" ht="19.5" thickTop="1" thickBot="1">
      <c r="A44" s="21"/>
      <c r="B44" s="22"/>
      <c r="C44" s="85" t="s">
        <v>37</v>
      </c>
      <c r="D44" s="184">
        <f>D40+E40</f>
        <v>1138.28</v>
      </c>
      <c r="E44" s="185"/>
    </row>
    <row r="45" spans="1:7" ht="15.75" thickTop="1">
      <c r="A45" s="23"/>
      <c r="B45" s="24"/>
      <c r="C45" s="25"/>
      <c r="D45" s="84"/>
      <c r="E45" s="84"/>
    </row>
    <row r="46" spans="1:7" ht="15">
      <c r="A46" s="23"/>
      <c r="B46" s="24"/>
      <c r="C46" s="25"/>
      <c r="D46" s="120"/>
      <c r="E46" s="120"/>
    </row>
    <row r="47" spans="1:7" ht="15">
      <c r="A47" s="23"/>
      <c r="B47" s="24"/>
      <c r="C47" s="25"/>
      <c r="D47" s="120"/>
      <c r="E47" s="120"/>
    </row>
    <row r="48" spans="1:7" ht="15">
      <c r="A48" s="23"/>
      <c r="B48" s="24"/>
      <c r="C48" s="25"/>
      <c r="D48" s="120"/>
      <c r="E48" s="120"/>
    </row>
    <row r="49" spans="1:5">
      <c r="A49" s="87"/>
    </row>
    <row r="50" spans="1:5">
      <c r="A50" s="86"/>
    </row>
    <row r="51" spans="1:5" ht="15">
      <c r="A51" s="2"/>
      <c r="B51" s="26"/>
      <c r="C51" s="11"/>
      <c r="D51" s="12"/>
      <c r="E51" s="12"/>
    </row>
    <row r="52" spans="1:5">
      <c r="A52" s="64"/>
      <c r="B52" s="2"/>
      <c r="C52" s="63"/>
      <c r="D52" s="63"/>
      <c r="E52" s="63"/>
    </row>
    <row r="53" spans="1:5" ht="15">
      <c r="A53" s="2"/>
      <c r="B53" s="7"/>
    </row>
    <row r="55" spans="1:5">
      <c r="A55" s="65"/>
      <c r="B55" s="65"/>
      <c r="C55" s="65"/>
      <c r="D55" s="65"/>
      <c r="E55" s="65"/>
    </row>
    <row r="56" spans="1:5">
      <c r="A56" s="180"/>
      <c r="B56" s="180"/>
      <c r="C56" s="180"/>
      <c r="D56" s="180"/>
      <c r="E56" s="180"/>
    </row>
    <row r="57" spans="1:5">
      <c r="A57" s="180"/>
      <c r="B57" s="180"/>
      <c r="C57" s="180"/>
      <c r="D57" s="180"/>
      <c r="E57" s="180"/>
    </row>
    <row r="58" spans="1:5">
      <c r="A58" s="180"/>
      <c r="B58" s="180"/>
      <c r="C58" s="180"/>
      <c r="D58" s="180"/>
      <c r="E58" s="180"/>
    </row>
    <row r="59" spans="1:5" ht="15">
      <c r="B59" s="3"/>
      <c r="C59" s="4"/>
      <c r="D59" s="8"/>
      <c r="E59" s="9"/>
    </row>
    <row r="60" spans="1:5" ht="15">
      <c r="B60" s="4"/>
      <c r="C60" s="4"/>
      <c r="D60" s="8"/>
      <c r="E60" s="9"/>
    </row>
  </sheetData>
  <customSheetViews>
    <customSheetView guid="{BBD7A508-3FC2-4CE5-88B9-A5421BA29A46}">
      <selection activeCell="F7" sqref="F7"/>
      <pageMargins left="0.28999999999999998" right="0.27" top="0.26" bottom="0.33" header="0.17" footer="0.19"/>
      <pageSetup paperSize="9" orientation="portrait" verticalDpi="0" r:id="rId1"/>
    </customSheetView>
  </customSheetViews>
  <mergeCells count="11">
    <mergeCell ref="A14:E14"/>
    <mergeCell ref="E1:E2"/>
    <mergeCell ref="A7:B7"/>
    <mergeCell ref="A8:B8"/>
    <mergeCell ref="A10:B10"/>
    <mergeCell ref="D1:D2"/>
    <mergeCell ref="A58:E58"/>
    <mergeCell ref="A32:E32"/>
    <mergeCell ref="D44:E44"/>
    <mergeCell ref="A56:E56"/>
    <mergeCell ref="A57:E57"/>
  </mergeCells>
  <pageMargins left="0.27559055118110237" right="0.27559055118110237" top="0.27559055118110237" bottom="0.31496062992125984" header="0.15748031496062992" footer="0.19685039370078741"/>
  <pageSetup paperSize="9" orientation="portrait" verticalDpi="0" r:id="rId2"/>
  <headerFooter>
    <oddFooter>Page &amp;P de &amp;N</oddFooter>
  </headerFooter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I61"/>
  <sheetViews>
    <sheetView topLeftCell="A55" workbookViewId="0">
      <selection activeCell="A50" sqref="A50:E61"/>
    </sheetView>
  </sheetViews>
  <sheetFormatPr baseColWidth="10" defaultRowHeight="12.75"/>
  <cols>
    <col min="1" max="1" width="23.42578125" customWidth="1"/>
    <col min="2" max="2" width="17.5703125" customWidth="1"/>
    <col min="3" max="3" width="20.140625" customWidth="1"/>
    <col min="4" max="4" width="19" customWidth="1"/>
    <col min="5" max="5" width="20.28515625" customWidth="1"/>
  </cols>
  <sheetData>
    <row r="1" spans="1:5" ht="20.25" customHeight="1">
      <c r="A1" s="10"/>
      <c r="B1" s="11"/>
      <c r="D1" s="164" t="s">
        <v>76</v>
      </c>
      <c r="E1" s="174">
        <v>1</v>
      </c>
    </row>
    <row r="2" spans="1:5" ht="12.75" customHeight="1">
      <c r="A2" s="13"/>
      <c r="B2" s="13"/>
      <c r="C2" s="136"/>
      <c r="D2" s="164"/>
      <c r="E2" s="174"/>
    </row>
    <row r="3" spans="1:5">
      <c r="A3" s="13"/>
      <c r="B3" s="13"/>
      <c r="C3" s="11"/>
    </row>
    <row r="4" spans="1:5">
      <c r="A4" s="13"/>
      <c r="B4" s="11"/>
      <c r="C4" s="11"/>
      <c r="D4" s="42" t="s">
        <v>86</v>
      </c>
      <c r="E4" s="28">
        <f ca="1">TODAY()</f>
        <v>42073</v>
      </c>
    </row>
    <row r="5" spans="1:5">
      <c r="A5" s="14"/>
      <c r="B5" s="15"/>
      <c r="C5" s="11"/>
      <c r="D5" s="29" t="s">
        <v>14</v>
      </c>
      <c r="E5" s="30">
        <f ca="1">EDATE(E4,1)</f>
        <v>42104</v>
      </c>
    </row>
    <row r="6" spans="1:5" ht="15">
      <c r="A6" s="14"/>
      <c r="B6" s="15"/>
      <c r="C6" s="11"/>
      <c r="D6" s="42" t="s">
        <v>15</v>
      </c>
      <c r="E6" s="31"/>
    </row>
    <row r="7" spans="1:5">
      <c r="A7" s="178"/>
      <c r="B7" s="178"/>
      <c r="C7" s="11"/>
    </row>
    <row r="8" spans="1:5">
      <c r="A8" s="178"/>
      <c r="B8" s="178"/>
      <c r="C8" s="11"/>
      <c r="D8" s="92" t="s">
        <v>29</v>
      </c>
    </row>
    <row r="9" spans="1:5" ht="15">
      <c r="C9" s="16"/>
      <c r="D9" s="47"/>
      <c r="E9" s="47"/>
    </row>
    <row r="10" spans="1:5">
      <c r="A10" s="179"/>
      <c r="B10" s="179"/>
      <c r="C10" s="27"/>
      <c r="D10" s="48"/>
      <c r="E10" s="48"/>
    </row>
    <row r="11" spans="1:5">
      <c r="C11" s="11"/>
      <c r="D11" s="18"/>
      <c r="E11" s="19"/>
    </row>
    <row r="12" spans="1:5">
      <c r="C12" s="15"/>
    </row>
    <row r="13" spans="1:5">
      <c r="A13" s="33"/>
      <c r="B13" s="36"/>
      <c r="C13" s="33"/>
      <c r="D13" s="34"/>
      <c r="E13" s="34"/>
    </row>
    <row r="14" spans="1:5">
      <c r="A14" s="170" t="s">
        <v>16</v>
      </c>
      <c r="B14" s="170"/>
      <c r="C14" s="170"/>
      <c r="D14" s="170"/>
      <c r="E14" s="170"/>
    </row>
    <row r="15" spans="1:5">
      <c r="A15" s="36" t="s">
        <v>17</v>
      </c>
      <c r="B15" s="36"/>
      <c r="C15" s="36"/>
      <c r="D15" s="39"/>
      <c r="E15" s="39"/>
    </row>
    <row r="16" spans="1:5">
      <c r="A16" s="36"/>
      <c r="B16" s="36"/>
      <c r="C16" s="36"/>
      <c r="D16" s="39"/>
      <c r="E16" s="39"/>
    </row>
    <row r="17" spans="1:9">
      <c r="A17" s="36"/>
      <c r="B17" s="36"/>
      <c r="C17" s="36"/>
      <c r="D17" s="39"/>
      <c r="E17" s="39"/>
    </row>
    <row r="18" spans="1:9">
      <c r="A18" s="40"/>
      <c r="B18" s="37"/>
      <c r="C18" s="38"/>
      <c r="D18" s="35"/>
      <c r="E18" s="41"/>
    </row>
    <row r="19" spans="1:9" ht="15">
      <c r="A19" s="62" t="s">
        <v>71</v>
      </c>
      <c r="B19" s="42"/>
      <c r="C19" s="42"/>
      <c r="D19" s="42"/>
      <c r="E19" s="42"/>
    </row>
    <row r="20" spans="1:9" ht="15">
      <c r="A20" s="42" t="s">
        <v>18</v>
      </c>
      <c r="B20" s="44">
        <v>2500</v>
      </c>
      <c r="C20" s="32" t="s">
        <v>19</v>
      </c>
      <c r="D20" s="42"/>
      <c r="E20" s="42"/>
    </row>
    <row r="21" spans="1:9" ht="15">
      <c r="A21" s="42" t="s">
        <v>20</v>
      </c>
      <c r="B21" s="45">
        <v>234</v>
      </c>
      <c r="C21" s="32" t="s">
        <v>21</v>
      </c>
      <c r="D21" s="42"/>
      <c r="E21" s="42"/>
    </row>
    <row r="22" spans="1:9" ht="15">
      <c r="A22" s="42" t="s">
        <v>12</v>
      </c>
      <c r="B22" s="88">
        <v>0.30499999999999999</v>
      </c>
      <c r="C22" s="32" t="s">
        <v>22</v>
      </c>
      <c r="D22" s="42"/>
      <c r="E22" s="42"/>
    </row>
    <row r="23" spans="1:9">
      <c r="A23" s="42"/>
      <c r="B23" s="42"/>
      <c r="C23" s="42"/>
      <c r="D23" s="42"/>
      <c r="E23" s="42"/>
    </row>
    <row r="24" spans="1:9">
      <c r="A24" s="42"/>
      <c r="B24" s="42"/>
      <c r="C24" s="42"/>
      <c r="D24" s="42"/>
      <c r="E24" s="42"/>
    </row>
    <row r="25" spans="1:9">
      <c r="A25" s="43"/>
      <c r="B25" s="43"/>
      <c r="C25" s="43"/>
      <c r="D25" s="46" t="s">
        <v>32</v>
      </c>
      <c r="E25" s="46" t="s">
        <v>31</v>
      </c>
    </row>
    <row r="26" spans="1:9">
      <c r="A26" s="32" t="s">
        <v>33</v>
      </c>
      <c r="B26" s="49"/>
      <c r="C26" s="49"/>
      <c r="D26" s="78"/>
      <c r="E26" s="158">
        <f>SUM(B20,E27:E29)</f>
        <v>2952.8960000000002</v>
      </c>
    </row>
    <row r="27" spans="1:9">
      <c r="A27" s="49" t="s">
        <v>2</v>
      </c>
      <c r="B27" s="49"/>
      <c r="C27" s="49"/>
      <c r="D27" s="78"/>
      <c r="E27" s="68">
        <v>200</v>
      </c>
    </row>
    <row r="28" spans="1:9">
      <c r="A28" s="49" t="s">
        <v>3</v>
      </c>
      <c r="B28" s="69">
        <v>1.52E-2</v>
      </c>
      <c r="C28" s="49"/>
      <c r="D28" s="78"/>
      <c r="E28" s="160">
        <v>200</v>
      </c>
    </row>
    <row r="29" spans="1:9">
      <c r="A29" s="42" t="s">
        <v>84</v>
      </c>
      <c r="B29" s="69"/>
      <c r="C29" s="49"/>
      <c r="D29" s="79"/>
      <c r="E29" s="68">
        <f>IF(((B20+E27+E28)+(B20+E27+E28)*20%)*B28&lt;18,18,((B20+E27+E28)+(B20+E27+E28)*20%)*B28)</f>
        <v>52.896000000000001</v>
      </c>
    </row>
    <row r="30" spans="1:9">
      <c r="A30" s="171" t="s">
        <v>5</v>
      </c>
      <c r="B30" s="172"/>
      <c r="C30" s="172"/>
      <c r="D30" s="172"/>
      <c r="E30" s="173"/>
    </row>
    <row r="31" spans="1:9">
      <c r="A31" s="49" t="s">
        <v>57</v>
      </c>
      <c r="B31" s="50"/>
      <c r="C31" s="175" t="s">
        <v>74</v>
      </c>
      <c r="D31" s="96" t="s">
        <v>39</v>
      </c>
      <c r="E31" s="66">
        <v>25</v>
      </c>
      <c r="I31" s="91"/>
    </row>
    <row r="32" spans="1:9">
      <c r="A32" s="49"/>
      <c r="B32" s="50"/>
      <c r="C32" s="176"/>
      <c r="D32" s="96" t="s">
        <v>40</v>
      </c>
      <c r="E32" s="66"/>
      <c r="I32" s="91"/>
    </row>
    <row r="33" spans="1:9">
      <c r="A33" s="49"/>
      <c r="B33" s="50"/>
      <c r="C33" s="176"/>
      <c r="D33" s="121">
        <f>SUM(E31:E33)</f>
        <v>25</v>
      </c>
      <c r="E33" s="66"/>
      <c r="I33" s="91"/>
    </row>
    <row r="34" spans="1:9">
      <c r="A34" s="167" t="s">
        <v>26</v>
      </c>
      <c r="B34" s="168"/>
      <c r="C34" s="168"/>
      <c r="D34" s="168"/>
      <c r="E34" s="169"/>
      <c r="I34" s="91"/>
    </row>
    <row r="35" spans="1:9">
      <c r="A35" s="55" t="s">
        <v>6</v>
      </c>
      <c r="B35" s="72">
        <v>0.01</v>
      </c>
      <c r="C35" s="73"/>
      <c r="D35" s="56">
        <v>50</v>
      </c>
      <c r="E35" s="56"/>
      <c r="I35" s="91"/>
    </row>
    <row r="36" spans="1:9">
      <c r="A36" s="55" t="s">
        <v>38</v>
      </c>
      <c r="B36" s="72"/>
      <c r="C36" s="73"/>
      <c r="D36" s="94"/>
      <c r="E36" s="57">
        <v>54</v>
      </c>
      <c r="I36" s="91"/>
    </row>
    <row r="37" spans="1:9">
      <c r="A37" s="55" t="s">
        <v>7</v>
      </c>
      <c r="B37" s="74"/>
      <c r="C37" s="73"/>
      <c r="D37" s="57">
        <v>100</v>
      </c>
      <c r="E37" s="57"/>
      <c r="I37" s="91"/>
    </row>
    <row r="38" spans="1:9">
      <c r="A38" s="55" t="s">
        <v>13</v>
      </c>
      <c r="B38" s="74"/>
      <c r="C38" s="73"/>
      <c r="D38" s="57">
        <v>100</v>
      </c>
      <c r="E38" s="57"/>
      <c r="I38" s="91"/>
    </row>
    <row r="39" spans="1:9">
      <c r="A39" s="58" t="s">
        <v>8</v>
      </c>
      <c r="B39" s="75">
        <v>16</v>
      </c>
      <c r="C39" s="73" t="s">
        <v>35</v>
      </c>
      <c r="D39" s="57"/>
      <c r="E39" s="57">
        <f>IF(B22*B39&lt;B39,B39,B22*B39)</f>
        <v>16</v>
      </c>
      <c r="I39" s="91"/>
    </row>
    <row r="40" spans="1:9">
      <c r="A40" s="58" t="s">
        <v>58</v>
      </c>
      <c r="B40" s="76"/>
      <c r="C40" s="73" t="s">
        <v>35</v>
      </c>
      <c r="D40" s="57">
        <v>200</v>
      </c>
      <c r="E40" s="59"/>
      <c r="I40" s="91"/>
    </row>
    <row r="41" spans="1:9">
      <c r="A41" s="58" t="s">
        <v>27</v>
      </c>
      <c r="B41" s="76"/>
      <c r="C41" s="73"/>
      <c r="D41" s="57"/>
      <c r="E41" s="59"/>
    </row>
    <row r="42" spans="1:9">
      <c r="A42" s="58" t="s">
        <v>50</v>
      </c>
      <c r="B42" s="77"/>
      <c r="C42" s="73"/>
      <c r="D42" s="57">
        <v>15</v>
      </c>
      <c r="E42" s="59"/>
    </row>
    <row r="43" spans="1:9">
      <c r="A43" s="58" t="s">
        <v>11</v>
      </c>
      <c r="B43" s="99">
        <v>1.52E-2</v>
      </c>
      <c r="C43" s="60"/>
      <c r="D43" s="57">
        <f>(D33+E26+E36+E29)*B43</f>
        <v>46.888838400000004</v>
      </c>
      <c r="E43" s="59"/>
    </row>
    <row r="44" spans="1:9">
      <c r="A44" s="52" t="s">
        <v>28</v>
      </c>
      <c r="B44" s="52"/>
      <c r="C44" s="61"/>
      <c r="D44" s="67">
        <v>92</v>
      </c>
      <c r="E44" s="67"/>
    </row>
    <row r="45" spans="1:9" ht="15">
      <c r="A45" s="20"/>
      <c r="B45" s="21"/>
      <c r="C45" s="17" t="s">
        <v>46</v>
      </c>
      <c r="D45" s="80">
        <f>SUM(D35:D44)</f>
        <v>603.88883839999994</v>
      </c>
      <c r="E45" s="80">
        <f>SUM(E31:E33,E35:E44)+SUM(E27:E29)</f>
        <v>547.89599999999996</v>
      </c>
    </row>
    <row r="46" spans="1:9" ht="15.75">
      <c r="A46" s="21"/>
      <c r="B46" s="22"/>
      <c r="C46" s="17"/>
      <c r="D46" s="107"/>
      <c r="E46" s="71"/>
    </row>
    <row r="47" spans="1:9" ht="16.5" thickBot="1">
      <c r="A47" s="21"/>
      <c r="B47" s="22"/>
      <c r="C47" s="17"/>
      <c r="D47" s="107"/>
      <c r="E47" s="71"/>
    </row>
    <row r="48" spans="1:9" ht="19.5" thickTop="1" thickBot="1">
      <c r="A48" s="21"/>
      <c r="B48" s="22"/>
      <c r="C48" s="85" t="s">
        <v>45</v>
      </c>
      <c r="D48" s="184">
        <f>D45+E45+D46</f>
        <v>1151.7848383999999</v>
      </c>
      <c r="E48" s="185"/>
    </row>
    <row r="49" spans="1:5" ht="15.75" thickTop="1">
      <c r="A49" s="23"/>
      <c r="B49" s="24"/>
      <c r="C49" s="25"/>
      <c r="D49" s="84"/>
      <c r="E49" s="84"/>
    </row>
    <row r="50" spans="1:5">
      <c r="A50" s="87"/>
    </row>
    <row r="51" spans="1:5">
      <c r="A51" s="86"/>
    </row>
    <row r="52" spans="1:5" ht="15">
      <c r="A52" s="2"/>
      <c r="B52" s="26"/>
      <c r="C52" s="11"/>
      <c r="D52" s="12"/>
      <c r="E52" s="12"/>
    </row>
    <row r="53" spans="1:5">
      <c r="A53" s="64"/>
      <c r="B53" s="2"/>
      <c r="C53" s="63"/>
      <c r="D53" s="63"/>
      <c r="E53" s="63"/>
    </row>
    <row r="54" spans="1:5" ht="15">
      <c r="A54" s="2"/>
      <c r="B54" s="7"/>
    </row>
    <row r="56" spans="1:5">
      <c r="A56" s="65"/>
      <c r="B56" s="65"/>
      <c r="C56" s="65"/>
      <c r="D56" s="65"/>
      <c r="E56" s="65"/>
    </row>
    <row r="57" spans="1:5">
      <c r="A57" s="180"/>
      <c r="B57" s="180"/>
      <c r="C57" s="180"/>
      <c r="D57" s="180"/>
      <c r="E57" s="180"/>
    </row>
    <row r="58" spans="1:5">
      <c r="A58" s="180"/>
      <c r="B58" s="180"/>
      <c r="C58" s="180"/>
      <c r="D58" s="180"/>
      <c r="E58" s="180"/>
    </row>
    <row r="59" spans="1:5">
      <c r="A59" s="180"/>
      <c r="B59" s="180"/>
      <c r="C59" s="180"/>
      <c r="D59" s="180"/>
      <c r="E59" s="180"/>
    </row>
    <row r="60" spans="1:5" ht="15">
      <c r="B60" s="3"/>
      <c r="C60" s="4"/>
      <c r="D60" s="8"/>
      <c r="E60" s="9"/>
    </row>
    <row r="61" spans="1:5" ht="15">
      <c r="B61" s="4"/>
      <c r="C61" s="4"/>
      <c r="D61" s="8"/>
      <c r="E61" s="9"/>
    </row>
  </sheetData>
  <customSheetViews>
    <customSheetView guid="{BBD7A508-3FC2-4CE5-88B9-A5421BA29A46}" topLeftCell="A37">
      <selection activeCell="F7" sqref="F7"/>
      <pageMargins left="0.24" right="0.3" top="0.32" bottom="0.17" header="0.3" footer="0.25"/>
      <pageSetup paperSize="9" orientation="portrait" verticalDpi="0" r:id="rId1"/>
    </customSheetView>
  </customSheetViews>
  <mergeCells count="13">
    <mergeCell ref="A59:E59"/>
    <mergeCell ref="A30:E30"/>
    <mergeCell ref="C31:C33"/>
    <mergeCell ref="A34:E34"/>
    <mergeCell ref="D48:E48"/>
    <mergeCell ref="A57:E57"/>
    <mergeCell ref="A58:E58"/>
    <mergeCell ref="A14:E14"/>
    <mergeCell ref="E1:E2"/>
    <mergeCell ref="A7:B7"/>
    <mergeCell ref="A8:B8"/>
    <mergeCell ref="A10:B10"/>
    <mergeCell ref="D1:D2"/>
  </mergeCells>
  <pageMargins left="0.23622047244094491" right="0.25" top="0.31496062992125984" bottom="0.15748031496062992" header="0.31496062992125984" footer="0.23622047244094491"/>
  <pageSetup paperSize="9" orientation="portrait" verticalDpi="0" r:id="rId2"/>
  <headerFooter>
    <oddFooter>Page &amp;P de &amp;N</oddFooter>
  </headerFooter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1"/>
  <dimension ref="A1:E61"/>
  <sheetViews>
    <sheetView topLeftCell="A55" workbookViewId="0">
      <selection activeCell="A50" sqref="A50:E61"/>
    </sheetView>
  </sheetViews>
  <sheetFormatPr baseColWidth="10" defaultRowHeight="12.75"/>
  <cols>
    <col min="1" max="1" width="23.42578125" customWidth="1"/>
    <col min="2" max="2" width="17.5703125" customWidth="1"/>
    <col min="3" max="3" width="20.140625" customWidth="1"/>
    <col min="4" max="4" width="19" customWidth="1"/>
    <col min="5" max="5" width="19.7109375" customWidth="1"/>
  </cols>
  <sheetData>
    <row r="1" spans="1:5" ht="20.25">
      <c r="A1" s="10"/>
      <c r="B1" s="11"/>
      <c r="C1" s="186" t="s">
        <v>76</v>
      </c>
      <c r="D1" s="186"/>
      <c r="E1" s="174">
        <v>1</v>
      </c>
    </row>
    <row r="2" spans="1:5">
      <c r="A2" s="13"/>
      <c r="B2" s="13"/>
      <c r="C2" s="186"/>
      <c r="D2" s="186"/>
      <c r="E2" s="174"/>
    </row>
    <row r="3" spans="1:5">
      <c r="A3" s="13"/>
      <c r="B3" s="13"/>
      <c r="C3" s="11"/>
    </row>
    <row r="4" spans="1:5">
      <c r="A4" s="13"/>
      <c r="B4" s="11"/>
      <c r="C4" s="11"/>
      <c r="D4" s="42" t="s">
        <v>86</v>
      </c>
      <c r="E4" s="28">
        <f ca="1">TODAY()</f>
        <v>42073</v>
      </c>
    </row>
    <row r="5" spans="1:5">
      <c r="A5" s="14"/>
      <c r="B5" s="15"/>
      <c r="C5" s="11"/>
      <c r="D5" s="29" t="s">
        <v>14</v>
      </c>
      <c r="E5" s="30">
        <f ca="1">EDATE(E4,1)</f>
        <v>42104</v>
      </c>
    </row>
    <row r="6" spans="1:5" ht="15">
      <c r="A6" s="14"/>
      <c r="B6" s="15"/>
      <c r="C6" s="11"/>
      <c r="D6" s="42" t="s">
        <v>15</v>
      </c>
      <c r="E6" s="31"/>
    </row>
    <row r="7" spans="1:5">
      <c r="A7" s="178"/>
      <c r="B7" s="178"/>
      <c r="C7" s="11"/>
    </row>
    <row r="8" spans="1:5">
      <c r="A8" s="178"/>
      <c r="B8" s="178"/>
      <c r="C8" s="11"/>
      <c r="D8" s="92" t="s">
        <v>29</v>
      </c>
    </row>
    <row r="9" spans="1:5" ht="15">
      <c r="C9" s="16"/>
      <c r="D9" s="47"/>
      <c r="E9" s="47"/>
    </row>
    <row r="10" spans="1:5">
      <c r="A10" s="179"/>
      <c r="B10" s="179"/>
      <c r="C10" s="27"/>
      <c r="D10" s="48"/>
      <c r="E10" s="48"/>
    </row>
    <row r="11" spans="1:5">
      <c r="C11" s="11"/>
      <c r="D11" s="18"/>
      <c r="E11" s="19"/>
    </row>
    <row r="12" spans="1:5">
      <c r="C12" s="15"/>
    </row>
    <row r="13" spans="1:5">
      <c r="A13" s="33"/>
      <c r="B13" s="36"/>
      <c r="C13" s="33"/>
      <c r="D13" s="34"/>
      <c r="E13" s="34"/>
    </row>
    <row r="14" spans="1:5">
      <c r="A14" s="170" t="s">
        <v>16</v>
      </c>
      <c r="B14" s="170"/>
      <c r="C14" s="170"/>
      <c r="D14" s="170"/>
      <c r="E14" s="170"/>
    </row>
    <row r="15" spans="1:5">
      <c r="A15" s="36" t="s">
        <v>17</v>
      </c>
      <c r="B15" s="36"/>
      <c r="C15" s="36"/>
      <c r="D15" s="39"/>
      <c r="E15" s="39"/>
    </row>
    <row r="16" spans="1:5">
      <c r="A16" s="36"/>
      <c r="B16" s="36"/>
      <c r="C16" s="36"/>
      <c r="D16" s="39"/>
      <c r="E16" s="39"/>
    </row>
    <row r="17" spans="1:5">
      <c r="A17" s="36"/>
      <c r="B17" s="36"/>
      <c r="C17" s="36"/>
      <c r="D17" s="39"/>
      <c r="E17" s="39"/>
    </row>
    <row r="18" spans="1:5">
      <c r="A18" s="40"/>
      <c r="B18" s="37"/>
      <c r="C18" s="38"/>
      <c r="D18" s="35"/>
      <c r="E18" s="41"/>
    </row>
    <row r="19" spans="1:5" ht="15">
      <c r="A19" s="62" t="s">
        <v>73</v>
      </c>
      <c r="B19" s="42"/>
      <c r="C19" s="42"/>
      <c r="D19" s="42"/>
      <c r="E19" s="42"/>
    </row>
    <row r="20" spans="1:5" ht="15">
      <c r="A20" s="42" t="s">
        <v>18</v>
      </c>
      <c r="B20" s="44">
        <v>2500</v>
      </c>
      <c r="C20" s="32" t="s">
        <v>19</v>
      </c>
      <c r="D20" s="42"/>
      <c r="E20" s="42"/>
    </row>
    <row r="21" spans="1:5" ht="15">
      <c r="A21" s="42" t="s">
        <v>20</v>
      </c>
      <c r="B21" s="45">
        <v>234</v>
      </c>
      <c r="C21" s="32" t="s">
        <v>21</v>
      </c>
      <c r="D21" s="42"/>
      <c r="E21" s="42"/>
    </row>
    <row r="22" spans="1:5" ht="15">
      <c r="A22" s="42" t="s">
        <v>12</v>
      </c>
      <c r="B22" s="88">
        <v>0.30499999999999999</v>
      </c>
      <c r="C22" s="32" t="s">
        <v>22</v>
      </c>
      <c r="D22" s="42"/>
      <c r="E22" s="42"/>
    </row>
    <row r="23" spans="1:5">
      <c r="A23" s="42"/>
      <c r="B23" s="42"/>
      <c r="C23" s="42"/>
      <c r="D23" s="42"/>
      <c r="E23" s="42"/>
    </row>
    <row r="24" spans="1:5">
      <c r="A24" s="42"/>
      <c r="B24" s="42"/>
      <c r="C24" s="42"/>
      <c r="D24" s="42"/>
      <c r="E24" s="42"/>
    </row>
    <row r="25" spans="1:5">
      <c r="A25" s="43"/>
      <c r="B25" s="43"/>
      <c r="C25" s="43"/>
      <c r="D25" s="46" t="s">
        <v>32</v>
      </c>
      <c r="E25" s="46" t="s">
        <v>31</v>
      </c>
    </row>
    <row r="26" spans="1:5">
      <c r="A26" s="32" t="s">
        <v>2</v>
      </c>
      <c r="B26" s="49"/>
      <c r="C26" s="49"/>
      <c r="D26" s="78"/>
      <c r="E26" s="158">
        <f>SUM(B20,E27:E29)</f>
        <v>2952.8960000000002</v>
      </c>
    </row>
    <row r="27" spans="1:5">
      <c r="A27" s="49" t="s">
        <v>2</v>
      </c>
      <c r="B27" s="49"/>
      <c r="C27" s="49"/>
      <c r="D27" s="78"/>
      <c r="E27" s="68">
        <v>200</v>
      </c>
    </row>
    <row r="28" spans="1:5">
      <c r="A28" s="49" t="s">
        <v>3</v>
      </c>
      <c r="B28" s="69">
        <v>1.52E-2</v>
      </c>
      <c r="C28" s="49"/>
      <c r="D28" s="78"/>
      <c r="E28" s="160">
        <v>200</v>
      </c>
    </row>
    <row r="29" spans="1:5">
      <c r="A29" s="49" t="s">
        <v>4</v>
      </c>
      <c r="B29" s="69"/>
      <c r="C29" s="49"/>
      <c r="D29" s="79"/>
      <c r="E29" s="68">
        <f>IF(((B20+E27+E28)+(B20+E27+E28)*20%)*B28&lt;18,18,((B20+E27+E28)+(B20+E27+E28)*20%)*B28)</f>
        <v>52.896000000000001</v>
      </c>
    </row>
    <row r="30" spans="1:5">
      <c r="A30" s="171" t="s">
        <v>5</v>
      </c>
      <c r="B30" s="172"/>
      <c r="C30" s="172"/>
      <c r="D30" s="172"/>
      <c r="E30" s="173"/>
    </row>
    <row r="31" spans="1:5">
      <c r="A31" s="49" t="s">
        <v>57</v>
      </c>
      <c r="B31" s="50"/>
      <c r="C31" s="175" t="s">
        <v>74</v>
      </c>
      <c r="D31" s="96" t="s">
        <v>39</v>
      </c>
      <c r="E31" s="66">
        <v>25</v>
      </c>
    </row>
    <row r="32" spans="1:5">
      <c r="A32" s="49"/>
      <c r="B32" s="50"/>
      <c r="C32" s="176"/>
      <c r="D32" s="96" t="s">
        <v>40</v>
      </c>
      <c r="E32" s="66"/>
    </row>
    <row r="33" spans="1:5">
      <c r="A33" s="49"/>
      <c r="B33" s="50"/>
      <c r="C33" s="176"/>
      <c r="D33" s="121">
        <f>SUM(E31:E33)</f>
        <v>25</v>
      </c>
      <c r="E33" s="66"/>
    </row>
    <row r="34" spans="1:5">
      <c r="A34" s="167" t="s">
        <v>26</v>
      </c>
      <c r="B34" s="168"/>
      <c r="C34" s="168"/>
      <c r="D34" s="168"/>
      <c r="E34" s="169"/>
    </row>
    <row r="35" spans="1:5">
      <c r="A35" s="55" t="s">
        <v>6</v>
      </c>
      <c r="B35" s="72">
        <v>0.01</v>
      </c>
      <c r="C35" s="73"/>
      <c r="D35" s="56">
        <f>D33*B35</f>
        <v>0.25</v>
      </c>
      <c r="E35" s="56"/>
    </row>
    <row r="36" spans="1:5">
      <c r="A36" s="55" t="s">
        <v>38</v>
      </c>
      <c r="B36" s="72"/>
      <c r="C36" s="73"/>
      <c r="E36" s="57">
        <v>15.24</v>
      </c>
    </row>
    <row r="37" spans="1:5">
      <c r="A37" s="55" t="s">
        <v>7</v>
      </c>
      <c r="B37" s="74"/>
      <c r="C37" s="73"/>
      <c r="D37" s="57">
        <v>40</v>
      </c>
      <c r="E37" s="57"/>
    </row>
    <row r="38" spans="1:5">
      <c r="A38" s="55" t="s">
        <v>13</v>
      </c>
      <c r="B38" s="74"/>
      <c r="C38" s="73"/>
      <c r="D38" s="57">
        <v>40</v>
      </c>
      <c r="E38" s="57"/>
    </row>
    <row r="39" spans="1:5">
      <c r="A39" s="58" t="s">
        <v>8</v>
      </c>
      <c r="B39" s="75">
        <v>16</v>
      </c>
      <c r="C39" s="73" t="s">
        <v>35</v>
      </c>
      <c r="D39" s="57"/>
      <c r="E39" s="57">
        <f>IF(B22*B39&lt;B39,B39,B22*B39)</f>
        <v>16</v>
      </c>
    </row>
    <row r="40" spans="1:5">
      <c r="A40" s="58" t="s">
        <v>58</v>
      </c>
      <c r="B40" s="76"/>
      <c r="C40" s="73" t="s">
        <v>35</v>
      </c>
      <c r="D40" s="57">
        <v>200</v>
      </c>
      <c r="E40" s="59"/>
    </row>
    <row r="41" spans="1:5">
      <c r="A41" s="58" t="s">
        <v>27</v>
      </c>
      <c r="B41" s="76"/>
      <c r="C41" s="73"/>
      <c r="D41" s="57"/>
      <c r="E41" s="59"/>
    </row>
    <row r="42" spans="1:5">
      <c r="A42" s="58" t="s">
        <v>50</v>
      </c>
      <c r="B42" s="77"/>
      <c r="C42" s="73"/>
      <c r="D42" s="57">
        <v>15</v>
      </c>
      <c r="E42" s="59"/>
    </row>
    <row r="43" spans="1:5">
      <c r="A43" s="58" t="s">
        <v>11</v>
      </c>
      <c r="B43" s="99">
        <v>1.52E-2</v>
      </c>
      <c r="C43" s="60"/>
      <c r="D43" s="57">
        <f>(D33+E26+E36+E29)*B43</f>
        <v>46.299686399999999</v>
      </c>
      <c r="E43" s="59"/>
    </row>
    <row r="44" spans="1:5">
      <c r="A44" s="52" t="s">
        <v>28</v>
      </c>
      <c r="B44" s="52"/>
      <c r="C44" s="61"/>
      <c r="D44" s="67">
        <v>92</v>
      </c>
      <c r="E44" s="67"/>
    </row>
    <row r="45" spans="1:5" ht="15">
      <c r="A45" s="20"/>
      <c r="B45" s="21"/>
      <c r="C45" s="17" t="s">
        <v>46</v>
      </c>
      <c r="D45" s="80">
        <f>SUM(D35:D44)</f>
        <v>433.54968639999998</v>
      </c>
      <c r="E45" s="80">
        <f>SUM(E31:E33,E35:E44)+SUM(E27:E29)</f>
        <v>509.13600000000002</v>
      </c>
    </row>
    <row r="46" spans="1:5" ht="15.75">
      <c r="A46" s="21"/>
      <c r="B46" s="22"/>
      <c r="C46" s="17"/>
      <c r="D46" s="107"/>
      <c r="E46" s="71"/>
    </row>
    <row r="47" spans="1:5" ht="16.5" thickBot="1">
      <c r="A47" s="21"/>
      <c r="B47" s="22"/>
      <c r="C47" s="17"/>
      <c r="D47" s="107"/>
      <c r="E47" s="71"/>
    </row>
    <row r="48" spans="1:5" ht="19.5" thickTop="1" thickBot="1">
      <c r="A48" s="21"/>
      <c r="B48" s="22"/>
      <c r="C48" s="85" t="s">
        <v>45</v>
      </c>
      <c r="D48" s="184">
        <f>D45+E45+D46</f>
        <v>942.68568640000001</v>
      </c>
      <c r="E48" s="185"/>
    </row>
    <row r="49" spans="1:5" ht="15.75" thickTop="1">
      <c r="A49" s="23"/>
      <c r="B49" s="24"/>
      <c r="C49" s="25"/>
      <c r="D49" s="84"/>
      <c r="E49" s="84"/>
    </row>
    <row r="50" spans="1:5">
      <c r="A50" s="87"/>
    </row>
    <row r="51" spans="1:5">
      <c r="A51" s="86"/>
    </row>
    <row r="52" spans="1:5" ht="15">
      <c r="A52" s="2"/>
      <c r="B52" s="26"/>
      <c r="C52" s="11"/>
      <c r="D52" s="12"/>
      <c r="E52" s="12"/>
    </row>
    <row r="53" spans="1:5">
      <c r="A53" s="64"/>
      <c r="B53" s="2"/>
      <c r="C53" s="63"/>
      <c r="D53" s="63"/>
      <c r="E53" s="63"/>
    </row>
    <row r="54" spans="1:5" ht="15">
      <c r="A54" s="2"/>
      <c r="B54" s="7"/>
    </row>
    <row r="56" spans="1:5">
      <c r="A56" s="65"/>
      <c r="B56" s="65"/>
      <c r="C56" s="65"/>
      <c r="D56" s="65"/>
      <c r="E56" s="65"/>
    </row>
    <row r="57" spans="1:5">
      <c r="A57" s="180"/>
      <c r="B57" s="180"/>
      <c r="C57" s="180"/>
      <c r="D57" s="180"/>
      <c r="E57" s="180"/>
    </row>
    <row r="58" spans="1:5">
      <c r="A58" s="180"/>
      <c r="B58" s="180"/>
      <c r="C58" s="180"/>
      <c r="D58" s="180"/>
      <c r="E58" s="180"/>
    </row>
    <row r="59" spans="1:5">
      <c r="A59" s="180"/>
      <c r="B59" s="180"/>
      <c r="C59" s="180"/>
      <c r="D59" s="180"/>
      <c r="E59" s="180"/>
    </row>
    <row r="60" spans="1:5" ht="15">
      <c r="B60" s="3"/>
      <c r="C60" s="4"/>
      <c r="D60" s="8"/>
      <c r="E60" s="9"/>
    </row>
    <row r="61" spans="1:5" ht="15">
      <c r="B61" s="4"/>
      <c r="C61" s="4"/>
      <c r="D61" s="8"/>
      <c r="E61" s="9"/>
    </row>
  </sheetData>
  <customSheetViews>
    <customSheetView guid="{BBD7A508-3FC2-4CE5-88B9-A5421BA29A46}">
      <selection activeCell="F7" sqref="F7"/>
      <pageMargins left="0.24" right="0.23" top="0.35" bottom="0.33" header="0.19" footer="0.3"/>
      <pageSetup paperSize="9" orientation="portrait" verticalDpi="0" r:id="rId1"/>
    </customSheetView>
  </customSheetViews>
  <mergeCells count="13">
    <mergeCell ref="A14:E14"/>
    <mergeCell ref="C1:D2"/>
    <mergeCell ref="E1:E2"/>
    <mergeCell ref="A7:B7"/>
    <mergeCell ref="A8:B8"/>
    <mergeCell ref="A10:B10"/>
    <mergeCell ref="A59:E59"/>
    <mergeCell ref="A30:E30"/>
    <mergeCell ref="C31:C33"/>
    <mergeCell ref="A34:E34"/>
    <mergeCell ref="D48:E48"/>
    <mergeCell ref="A57:E57"/>
    <mergeCell ref="A58:E58"/>
  </mergeCells>
  <pageMargins left="0.23622047244094491" right="0.23622047244094491" top="0.35433070866141736" bottom="0.31496062992125984" header="0.19685039370078741" footer="0.31496062992125984"/>
  <pageSetup paperSize="9" orientation="portrait" verticalDpi="0" r:id="rId2"/>
  <headerFooter>
    <oddFooter>Page &amp;P de &amp;N</oddFooter>
  </headerFooter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E63"/>
  <sheetViews>
    <sheetView topLeftCell="A52" workbookViewId="0">
      <selection activeCell="A52" sqref="A52:E63"/>
    </sheetView>
  </sheetViews>
  <sheetFormatPr baseColWidth="10" defaultRowHeight="12.75"/>
  <cols>
    <col min="1" max="1" width="23.42578125" customWidth="1"/>
    <col min="2" max="2" width="17.5703125" customWidth="1"/>
    <col min="3" max="3" width="20.140625" customWidth="1"/>
    <col min="4" max="4" width="19" customWidth="1"/>
    <col min="5" max="5" width="19.7109375" customWidth="1"/>
  </cols>
  <sheetData>
    <row r="1" spans="1:5" ht="20.25" customHeight="1">
      <c r="A1" s="10"/>
      <c r="B1" s="11"/>
      <c r="D1" s="163" t="s">
        <v>76</v>
      </c>
      <c r="E1" s="174">
        <v>1</v>
      </c>
    </row>
    <row r="2" spans="1:5" ht="12.75" customHeight="1">
      <c r="A2" s="13"/>
      <c r="B2" s="13"/>
      <c r="C2" s="136"/>
      <c r="D2" s="163"/>
      <c r="E2" s="174"/>
    </row>
    <row r="3" spans="1:5">
      <c r="A3" s="13"/>
      <c r="B3" s="13"/>
      <c r="C3" s="11"/>
    </row>
    <row r="4" spans="1:5">
      <c r="A4" s="13"/>
      <c r="B4" s="11"/>
      <c r="C4" s="11"/>
      <c r="D4" s="42" t="s">
        <v>86</v>
      </c>
      <c r="E4" s="28">
        <f ca="1">TODAY()</f>
        <v>42073</v>
      </c>
    </row>
    <row r="5" spans="1:5">
      <c r="A5" s="14"/>
      <c r="B5" s="15"/>
      <c r="C5" s="11"/>
      <c r="D5" s="29" t="s">
        <v>14</v>
      </c>
      <c r="E5" s="30">
        <f ca="1">EDATE(E4,1)</f>
        <v>42104</v>
      </c>
    </row>
    <row r="6" spans="1:5" ht="15">
      <c r="A6" s="14"/>
      <c r="B6" s="15"/>
      <c r="C6" s="11"/>
      <c r="D6" s="42" t="s">
        <v>15</v>
      </c>
      <c r="E6" s="31"/>
    </row>
    <row r="7" spans="1:5">
      <c r="A7" s="178"/>
      <c r="B7" s="178"/>
      <c r="C7" s="11"/>
    </row>
    <row r="8" spans="1:5">
      <c r="A8" s="178"/>
      <c r="B8" s="178"/>
      <c r="C8" s="11"/>
      <c r="D8" s="92" t="s">
        <v>29</v>
      </c>
    </row>
    <row r="9" spans="1:5" ht="15">
      <c r="C9" s="16"/>
      <c r="D9" s="47"/>
      <c r="E9" s="47"/>
    </row>
    <row r="10" spans="1:5">
      <c r="A10" s="179"/>
      <c r="B10" s="179"/>
      <c r="C10" s="27"/>
      <c r="D10" s="48"/>
      <c r="E10" s="48"/>
    </row>
    <row r="11" spans="1:5">
      <c r="C11" s="11"/>
      <c r="D11" s="18"/>
      <c r="E11" s="19"/>
    </row>
    <row r="12" spans="1:5">
      <c r="C12" s="15"/>
    </row>
    <row r="13" spans="1:5">
      <c r="A13" s="33"/>
      <c r="B13" s="36"/>
      <c r="C13" s="33"/>
      <c r="D13" s="34"/>
      <c r="E13" s="34"/>
    </row>
    <row r="14" spans="1:5">
      <c r="A14" s="170" t="s">
        <v>16</v>
      </c>
      <c r="B14" s="170"/>
      <c r="C14" s="170"/>
      <c r="D14" s="170"/>
      <c r="E14" s="170"/>
    </row>
    <row r="15" spans="1:5">
      <c r="A15" s="36" t="s">
        <v>17</v>
      </c>
      <c r="B15" s="36"/>
      <c r="C15" s="36"/>
      <c r="D15" s="39"/>
      <c r="E15" s="39"/>
    </row>
    <row r="16" spans="1:5">
      <c r="A16" s="36"/>
      <c r="B16" s="36"/>
      <c r="C16" s="36"/>
      <c r="D16" s="39"/>
      <c r="E16" s="39"/>
    </row>
    <row r="17" spans="1:5">
      <c r="A17" s="36"/>
      <c r="B17" s="36"/>
      <c r="C17" s="36"/>
      <c r="D17" s="39"/>
      <c r="E17" s="39"/>
    </row>
    <row r="18" spans="1:5">
      <c r="A18" s="40"/>
      <c r="B18" s="37"/>
      <c r="C18" s="38"/>
      <c r="D18" s="35"/>
      <c r="E18" s="41"/>
    </row>
    <row r="19" spans="1:5" ht="15">
      <c r="A19" s="62" t="s">
        <v>30</v>
      </c>
      <c r="B19" s="42"/>
      <c r="C19" s="42"/>
      <c r="D19" s="42"/>
      <c r="E19" s="42"/>
    </row>
    <row r="20" spans="1:5" ht="15">
      <c r="A20" s="42" t="s">
        <v>18</v>
      </c>
      <c r="B20" s="44">
        <v>9500</v>
      </c>
      <c r="C20" s="32" t="s">
        <v>19</v>
      </c>
      <c r="D20" s="42"/>
      <c r="E20" s="42"/>
    </row>
    <row r="21" spans="1:5" ht="15">
      <c r="A21" s="42" t="s">
        <v>20</v>
      </c>
      <c r="B21" s="45">
        <v>1000</v>
      </c>
      <c r="C21" s="32" t="s">
        <v>21</v>
      </c>
      <c r="D21" s="42"/>
      <c r="E21" s="42"/>
    </row>
    <row r="22" spans="1:5" ht="15">
      <c r="A22" s="42" t="s">
        <v>12</v>
      </c>
      <c r="B22" s="88">
        <v>0.30499999999999999</v>
      </c>
      <c r="C22" s="32" t="s">
        <v>22</v>
      </c>
      <c r="D22" s="42"/>
      <c r="E22" s="42"/>
    </row>
    <row r="23" spans="1:5">
      <c r="A23" s="42"/>
      <c r="B23" s="42"/>
      <c r="C23" s="42"/>
      <c r="D23" s="42"/>
      <c r="E23" s="42"/>
    </row>
    <row r="24" spans="1:5">
      <c r="A24" s="42"/>
      <c r="B24" s="42"/>
      <c r="C24" s="42"/>
      <c r="D24" s="42"/>
      <c r="E24" s="42"/>
    </row>
    <row r="25" spans="1:5">
      <c r="A25" s="43"/>
      <c r="B25" s="43"/>
      <c r="C25" s="43"/>
      <c r="D25" s="46" t="s">
        <v>32</v>
      </c>
      <c r="E25" s="46" t="s">
        <v>31</v>
      </c>
    </row>
    <row r="26" spans="1:5">
      <c r="A26" s="32" t="s">
        <v>33</v>
      </c>
      <c r="B26" s="49"/>
      <c r="C26" s="49"/>
      <c r="D26" s="78"/>
      <c r="E26" s="158">
        <f>SUM(B20,E27:E29)</f>
        <v>10080.575999999999</v>
      </c>
    </row>
    <row r="27" spans="1:5">
      <c r="A27" s="49" t="s">
        <v>83</v>
      </c>
      <c r="B27" s="49"/>
      <c r="C27" s="49"/>
      <c r="D27" s="78"/>
      <c r="E27" s="68">
        <v>200</v>
      </c>
    </row>
    <row r="28" spans="1:5">
      <c r="A28" s="49" t="s">
        <v>3</v>
      </c>
      <c r="B28" s="69">
        <v>1.52E-2</v>
      </c>
      <c r="C28" s="49"/>
      <c r="D28" s="78"/>
      <c r="E28" s="160">
        <v>200</v>
      </c>
    </row>
    <row r="29" spans="1:5">
      <c r="A29" s="49" t="s">
        <v>4</v>
      </c>
      <c r="B29" s="69"/>
      <c r="C29" s="49"/>
      <c r="D29" s="79"/>
      <c r="E29" s="68">
        <f>IF(((B20+E27+E28)+(B20+E27+E28)*20%)*B28&lt;18,18,((B20+E27+E28)+(B20+E27+E28)*20%)*B28)</f>
        <v>180.57599999999999</v>
      </c>
    </row>
    <row r="30" spans="1:5">
      <c r="A30" s="171" t="s">
        <v>5</v>
      </c>
      <c r="B30" s="172"/>
      <c r="C30" s="172"/>
      <c r="D30" s="172"/>
      <c r="E30" s="173"/>
    </row>
    <row r="31" spans="1:5">
      <c r="A31" s="49" t="s">
        <v>1</v>
      </c>
      <c r="B31" s="50">
        <v>8.5000000000000006E-2</v>
      </c>
      <c r="C31" s="175" t="s">
        <v>74</v>
      </c>
      <c r="D31" s="89"/>
      <c r="E31" s="66">
        <f>(E26+E42)*B31</f>
        <v>858.20895999999993</v>
      </c>
    </row>
    <row r="32" spans="1:5">
      <c r="A32" s="49" t="s">
        <v>23</v>
      </c>
      <c r="B32" s="50">
        <v>7.0000000000000007E-2</v>
      </c>
      <c r="C32" s="176"/>
      <c r="D32" s="96" t="s">
        <v>39</v>
      </c>
      <c r="E32" s="66">
        <f>E26*B32</f>
        <v>705.64031999999997</v>
      </c>
    </row>
    <row r="33" spans="1:5">
      <c r="A33" s="49" t="s">
        <v>0</v>
      </c>
      <c r="B33" s="50">
        <v>2.5000000000000001E-2</v>
      </c>
      <c r="C33" s="176"/>
      <c r="D33" s="96" t="s">
        <v>40</v>
      </c>
      <c r="E33" s="66">
        <f>E26*B33</f>
        <v>252.01439999999999</v>
      </c>
    </row>
    <row r="34" spans="1:5">
      <c r="A34" s="49" t="s">
        <v>41</v>
      </c>
      <c r="B34" s="50"/>
      <c r="C34" s="176"/>
      <c r="D34" s="97">
        <f>SUM(E31:E36)</f>
        <v>2017.6795436799998</v>
      </c>
      <c r="E34" s="66">
        <v>200</v>
      </c>
    </row>
    <row r="35" spans="1:5">
      <c r="A35" s="49" t="s">
        <v>24</v>
      </c>
      <c r="B35" s="51" t="s">
        <v>34</v>
      </c>
      <c r="C35" s="176"/>
      <c r="D35" s="98"/>
      <c r="E35" s="66">
        <f>IF((E31+E32+E33)/1000&lt;1,1,(E31+E32+E33)/1000)</f>
        <v>1.8158636799999999</v>
      </c>
    </row>
    <row r="36" spans="1:5">
      <c r="A36" s="52" t="s">
        <v>25</v>
      </c>
      <c r="B36" s="53"/>
      <c r="C36" s="177"/>
      <c r="D36" s="90"/>
      <c r="E36" s="54"/>
    </row>
    <row r="37" spans="1:5">
      <c r="A37" s="167" t="s">
        <v>26</v>
      </c>
      <c r="B37" s="168"/>
      <c r="C37" s="168"/>
      <c r="D37" s="168"/>
      <c r="E37" s="169"/>
    </row>
    <row r="38" spans="1:5">
      <c r="A38" s="55" t="s">
        <v>6</v>
      </c>
      <c r="B38" s="72">
        <v>0.01</v>
      </c>
      <c r="C38" s="73"/>
      <c r="D38" s="56">
        <v>200</v>
      </c>
      <c r="E38" s="56"/>
    </row>
    <row r="39" spans="1:5">
      <c r="A39" s="55" t="s">
        <v>38</v>
      </c>
      <c r="B39" s="72"/>
      <c r="C39" s="73"/>
      <c r="E39" s="57">
        <v>15.24</v>
      </c>
    </row>
    <row r="40" spans="1:5">
      <c r="A40" s="55" t="s">
        <v>7</v>
      </c>
      <c r="B40" s="74"/>
      <c r="C40" s="73"/>
      <c r="D40" s="57">
        <v>40</v>
      </c>
      <c r="E40" s="57"/>
    </row>
    <row r="41" spans="1:5">
      <c r="A41" s="55" t="s">
        <v>13</v>
      </c>
      <c r="B41" s="74"/>
      <c r="C41" s="73"/>
      <c r="D41" s="57">
        <v>40</v>
      </c>
      <c r="E41" s="57"/>
    </row>
    <row r="42" spans="1:5">
      <c r="A42" s="58" t="s">
        <v>8</v>
      </c>
      <c r="B42" s="75">
        <v>16</v>
      </c>
      <c r="C42" s="73" t="s">
        <v>35</v>
      </c>
      <c r="D42" s="57"/>
      <c r="E42" s="57">
        <f>IF(B22*B42&lt;B42,B42,B22*B42)</f>
        <v>16</v>
      </c>
    </row>
    <row r="43" spans="1:5">
      <c r="A43" s="58" t="s">
        <v>9</v>
      </c>
      <c r="B43" s="76">
        <v>22</v>
      </c>
      <c r="C43" s="73" t="s">
        <v>35</v>
      </c>
      <c r="D43" s="57">
        <f>IF(B22*B43&lt;B43,B43,B22*B43)</f>
        <v>22</v>
      </c>
      <c r="E43" s="59"/>
    </row>
    <row r="44" spans="1:5">
      <c r="A44" s="58" t="s">
        <v>27</v>
      </c>
      <c r="B44" s="76"/>
      <c r="C44" s="73"/>
      <c r="D44" s="57">
        <v>30</v>
      </c>
      <c r="E44" s="59"/>
    </row>
    <row r="45" spans="1:5">
      <c r="A45" s="58" t="s">
        <v>11</v>
      </c>
      <c r="B45" s="99">
        <v>1.52E-2</v>
      </c>
      <c r="C45" s="60"/>
      <c r="D45" s="57">
        <f>(D34+E26+E27+D40+E29+E42)*B45</f>
        <v>190.52943946393597</v>
      </c>
      <c r="E45" s="59"/>
    </row>
    <row r="46" spans="1:5">
      <c r="A46" s="52" t="s">
        <v>28</v>
      </c>
      <c r="B46" s="52"/>
      <c r="C46" s="61"/>
      <c r="D46" s="67">
        <v>92</v>
      </c>
      <c r="E46" s="67"/>
    </row>
    <row r="47" spans="1:5" ht="15">
      <c r="A47" s="20"/>
      <c r="B47" s="21"/>
      <c r="C47" s="17" t="s">
        <v>36</v>
      </c>
      <c r="D47" s="80">
        <f>SUM(D38:D46)</f>
        <v>614.529439463936</v>
      </c>
      <c r="E47" s="80">
        <f>SUM(E31:E36,E38:E46)+SUM(E27:E29)</f>
        <v>2629.4955436800001</v>
      </c>
    </row>
    <row r="48" spans="1:5" ht="15.75">
      <c r="A48" s="21"/>
      <c r="B48" s="22"/>
      <c r="C48" s="17" t="s">
        <v>1</v>
      </c>
      <c r="D48" s="81">
        <f>D47*E48</f>
        <v>52.235002354434563</v>
      </c>
      <c r="E48" s="82">
        <v>8.5000000000000006E-2</v>
      </c>
    </row>
    <row r="49" spans="1:5" ht="16.5" thickBot="1">
      <c r="A49" s="21"/>
      <c r="B49" s="22"/>
      <c r="C49" s="17"/>
      <c r="D49" s="83"/>
      <c r="E49" s="71"/>
    </row>
    <row r="50" spans="1:5" ht="19.5" thickTop="1" thickBot="1">
      <c r="A50" s="21"/>
      <c r="B50" s="22"/>
      <c r="C50" s="85" t="s">
        <v>37</v>
      </c>
      <c r="D50" s="184">
        <f>D47+E47+D48</f>
        <v>3296.2599854983705</v>
      </c>
      <c r="E50" s="185"/>
    </row>
    <row r="51" spans="1:5" ht="15.75" thickTop="1">
      <c r="A51" s="23"/>
      <c r="B51" s="24"/>
      <c r="C51" s="25"/>
      <c r="D51" s="84"/>
      <c r="E51" s="84"/>
    </row>
    <row r="52" spans="1:5">
      <c r="A52" s="87"/>
    </row>
    <row r="53" spans="1:5">
      <c r="A53" s="86"/>
    </row>
    <row r="54" spans="1:5" ht="15">
      <c r="A54" s="2"/>
      <c r="B54" s="26"/>
      <c r="C54" s="11"/>
      <c r="D54" s="12"/>
      <c r="E54" s="12"/>
    </row>
    <row r="55" spans="1:5">
      <c r="A55" s="64"/>
      <c r="B55" s="2"/>
      <c r="C55" s="63"/>
      <c r="D55" s="63"/>
      <c r="E55" s="63"/>
    </row>
    <row r="56" spans="1:5" ht="15">
      <c r="A56" s="2"/>
      <c r="B56" s="7"/>
    </row>
    <row r="57" spans="1:5" ht="3.75" customHeight="1"/>
    <row r="58" spans="1:5">
      <c r="A58" s="65"/>
      <c r="B58" s="65"/>
      <c r="C58" s="65"/>
      <c r="D58" s="65"/>
      <c r="E58" s="65"/>
    </row>
    <row r="59" spans="1:5">
      <c r="A59" s="180"/>
      <c r="B59" s="180"/>
      <c r="C59" s="180"/>
      <c r="D59" s="180"/>
      <c r="E59" s="180"/>
    </row>
    <row r="60" spans="1:5">
      <c r="A60" s="180"/>
      <c r="B60" s="180"/>
      <c r="C60" s="180"/>
      <c r="D60" s="180"/>
      <c r="E60" s="180"/>
    </row>
    <row r="61" spans="1:5">
      <c r="A61" s="180"/>
      <c r="B61" s="180"/>
      <c r="C61" s="180"/>
      <c r="D61" s="180"/>
      <c r="E61" s="180"/>
    </row>
    <row r="62" spans="1:5" ht="15">
      <c r="B62" s="3"/>
      <c r="C62" s="4"/>
      <c r="D62" s="8"/>
      <c r="E62" s="9"/>
    </row>
    <row r="63" spans="1:5" ht="15">
      <c r="B63" s="4"/>
      <c r="C63" s="4"/>
      <c r="D63" s="8"/>
      <c r="E63" s="9"/>
    </row>
  </sheetData>
  <customSheetViews>
    <customSheetView guid="{BBD7A508-3FC2-4CE5-88B9-A5421BA29A46}">
      <selection activeCell="F7" sqref="F7"/>
      <pageMargins left="0.3" right="0.24" top="0.32" bottom="0.18" header="0.21" footer="0.17"/>
      <pageSetup paperSize="9" orientation="portrait" verticalDpi="0" r:id="rId1"/>
    </customSheetView>
  </customSheetViews>
  <mergeCells count="13">
    <mergeCell ref="A61:E61"/>
    <mergeCell ref="A30:E30"/>
    <mergeCell ref="C31:C36"/>
    <mergeCell ref="A37:E37"/>
    <mergeCell ref="D50:E50"/>
    <mergeCell ref="A59:E59"/>
    <mergeCell ref="A60:E60"/>
    <mergeCell ref="A14:E14"/>
    <mergeCell ref="E1:E2"/>
    <mergeCell ref="A7:B7"/>
    <mergeCell ref="A8:B8"/>
    <mergeCell ref="A10:B10"/>
    <mergeCell ref="D1:D2"/>
  </mergeCells>
  <pageMargins left="0.31496062992125984" right="0.23622047244094491" top="0.24" bottom="0.19685039370078741" header="0.19685039370078741" footer="0.17"/>
  <pageSetup paperSize="9" orientation="portrait" verticalDpi="0" r:id="rId2"/>
  <headerFooter>
    <oddFooter>Page &amp;P de &amp;N</oddFooter>
  </headerFooter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H62"/>
  <sheetViews>
    <sheetView workbookViewId="0">
      <selection activeCell="D65" sqref="D65"/>
    </sheetView>
  </sheetViews>
  <sheetFormatPr baseColWidth="10" defaultRowHeight="12.75"/>
  <cols>
    <col min="1" max="1" width="23.42578125" customWidth="1"/>
    <col min="2" max="2" width="17.5703125" customWidth="1"/>
    <col min="3" max="3" width="20.140625" customWidth="1"/>
    <col min="4" max="4" width="19" customWidth="1"/>
    <col min="5" max="5" width="19.7109375" customWidth="1"/>
    <col min="8" max="8" width="15.28515625" bestFit="1" customWidth="1"/>
  </cols>
  <sheetData>
    <row r="1" spans="1:8" ht="20.25" customHeight="1">
      <c r="A1" s="10"/>
      <c r="B1" s="11"/>
      <c r="C1" s="186" t="s">
        <v>76</v>
      </c>
      <c r="D1" s="186"/>
      <c r="E1" s="174">
        <v>1</v>
      </c>
    </row>
    <row r="2" spans="1:8" ht="12.75" customHeight="1">
      <c r="A2" s="13"/>
      <c r="B2" s="13"/>
      <c r="C2" s="186"/>
      <c r="D2" s="186"/>
      <c r="E2" s="174"/>
    </row>
    <row r="3" spans="1:8">
      <c r="A3" s="13"/>
      <c r="B3" s="13"/>
      <c r="C3" s="11"/>
    </row>
    <row r="4" spans="1:8">
      <c r="A4" s="13"/>
      <c r="B4" s="11"/>
      <c r="C4" s="11"/>
      <c r="D4" s="42" t="s">
        <v>86</v>
      </c>
      <c r="E4" s="28">
        <f ca="1">TODAY()</f>
        <v>42073</v>
      </c>
      <c r="H4" s="135"/>
    </row>
    <row r="5" spans="1:8">
      <c r="A5" s="14"/>
      <c r="B5" s="15"/>
      <c r="C5" s="11"/>
      <c r="D5" s="29" t="s">
        <v>14</v>
      </c>
      <c r="E5" s="30">
        <f ca="1">EDATE(E4,1)</f>
        <v>42104</v>
      </c>
    </row>
    <row r="6" spans="1:8" ht="15">
      <c r="A6" s="14"/>
      <c r="B6" s="15"/>
      <c r="C6" s="11"/>
      <c r="D6" s="42" t="s">
        <v>15</v>
      </c>
      <c r="E6" s="31"/>
    </row>
    <row r="7" spans="1:8">
      <c r="A7" s="178"/>
      <c r="B7" s="178"/>
      <c r="C7" s="11"/>
    </row>
    <row r="8" spans="1:8">
      <c r="A8" s="178"/>
      <c r="B8" s="178"/>
      <c r="C8" s="11"/>
      <c r="D8" s="92" t="s">
        <v>29</v>
      </c>
    </row>
    <row r="9" spans="1:8" ht="15">
      <c r="C9" s="16"/>
      <c r="D9" s="47"/>
      <c r="E9" s="47"/>
    </row>
    <row r="10" spans="1:8">
      <c r="A10" s="179"/>
      <c r="B10" s="179"/>
      <c r="C10" s="27"/>
      <c r="D10" s="48"/>
      <c r="E10" s="48"/>
    </row>
    <row r="11" spans="1:8">
      <c r="C11" s="11"/>
      <c r="D11" s="18"/>
      <c r="E11" s="19"/>
    </row>
    <row r="12" spans="1:8">
      <c r="C12" s="15"/>
    </row>
    <row r="13" spans="1:8">
      <c r="A13" s="33"/>
      <c r="B13" s="36"/>
      <c r="C13" s="33"/>
      <c r="D13" s="34"/>
      <c r="E13" s="34"/>
    </row>
    <row r="14" spans="1:8">
      <c r="A14" s="170" t="s">
        <v>16</v>
      </c>
      <c r="B14" s="170"/>
      <c r="C14" s="170"/>
      <c r="D14" s="170"/>
      <c r="E14" s="170"/>
    </row>
    <row r="15" spans="1:8">
      <c r="A15" s="36" t="s">
        <v>17</v>
      </c>
      <c r="B15" s="36"/>
      <c r="C15" s="36"/>
      <c r="D15" s="39"/>
      <c r="E15" s="39"/>
    </row>
    <row r="16" spans="1:8">
      <c r="A16" s="36"/>
      <c r="B16" s="36"/>
      <c r="C16" s="36"/>
      <c r="D16" s="39"/>
      <c r="E16" s="39"/>
    </row>
    <row r="17" spans="1:5">
      <c r="A17" s="40"/>
      <c r="B17" s="37"/>
      <c r="C17" s="38"/>
      <c r="D17" s="35"/>
      <c r="E17" s="41"/>
    </row>
    <row r="18" spans="1:5" ht="15">
      <c r="A18" s="62" t="s">
        <v>72</v>
      </c>
      <c r="B18" s="42"/>
      <c r="C18" s="42"/>
      <c r="D18" s="42"/>
      <c r="E18" s="42"/>
    </row>
    <row r="19" spans="1:5" ht="15">
      <c r="A19" s="42" t="s">
        <v>18</v>
      </c>
      <c r="B19" s="44">
        <v>9500</v>
      </c>
      <c r="C19" s="32" t="s">
        <v>19</v>
      </c>
      <c r="D19" s="42"/>
      <c r="E19" s="42"/>
    </row>
    <row r="20" spans="1:5" ht="15">
      <c r="A20" s="42" t="s">
        <v>20</v>
      </c>
      <c r="B20" s="45">
        <v>1000</v>
      </c>
      <c r="C20" s="32" t="s">
        <v>21</v>
      </c>
      <c r="D20" s="42"/>
      <c r="E20" s="42"/>
    </row>
    <row r="21" spans="1:5" ht="15">
      <c r="A21" s="42" t="s">
        <v>12</v>
      </c>
      <c r="B21" s="88">
        <v>0.30499999999999999</v>
      </c>
      <c r="C21" s="32" t="s">
        <v>22</v>
      </c>
      <c r="D21" s="42"/>
      <c r="E21" s="42"/>
    </row>
    <row r="22" spans="1:5">
      <c r="A22" s="42"/>
      <c r="B22" s="42"/>
      <c r="C22" s="42"/>
      <c r="D22" s="42"/>
      <c r="E22" s="42"/>
    </row>
    <row r="23" spans="1:5">
      <c r="A23" s="42"/>
      <c r="B23" s="42"/>
      <c r="C23" s="42"/>
      <c r="D23" s="42"/>
      <c r="E23" s="42"/>
    </row>
    <row r="24" spans="1:5">
      <c r="A24" s="43"/>
      <c r="B24" s="43"/>
      <c r="C24" s="43"/>
      <c r="D24" s="46" t="s">
        <v>32</v>
      </c>
      <c r="E24" s="46" t="s">
        <v>31</v>
      </c>
    </row>
    <row r="25" spans="1:5">
      <c r="A25" s="32" t="s">
        <v>33</v>
      </c>
      <c r="B25" s="49"/>
      <c r="C25" s="49"/>
      <c r="D25" s="78"/>
      <c r="E25" s="158">
        <f>SUM(B19,E26:E28)</f>
        <v>10080.575999999999</v>
      </c>
    </row>
    <row r="26" spans="1:5">
      <c r="A26" s="49" t="s">
        <v>2</v>
      </c>
      <c r="B26" s="49"/>
      <c r="C26" s="49"/>
      <c r="D26" s="78"/>
      <c r="E26" s="68">
        <v>200</v>
      </c>
    </row>
    <row r="27" spans="1:5">
      <c r="A27" s="49" t="s">
        <v>3</v>
      </c>
      <c r="B27" s="69">
        <v>1.52E-2</v>
      </c>
      <c r="C27" s="49"/>
      <c r="D27" s="78"/>
      <c r="E27" s="160">
        <v>200</v>
      </c>
    </row>
    <row r="28" spans="1:5">
      <c r="A28" s="32" t="s">
        <v>4</v>
      </c>
      <c r="B28" s="69"/>
      <c r="C28" s="49"/>
      <c r="D28" s="79"/>
      <c r="E28" s="68">
        <f>IF(((B19+E26+E27)+(B19+E26+E27)*20%)*B27&lt;18,18,((B19+E26+E27)+(B19+E26+E27)*20%)*B27)</f>
        <v>180.57599999999999</v>
      </c>
    </row>
    <row r="29" spans="1:5">
      <c r="A29" s="171" t="s">
        <v>5</v>
      </c>
      <c r="B29" s="172"/>
      <c r="C29" s="172"/>
      <c r="D29" s="172"/>
      <c r="E29" s="173"/>
    </row>
    <row r="30" spans="1:5">
      <c r="A30" s="49" t="s">
        <v>1</v>
      </c>
      <c r="B30" s="50">
        <v>8.5000000000000006E-2</v>
      </c>
      <c r="C30" s="175" t="s">
        <v>74</v>
      </c>
      <c r="D30" s="89"/>
      <c r="E30" s="66">
        <f>(E25+E41)*B30</f>
        <v>858.20895999999993</v>
      </c>
    </row>
    <row r="31" spans="1:5">
      <c r="A31" s="49" t="s">
        <v>23</v>
      </c>
      <c r="B31" s="50">
        <v>7.0000000000000007E-2</v>
      </c>
      <c r="C31" s="176"/>
      <c r="D31" s="96" t="s">
        <v>39</v>
      </c>
      <c r="E31" s="66">
        <f>E25*B31</f>
        <v>705.64031999999997</v>
      </c>
    </row>
    <row r="32" spans="1:5">
      <c r="A32" s="49" t="s">
        <v>0</v>
      </c>
      <c r="B32" s="50">
        <v>2.5000000000000001E-2</v>
      </c>
      <c r="C32" s="176"/>
      <c r="D32" s="96" t="s">
        <v>40</v>
      </c>
      <c r="E32" s="66">
        <f>E25*B32</f>
        <v>252.01439999999999</v>
      </c>
    </row>
    <row r="33" spans="1:5">
      <c r="A33" s="49" t="s">
        <v>41</v>
      </c>
      <c r="B33" s="50"/>
      <c r="C33" s="176"/>
      <c r="D33" s="97">
        <f>SUM(E30:E35)</f>
        <v>2017.6795436799998</v>
      </c>
      <c r="E33" s="66">
        <v>200</v>
      </c>
    </row>
    <row r="34" spans="1:5">
      <c r="A34" s="49" t="s">
        <v>24</v>
      </c>
      <c r="B34" s="51" t="s">
        <v>34</v>
      </c>
      <c r="C34" s="176"/>
      <c r="D34" s="98"/>
      <c r="E34" s="66">
        <f>IF((E30+E31+E32)/1000&lt;1,1,(E30+E31+E32)/1000)</f>
        <v>1.8158636799999999</v>
      </c>
    </row>
    <row r="35" spans="1:5">
      <c r="A35" s="52" t="s">
        <v>25</v>
      </c>
      <c r="B35" s="53"/>
      <c r="C35" s="177"/>
      <c r="D35" s="90"/>
      <c r="E35" s="54"/>
    </row>
    <row r="36" spans="1:5">
      <c r="A36" s="167" t="s">
        <v>26</v>
      </c>
      <c r="B36" s="168"/>
      <c r="C36" s="168"/>
      <c r="D36" s="168"/>
      <c r="E36" s="169"/>
    </row>
    <row r="37" spans="1:5">
      <c r="A37" s="55" t="s">
        <v>6</v>
      </c>
      <c r="B37" s="72">
        <v>0.01</v>
      </c>
      <c r="C37" s="73"/>
      <c r="D37" s="56">
        <f>D33*B37</f>
        <v>20.176795436799999</v>
      </c>
      <c r="E37" s="56"/>
    </row>
    <row r="38" spans="1:5">
      <c r="A38" s="55" t="s">
        <v>38</v>
      </c>
      <c r="B38" s="72"/>
      <c r="C38" s="73"/>
      <c r="E38" s="57">
        <v>15.24</v>
      </c>
    </row>
    <row r="39" spans="1:5">
      <c r="A39" s="55" t="s">
        <v>7</v>
      </c>
      <c r="B39" s="74"/>
      <c r="C39" s="73"/>
      <c r="D39" s="57">
        <v>40</v>
      </c>
      <c r="E39" s="57"/>
    </row>
    <row r="40" spans="1:5">
      <c r="A40" s="55" t="s">
        <v>13</v>
      </c>
      <c r="B40" s="74"/>
      <c r="C40" s="73"/>
      <c r="D40" s="57">
        <v>40</v>
      </c>
      <c r="E40" s="57"/>
    </row>
    <row r="41" spans="1:5">
      <c r="A41" s="58" t="s">
        <v>8</v>
      </c>
      <c r="B41" s="75">
        <v>16</v>
      </c>
      <c r="C41" s="73" t="s">
        <v>35</v>
      </c>
      <c r="D41" s="57"/>
      <c r="E41" s="57">
        <f>IF(B21*B41&lt;B41,B41,B21*B41)</f>
        <v>16</v>
      </c>
    </row>
    <row r="42" spans="1:5">
      <c r="A42" s="58" t="s">
        <v>9</v>
      </c>
      <c r="B42" s="76">
        <v>22</v>
      </c>
      <c r="C42" s="73" t="s">
        <v>35</v>
      </c>
      <c r="D42" s="57">
        <f>IF(B21*B42&lt;B42,B42,B21*B42)</f>
        <v>22</v>
      </c>
      <c r="E42" s="59"/>
    </row>
    <row r="43" spans="1:5">
      <c r="A43" s="58" t="s">
        <v>27</v>
      </c>
      <c r="B43" s="76"/>
      <c r="C43" s="73"/>
      <c r="D43" s="57">
        <v>30</v>
      </c>
      <c r="E43" s="59"/>
    </row>
    <row r="44" spans="1:5">
      <c r="A44" s="58" t="s">
        <v>11</v>
      </c>
      <c r="B44" s="99">
        <v>1.52E-2</v>
      </c>
      <c r="C44" s="60"/>
      <c r="D44" s="57">
        <f>(D33+E25+E26+D39+E28+E41)*B44</f>
        <v>190.52943946393597</v>
      </c>
      <c r="E44" s="59"/>
    </row>
    <row r="45" spans="1:5">
      <c r="A45" s="52" t="s">
        <v>28</v>
      </c>
      <c r="B45" s="52"/>
      <c r="C45" s="61"/>
      <c r="D45" s="67">
        <v>92</v>
      </c>
      <c r="E45" s="67"/>
    </row>
    <row r="46" spans="1:5" ht="15">
      <c r="A46" s="20"/>
      <c r="B46" s="21"/>
      <c r="C46" s="17" t="s">
        <v>36</v>
      </c>
      <c r="D46" s="80">
        <f>SUM(D37:D45)</f>
        <v>434.70623490073598</v>
      </c>
      <c r="E46" s="80">
        <f>SUM(E30:E35,E37:E45)+SUM(E26:E28)</f>
        <v>2629.4955436800001</v>
      </c>
    </row>
    <row r="47" spans="1:5" ht="15.75">
      <c r="A47" s="21"/>
      <c r="B47" s="22"/>
      <c r="C47" s="17" t="s">
        <v>1</v>
      </c>
      <c r="D47" s="81">
        <f>D46*E47</f>
        <v>36.95002996656256</v>
      </c>
      <c r="E47" s="82">
        <v>8.5000000000000006E-2</v>
      </c>
    </row>
    <row r="48" spans="1:5" ht="16.5" thickBot="1">
      <c r="A48" s="21"/>
      <c r="B48" s="22"/>
      <c r="C48" s="17"/>
      <c r="D48" s="83"/>
      <c r="E48" s="71"/>
    </row>
    <row r="49" spans="1:5" ht="19.5" thickTop="1" thickBot="1">
      <c r="A49" s="21"/>
      <c r="B49" s="22"/>
      <c r="C49" s="85" t="s">
        <v>37</v>
      </c>
      <c r="D49" s="184">
        <f>D46+E46+D47</f>
        <v>3101.1518085472985</v>
      </c>
      <c r="E49" s="185"/>
    </row>
    <row r="50" spans="1:5" ht="15.75" thickTop="1">
      <c r="A50" s="23"/>
      <c r="B50" s="24"/>
      <c r="C50" s="25"/>
      <c r="D50" s="84"/>
      <c r="E50" s="84"/>
    </row>
    <row r="51" spans="1:5">
      <c r="A51" s="87"/>
    </row>
    <row r="52" spans="1:5">
      <c r="A52" s="86"/>
    </row>
    <row r="53" spans="1:5" ht="15">
      <c r="A53" s="2"/>
      <c r="B53" s="26"/>
      <c r="C53" s="11"/>
      <c r="D53" s="12"/>
      <c r="E53" s="12"/>
    </row>
    <row r="54" spans="1:5">
      <c r="A54" s="64"/>
      <c r="B54" s="2"/>
      <c r="C54" s="63"/>
      <c r="D54" s="63"/>
      <c r="E54" s="63"/>
    </row>
    <row r="55" spans="1:5" ht="15">
      <c r="A55" s="2"/>
      <c r="B55" s="7"/>
    </row>
    <row r="57" spans="1:5">
      <c r="A57" s="65"/>
      <c r="B57" s="65"/>
      <c r="C57" s="65"/>
      <c r="D57" s="65"/>
      <c r="E57" s="65"/>
    </row>
    <row r="58" spans="1:5">
      <c r="A58" s="180"/>
      <c r="B58" s="180"/>
      <c r="C58" s="180"/>
      <c r="D58" s="180"/>
      <c r="E58" s="180"/>
    </row>
    <row r="59" spans="1:5">
      <c r="A59" s="180"/>
      <c r="B59" s="180"/>
      <c r="C59" s="180"/>
      <c r="D59" s="180"/>
      <c r="E59" s="180"/>
    </row>
    <row r="60" spans="1:5">
      <c r="A60" s="180"/>
      <c r="B60" s="180"/>
      <c r="C60" s="180"/>
      <c r="D60" s="180"/>
      <c r="E60" s="180"/>
    </row>
    <row r="61" spans="1:5" ht="15">
      <c r="B61" s="3"/>
      <c r="C61" s="4"/>
      <c r="D61" s="8"/>
      <c r="E61" s="9"/>
    </row>
    <row r="62" spans="1:5" ht="15">
      <c r="B62" s="4"/>
      <c r="C62" s="4"/>
      <c r="D62" s="8"/>
      <c r="E62" s="9"/>
    </row>
  </sheetData>
  <customSheetViews>
    <customSheetView guid="{BBD7A508-3FC2-4CE5-88B9-A5421BA29A46}">
      <selection activeCell="F7" sqref="F7"/>
      <pageMargins left="0.3" right="0.24" top="0.32" bottom="0.18" header="0.21" footer="0.17"/>
      <pageSetup paperSize="9" orientation="portrait" verticalDpi="0" r:id="rId1"/>
    </customSheetView>
  </customSheetViews>
  <mergeCells count="13">
    <mergeCell ref="A14:E14"/>
    <mergeCell ref="C1:D2"/>
    <mergeCell ref="E1:E2"/>
    <mergeCell ref="A7:B7"/>
    <mergeCell ref="A8:B8"/>
    <mergeCell ref="A10:B10"/>
    <mergeCell ref="A60:E60"/>
    <mergeCell ref="A29:E29"/>
    <mergeCell ref="C30:C35"/>
    <mergeCell ref="A36:E36"/>
    <mergeCell ref="D49:E49"/>
    <mergeCell ref="A58:E58"/>
    <mergeCell ref="A59:E59"/>
  </mergeCells>
  <pageMargins left="0.31496062992125984" right="0.23622047244094491" top="0.31496062992125984" bottom="0.19685039370078741" header="0.19685039370078741" footer="0.15748031496062992"/>
  <pageSetup paperSize="9" orientation="portrait" verticalDpi="0" r:id="rId2"/>
  <headerFooter>
    <oddFooter>Page &amp;P de &amp;N</oddFooter>
  </headerFooter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9"/>
  <dimension ref="C3:D10"/>
  <sheetViews>
    <sheetView tabSelected="1" workbookViewId="0">
      <selection activeCell="G17" sqref="G17"/>
    </sheetView>
  </sheetViews>
  <sheetFormatPr baseColWidth="10" defaultRowHeight="12.75"/>
  <cols>
    <col min="3" max="3" width="17" customWidth="1"/>
  </cols>
  <sheetData>
    <row r="3" spans="3:4" ht="15">
      <c r="C3" s="3" t="s">
        <v>69</v>
      </c>
    </row>
    <row r="5" spans="3:4" ht="13.5" thickBot="1"/>
    <row r="6" spans="3:4" ht="19.5" customHeight="1">
      <c r="C6" s="122" t="s">
        <v>59</v>
      </c>
      <c r="D6" s="123" t="s">
        <v>64</v>
      </c>
    </row>
    <row r="7" spans="3:4">
      <c r="C7" s="124" t="s">
        <v>60</v>
      </c>
      <c r="D7" s="125" t="s">
        <v>65</v>
      </c>
    </row>
    <row r="8" spans="3:4">
      <c r="C8" s="124" t="s">
        <v>61</v>
      </c>
      <c r="D8" s="125" t="s">
        <v>66</v>
      </c>
    </row>
    <row r="9" spans="3:4">
      <c r="C9" s="124" t="s">
        <v>62</v>
      </c>
      <c r="D9" s="125" t="s">
        <v>67</v>
      </c>
    </row>
    <row r="10" spans="3:4" ht="13.5" thickBot="1">
      <c r="C10" s="126" t="s">
        <v>63</v>
      </c>
      <c r="D10" s="127" t="s">
        <v>68</v>
      </c>
    </row>
  </sheetData>
  <customSheetViews>
    <customSheetView guid="{BBD7A508-3FC2-4CE5-88B9-A5421BA29A46}">
      <selection activeCell="H21" sqref="H21"/>
      <pageMargins left="0.7" right="0.7" top="0.75" bottom="0.75" header="0.3" footer="0.3"/>
      <pageSetup paperSize="9" orientation="portrait" verticalDpi="0" r:id="rId1"/>
    </customSheetView>
  </customSheetView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DEVIS CONSTRUCTION</vt:lpstr>
      <vt:lpstr>TC Export</vt:lpstr>
      <vt:lpstr>GROUPAGE TC Import</vt:lpstr>
      <vt:lpstr>GROUPAGE TC Export</vt:lpstr>
      <vt:lpstr>AERIEN Import</vt:lpstr>
      <vt:lpstr>AERIEN Export</vt:lpstr>
      <vt:lpstr>VEHICULE Export M</vt:lpstr>
      <vt:lpstr>VEHICULE Export A</vt:lpstr>
      <vt:lpstr>VEHICULE Import B</vt:lpstr>
      <vt:lpstr>VEHICULE Import A</vt:lpstr>
      <vt:lpstr>ANNEXE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Laure</dc:creator>
  <cp:lastModifiedBy>ADMINISTRATION</cp:lastModifiedBy>
  <cp:lastPrinted>2015-03-10T18:39:17Z</cp:lastPrinted>
  <dcterms:created xsi:type="dcterms:W3CDTF">2007-10-17T20:27:41Z</dcterms:created>
  <dcterms:modified xsi:type="dcterms:W3CDTF">2015-03-10T19:21:30Z</dcterms:modified>
</cp:coreProperties>
</file>