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ériés" sheetId="2" r:id="rId2"/>
  </sheets>
  <definedNames>
    <definedName name="An" localSheetId="1">Fériés!$B$1</definedName>
    <definedName name="An">Feuil1!$AB$1</definedName>
    <definedName name="annee">Fériés!$K$1:$K$16</definedName>
    <definedName name="Fériés" localSheetId="1">Fériés!$D$4:$D$29</definedName>
    <definedName name="fériés">Fériés!$D$7:$D$29</definedName>
  </definedNames>
  <calcPr calcId="114210"/>
</workbook>
</file>

<file path=xl/calcChain.xml><?xml version="1.0" encoding="utf-8"?>
<calcChain xmlns="http://schemas.openxmlformats.org/spreadsheetml/2006/main">
  <c r="M19" i="1"/>
  <c r="D29" i="2"/>
  <c r="D28"/>
  <c r="D27"/>
  <c r="D26"/>
  <c r="D25"/>
  <c r="D21"/>
  <c r="D20"/>
  <c r="D18"/>
  <c r="D17"/>
  <c r="D23"/>
  <c r="D24"/>
  <c r="D22"/>
  <c r="D19"/>
  <c r="D4"/>
  <c r="D5"/>
  <c r="D6"/>
  <c r="D7"/>
  <c r="D8"/>
  <c r="D9"/>
  <c r="D10"/>
  <c r="D11"/>
  <c r="D12"/>
  <c r="D13"/>
  <c r="D14"/>
  <c r="D15"/>
  <c r="D16"/>
  <c r="AB71" i="1"/>
  <c r="AA74"/>
  <c r="AB57"/>
  <c r="AA60"/>
  <c r="AB43"/>
  <c r="AA43"/>
  <c r="AB29"/>
  <c r="AA29"/>
  <c r="AB15"/>
  <c r="AA22"/>
  <c r="AA9"/>
  <c r="AA8"/>
  <c r="AA7"/>
  <c r="AA6"/>
  <c r="AA5"/>
  <c r="AA4"/>
  <c r="AA3"/>
  <c r="AA1"/>
  <c r="AA2"/>
  <c r="Z74"/>
  <c r="Z22"/>
  <c r="Z6"/>
  <c r="Z1"/>
  <c r="Z43"/>
  <c r="Z8"/>
  <c r="Z29"/>
  <c r="Z60"/>
  <c r="Z9"/>
  <c r="Z5"/>
  <c r="Z2"/>
  <c r="Z4"/>
  <c r="Z7"/>
  <c r="Z3"/>
  <c r="S9"/>
  <c r="AA12"/>
  <c r="AA19"/>
  <c r="AA16"/>
  <c r="AA23"/>
  <c r="AA15"/>
  <c r="AA20"/>
  <c r="AA17"/>
  <c r="AA21"/>
  <c r="AA18"/>
  <c r="AA72"/>
  <c r="AA78"/>
  <c r="AA73"/>
  <c r="AA76"/>
  <c r="AA64"/>
  <c r="AA59"/>
  <c r="AA57"/>
  <c r="AA63"/>
  <c r="AA61"/>
  <c r="AA58"/>
  <c r="AA65"/>
  <c r="AA50"/>
  <c r="AA46"/>
  <c r="AA79"/>
  <c r="AA75"/>
  <c r="AA71"/>
  <c r="AA49"/>
  <c r="AA45"/>
  <c r="AA48"/>
  <c r="AA44"/>
  <c r="AA77"/>
  <c r="AA62"/>
  <c r="AA51"/>
  <c r="AA47"/>
  <c r="AA36"/>
  <c r="AA32"/>
  <c r="AA35"/>
  <c r="AA31"/>
  <c r="AA34"/>
  <c r="AA30"/>
  <c r="AA37"/>
  <c r="AA33"/>
  <c r="AA14"/>
  <c r="AA13"/>
  <c r="AA10"/>
  <c r="AA11"/>
  <c r="Z23"/>
  <c r="Z21"/>
  <c r="Z73"/>
  <c r="Z57"/>
  <c r="Z65"/>
  <c r="Z75"/>
  <c r="Z48"/>
  <c r="Z51"/>
  <c r="Z35"/>
  <c r="Z37"/>
  <c r="Z10"/>
  <c r="Z12"/>
  <c r="Z15"/>
  <c r="Z18"/>
  <c r="Z76"/>
  <c r="Z63"/>
  <c r="Z50"/>
  <c r="Z71"/>
  <c r="Z44"/>
  <c r="Z47"/>
  <c r="Z31"/>
  <c r="Z33"/>
  <c r="Z11"/>
  <c r="Z19"/>
  <c r="Z20"/>
  <c r="Z64"/>
  <c r="Z61"/>
  <c r="Z46"/>
  <c r="Z49"/>
  <c r="Z77"/>
  <c r="Z36"/>
  <c r="Z34"/>
  <c r="Z14"/>
  <c r="Z17"/>
  <c r="Z78"/>
  <c r="Z59"/>
  <c r="Z79"/>
  <c r="Z45"/>
  <c r="Z62"/>
  <c r="Z32"/>
  <c r="Z30"/>
  <c r="Z13"/>
  <c r="Z16"/>
  <c r="Z72"/>
  <c r="Z58"/>
  <c r="AA68"/>
  <c r="AA81"/>
  <c r="AA27"/>
  <c r="AA26"/>
  <c r="AA84"/>
  <c r="AA66"/>
  <c r="AA28"/>
  <c r="AA25"/>
  <c r="AA69"/>
  <c r="AA24"/>
  <c r="AA67"/>
  <c r="AA70"/>
  <c r="AA83"/>
  <c r="AA82"/>
  <c r="AA80"/>
  <c r="AA55"/>
  <c r="AA52"/>
  <c r="AA56"/>
  <c r="AA53"/>
  <c r="AA54"/>
  <c r="AA41"/>
  <c r="AA38"/>
  <c r="AA42"/>
  <c r="AA39"/>
  <c r="AA40"/>
  <c r="Z27"/>
  <c r="Z26"/>
  <c r="Z25"/>
  <c r="Z70"/>
  <c r="Z55"/>
  <c r="Z54"/>
  <c r="Z39"/>
  <c r="Z68"/>
  <c r="Z84"/>
  <c r="Z69"/>
  <c r="Z83"/>
  <c r="Z52"/>
  <c r="Z41"/>
  <c r="Z40"/>
  <c r="Z81"/>
  <c r="Z66"/>
  <c r="Z24"/>
  <c r="Z82"/>
  <c r="Z56"/>
  <c r="Z38"/>
  <c r="Z28"/>
  <c r="Z67"/>
  <c r="Z80"/>
  <c r="Z53"/>
  <c r="Z42"/>
  <c r="S7"/>
  <c r="S14"/>
  <c r="D6"/>
  <c r="M16"/>
  <c r="P2"/>
  <c r="P1"/>
  <c r="O2"/>
  <c r="N2"/>
  <c r="N1"/>
  <c r="M14"/>
  <c r="D8"/>
  <c r="D19"/>
  <c r="F13"/>
  <c r="D13"/>
  <c r="F1"/>
  <c r="D1"/>
  <c r="M15" a="1"/>
  <c r="M15"/>
  <c r="M13"/>
  <c r="L15"/>
  <c r="L14"/>
  <c r="K15"/>
  <c r="J15"/>
  <c r="J14"/>
  <c r="K2"/>
  <c r="J2"/>
  <c r="I2"/>
  <c r="I1"/>
  <c r="K1"/>
</calcChain>
</file>

<file path=xl/sharedStrings.xml><?xml version="1.0" encoding="utf-8"?>
<sst xmlns="http://schemas.openxmlformats.org/spreadsheetml/2006/main" count="51" uniqueCount="31">
  <si>
    <t>date</t>
  </si>
  <si>
    <t>mois</t>
  </si>
  <si>
    <t>Date</t>
  </si>
  <si>
    <t>fin</t>
  </si>
  <si>
    <t>début</t>
  </si>
  <si>
    <t>jours ouvrés (sans samedi ni dimanche)</t>
  </si>
  <si>
    <t>JOURS</t>
  </si>
  <si>
    <t>Semaine de 7 jours</t>
  </si>
  <si>
    <t>=NB.JOURS.OUVRES.INTL(H15;I15)</t>
  </si>
  <si>
    <t>{=SOMMEPROD(1*(JOURSEM(LIGNE(INDIRECT(H15&amp;":"&amp;I15));2)&lt;6))}</t>
  </si>
  <si>
    <t>année</t>
  </si>
  <si>
    <t>=FRACTION.ANNEE(H15;I15)</t>
  </si>
  <si>
    <t>=JOURS360(H15;I15;VRAI)</t>
  </si>
  <si>
    <t>En jours</t>
  </si>
  <si>
    <t>En jours ouvrables</t>
  </si>
  <si>
    <t>paques</t>
  </si>
  <si>
    <t>=SOMMEPROD((B17&gt;=DVac)*(B17&lt;=FVac))&gt;0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</si>
  <si>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</si>
  <si>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</si>
  <si>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</si>
  <si>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</si>
  <si>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</si>
  <si>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</si>
  <si>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</si>
  <si>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</si>
  <si>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</si>
  <si>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</si>
  <si>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</si>
  <si>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</si>
  <si>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</si>
  <si>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Nombre de jours Fériés</t>
  </si>
</sst>
</file>

<file path=xl/styles.xml><?xml version="1.0" encoding="utf-8"?>
<styleSheet xmlns="http://schemas.openxmlformats.org/spreadsheetml/2006/main">
  <numFmts count="4">
    <numFmt numFmtId="164" formatCode="_-* #,##0.00\ [$€]_-;\-* #,##0.00\ [$€]_-;_-* &quot;-&quot;??\ [$€]_-;_-@_-"/>
    <numFmt numFmtId="179" formatCode="dddd\ dd\ mmmm\ yyyy"/>
    <numFmt numFmtId="187" formatCode="yyyy"/>
    <numFmt numFmtId="196" formatCode="[$-F800]dddd\,\ mmmm\ dd\,\ yyyy"/>
  </numFmts>
  <fonts count="14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0"/>
      <color indexed="8"/>
      <name val="Calibri"/>
      <family val="2"/>
    </font>
    <font>
      <b/>
      <sz val="14"/>
      <color indexed="9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sz val="8"/>
      <name val="Verdana"/>
      <family val="2"/>
    </font>
    <font>
      <sz val="14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2"/>
      <name val="Arial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4" fillId="0" borderId="0"/>
    <xf numFmtId="0" fontId="8" fillId="0" borderId="0"/>
  </cellStyleXfs>
  <cellXfs count="37">
    <xf numFmtId="0" fontId="0" fillId="0" borderId="0" xfId="0"/>
    <xf numFmtId="0" fontId="2" fillId="0" borderId="0" xfId="0" applyFont="1"/>
    <xf numFmtId="14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/>
    <xf numFmtId="14" fontId="3" fillId="0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0" xfId="0" applyFill="1" applyAlignment="1"/>
    <xf numFmtId="0" fontId="0" fillId="0" borderId="0" xfId="0" quotePrefix="1"/>
    <xf numFmtId="14" fontId="2" fillId="0" borderId="0" xfId="0" applyNumberFormat="1" applyFont="1"/>
    <xf numFmtId="14" fontId="6" fillId="3" borderId="1" xfId="3" applyNumberFormat="1" applyFont="1" applyFill="1" applyBorder="1" applyAlignment="1" applyProtection="1">
      <alignment horizontal="center"/>
    </xf>
    <xf numFmtId="14" fontId="6" fillId="3" borderId="1" xfId="3" applyNumberFormat="1" applyFont="1" applyFill="1" applyBorder="1" applyAlignment="1" applyProtection="1">
      <alignment horizontal="center" vertical="center"/>
    </xf>
    <xf numFmtId="14" fontId="5" fillId="3" borderId="0" xfId="0" applyNumberFormat="1" applyFont="1" applyFill="1" applyAlignment="1" applyProtection="1">
      <alignment horizontal="center" vertical="center"/>
    </xf>
    <xf numFmtId="0" fontId="7" fillId="4" borderId="0" xfId="2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0" fillId="5" borderId="0" xfId="4" applyNumberFormat="1" applyFont="1" applyFill="1" applyBorder="1" applyAlignment="1">
      <alignment horizontal="center" wrapText="1"/>
    </xf>
    <xf numFmtId="187" fontId="8" fillId="0" borderId="0" xfId="4" applyNumberFormat="1" applyBorder="1" applyAlignment="1">
      <alignment horizontal="center" wrapText="1"/>
    </xf>
    <xf numFmtId="0" fontId="11" fillId="0" borderId="0" xfId="4" applyFont="1" applyAlignment="1">
      <alignment horizontal="center"/>
    </xf>
    <xf numFmtId="0" fontId="8" fillId="0" borderId="0" xfId="4"/>
    <xf numFmtId="0" fontId="8" fillId="0" borderId="0" xfId="4" applyNumberFormat="1" applyBorder="1" applyAlignment="1">
      <alignment horizontal="center" wrapText="1"/>
    </xf>
    <xf numFmtId="0" fontId="8" fillId="0" borderId="0" xfId="4" applyAlignment="1">
      <alignment horizontal="center"/>
    </xf>
    <xf numFmtId="0" fontId="8" fillId="0" borderId="0" xfId="4" applyBorder="1"/>
    <xf numFmtId="0" fontId="8" fillId="0" borderId="0" xfId="4" applyBorder="1" applyAlignment="1">
      <alignment horizontal="center"/>
    </xf>
    <xf numFmtId="0" fontId="4" fillId="6" borderId="0" xfId="4" applyFont="1" applyFill="1" applyBorder="1"/>
    <xf numFmtId="0" fontId="12" fillId="6" borderId="0" xfId="4" applyFont="1" applyFill="1" applyBorder="1"/>
    <xf numFmtId="179" fontId="4" fillId="6" borderId="0" xfId="4" applyNumberFormat="1" applyFont="1" applyFill="1" applyBorder="1" applyAlignment="1">
      <alignment horizontal="center"/>
    </xf>
    <xf numFmtId="14" fontId="8" fillId="0" borderId="0" xfId="4" applyNumberFormat="1"/>
    <xf numFmtId="196" fontId="4" fillId="6" borderId="0" xfId="4" applyNumberFormat="1" applyFont="1" applyFill="1" applyBorder="1" applyAlignment="1">
      <alignment horizontal="center"/>
    </xf>
    <xf numFmtId="2" fontId="8" fillId="0" borderId="0" xfId="4" applyNumberFormat="1"/>
    <xf numFmtId="0" fontId="0" fillId="7" borderId="0" xfId="0" applyFill="1"/>
    <xf numFmtId="14" fontId="3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5">
    <cellStyle name="Euro" xfId="1"/>
    <cellStyle name="Normal" xfId="0" builtinId="0"/>
    <cellStyle name="Normal 2" xfId="2"/>
    <cellStyle name="Normal_calendrier_auto_CalendrierMatriciel" xfId="3"/>
    <cellStyle name="Normal_feries" xfId="4"/>
  </cellStyles>
  <dxfs count="1">
    <dxf>
      <fill>
        <patternFill>
          <bgColor indexed="57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581025</xdr:colOff>
      <xdr:row>3</xdr:row>
      <xdr:rowOff>133350</xdr:rowOff>
    </xdr:from>
    <xdr:to>
      <xdr:col>15</xdr:col>
      <xdr:colOff>123825</xdr:colOff>
      <xdr:row>7</xdr:row>
      <xdr:rowOff>104775</xdr:rowOff>
    </xdr:to>
    <xdr:sp macro="" textlink="">
      <xdr:nvSpPr>
        <xdr:cNvPr id="2" name="Rectangle à coins arrondis 1"/>
        <xdr:cNvSpPr/>
      </xdr:nvSpPr>
      <xdr:spPr>
        <a:xfrm>
          <a:off x="9258300" y="752475"/>
          <a:ext cx="2466975" cy="781050"/>
        </a:xfrm>
        <a:prstGeom prst="wedgeRoundRectCallout">
          <a:avLst>
            <a:gd name="adj1" fmla="val -20338"/>
            <a:gd name="adj2" fmla="val -875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de fin. </a:t>
          </a:r>
        </a:p>
        <a:p>
          <a:pPr algn="l"/>
          <a:r>
            <a:rPr lang="fr-FR" sz="1100" baseline="0"/>
            <a:t>La différence avec aujourd'hui est faite automatiquement.</a:t>
          </a:r>
          <a:endParaRPr lang="fr-FR" sz="1100"/>
        </a:p>
      </xdr:txBody>
    </xdr:sp>
    <xdr:clientData/>
  </xdr:twoCellAnchor>
  <xdr:twoCellAnchor>
    <xdr:from>
      <xdr:col>7</xdr:col>
      <xdr:colOff>0</xdr:colOff>
      <xdr:row>17</xdr:row>
      <xdr:rowOff>57150</xdr:rowOff>
    </xdr:from>
    <xdr:to>
      <xdr:col>11</xdr:col>
      <xdr:colOff>400050</xdr:colOff>
      <xdr:row>19</xdr:row>
      <xdr:rowOff>180975</xdr:rowOff>
    </xdr:to>
    <xdr:sp macro="" textlink="">
      <xdr:nvSpPr>
        <xdr:cNvPr id="3" name="Rectangle à coins arrondis 2"/>
        <xdr:cNvSpPr/>
      </xdr:nvSpPr>
      <xdr:spPr>
        <a:xfrm>
          <a:off x="5019675" y="4200525"/>
          <a:ext cx="3448050" cy="552450"/>
        </a:xfrm>
        <a:prstGeom prst="wedgeRoundRectCallout">
          <a:avLst>
            <a:gd name="adj1" fmla="val -21180"/>
            <a:gd name="adj2" fmla="val -8187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du départ et de fin . </a:t>
          </a:r>
        </a:p>
        <a:p>
          <a:pPr algn="l"/>
          <a:r>
            <a:rPr lang="fr-FR" sz="1100" baseline="0"/>
            <a:t>La différence entre les deux  se fait automatiquement.</a:t>
          </a:r>
          <a:endParaRPr lang="fr-FR" sz="1100"/>
        </a:p>
      </xdr:txBody>
    </xdr:sp>
    <xdr:clientData/>
  </xdr:twoCellAnchor>
  <xdr:twoCellAnchor>
    <xdr:from>
      <xdr:col>7</xdr:col>
      <xdr:colOff>9528</xdr:colOff>
      <xdr:row>15</xdr:row>
      <xdr:rowOff>47624</xdr:rowOff>
    </xdr:from>
    <xdr:to>
      <xdr:col>9</xdr:col>
      <xdr:colOff>2</xdr:colOff>
      <xdr:row>15</xdr:row>
      <xdr:rowOff>190499</xdr:rowOff>
    </xdr:to>
    <xdr:sp macro="" textlink="">
      <xdr:nvSpPr>
        <xdr:cNvPr id="4" name="Accolade ouvrante 3"/>
        <xdr:cNvSpPr/>
      </xdr:nvSpPr>
      <xdr:spPr>
        <a:xfrm rot="16200000">
          <a:off x="5334002" y="2571750"/>
          <a:ext cx="142875" cy="1666874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485776</xdr:colOff>
      <xdr:row>15</xdr:row>
      <xdr:rowOff>47625</xdr:rowOff>
    </xdr:from>
    <xdr:to>
      <xdr:col>2</xdr:col>
      <xdr:colOff>790576</xdr:colOff>
      <xdr:row>19</xdr:row>
      <xdr:rowOff>209550</xdr:rowOff>
    </xdr:to>
    <xdr:sp macro="" textlink="">
      <xdr:nvSpPr>
        <xdr:cNvPr id="5" name="Rectangle à coins arrondis 4"/>
        <xdr:cNvSpPr/>
      </xdr:nvSpPr>
      <xdr:spPr>
        <a:xfrm>
          <a:off x="485776" y="3238500"/>
          <a:ext cx="1524000" cy="971550"/>
        </a:xfrm>
        <a:prstGeom prst="wedgeRoundRectCallout">
          <a:avLst>
            <a:gd name="adj1" fmla="val 26226"/>
            <a:gd name="adj2" fmla="val -788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 la date de début,</a:t>
          </a:r>
        </a:p>
        <a:p>
          <a:pPr algn="l"/>
          <a:r>
            <a:rPr lang="fr-FR" sz="1100"/>
            <a:t>puis</a:t>
          </a:r>
          <a:r>
            <a:rPr lang="fr-FR" sz="1100" baseline="0"/>
            <a:t> le nb de jour, mois et années</a:t>
          </a:r>
          <a:endParaRPr lang="fr-FR" sz="1100"/>
        </a:p>
      </xdr:txBody>
    </xdr:sp>
    <xdr:clientData/>
  </xdr:twoCellAnchor>
  <xdr:twoCellAnchor>
    <xdr:from>
      <xdr:col>2</xdr:col>
      <xdr:colOff>333375</xdr:colOff>
      <xdr:row>20</xdr:row>
      <xdr:rowOff>152400</xdr:rowOff>
    </xdr:from>
    <xdr:to>
      <xdr:col>5</xdr:col>
      <xdr:colOff>409575</xdr:colOff>
      <xdr:row>22</xdr:row>
      <xdr:rowOff>161925</xdr:rowOff>
    </xdr:to>
    <xdr:sp macro="" textlink="">
      <xdr:nvSpPr>
        <xdr:cNvPr id="6" name="Rectangle à coins arrondis 5"/>
        <xdr:cNvSpPr/>
      </xdr:nvSpPr>
      <xdr:spPr>
        <a:xfrm>
          <a:off x="1552575" y="4486275"/>
          <a:ext cx="2200275" cy="390525"/>
        </a:xfrm>
        <a:prstGeom prst="wedgeRoundRectCallout">
          <a:avLst>
            <a:gd name="adj1" fmla="val 21361"/>
            <a:gd name="adj2" fmla="val -8271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calcul la date du terme.</a:t>
          </a:r>
        </a:p>
      </xdr:txBody>
    </xdr:sp>
    <xdr:clientData/>
  </xdr:twoCellAnchor>
  <xdr:twoCellAnchor>
    <xdr:from>
      <xdr:col>0</xdr:col>
      <xdr:colOff>485776</xdr:colOff>
      <xdr:row>3</xdr:row>
      <xdr:rowOff>123825</xdr:rowOff>
    </xdr:from>
    <xdr:to>
      <xdr:col>2</xdr:col>
      <xdr:colOff>790576</xdr:colOff>
      <xdr:row>8</xdr:row>
      <xdr:rowOff>0</xdr:rowOff>
    </xdr:to>
    <xdr:sp macro="" textlink="">
      <xdr:nvSpPr>
        <xdr:cNvPr id="7" name="Rectangle à coins arrondis 6"/>
        <xdr:cNvSpPr/>
      </xdr:nvSpPr>
      <xdr:spPr>
        <a:xfrm>
          <a:off x="485776" y="742950"/>
          <a:ext cx="1524000" cy="971550"/>
        </a:xfrm>
        <a:prstGeom prst="wedgeRoundRectCallout">
          <a:avLst>
            <a:gd name="adj1" fmla="val 26226"/>
            <a:gd name="adj2" fmla="val -788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 la date de fin,</a:t>
          </a:r>
        </a:p>
        <a:p>
          <a:pPr algn="l"/>
          <a:r>
            <a:rPr lang="fr-FR" sz="1100"/>
            <a:t>puis</a:t>
          </a:r>
          <a:r>
            <a:rPr lang="fr-FR" sz="1100" baseline="0"/>
            <a:t> le nb de jour, mois et années</a:t>
          </a:r>
          <a:endParaRPr lang="fr-FR" sz="1100"/>
        </a:p>
      </xdr:txBody>
    </xdr:sp>
    <xdr:clientData/>
  </xdr:twoCellAnchor>
  <xdr:twoCellAnchor>
    <xdr:from>
      <xdr:col>2</xdr:col>
      <xdr:colOff>219075</xdr:colOff>
      <xdr:row>8</xdr:row>
      <xdr:rowOff>171450</xdr:rowOff>
    </xdr:from>
    <xdr:to>
      <xdr:col>5</xdr:col>
      <xdr:colOff>295275</xdr:colOff>
      <xdr:row>10</xdr:row>
      <xdr:rowOff>85725</xdr:rowOff>
    </xdr:to>
    <xdr:sp macro="" textlink="">
      <xdr:nvSpPr>
        <xdr:cNvPr id="8" name="Rectangle à coins arrondis 7"/>
        <xdr:cNvSpPr/>
      </xdr:nvSpPr>
      <xdr:spPr>
        <a:xfrm>
          <a:off x="1438275" y="2409825"/>
          <a:ext cx="2200275" cy="390525"/>
        </a:xfrm>
        <a:prstGeom prst="wedgeRoundRectCallout">
          <a:avLst>
            <a:gd name="adj1" fmla="val 21361"/>
            <a:gd name="adj2" fmla="val -8271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ce calcul la date du début.</a:t>
          </a:r>
        </a:p>
      </xdr:txBody>
    </xdr:sp>
    <xdr:clientData/>
  </xdr:twoCellAnchor>
  <xdr:twoCellAnchor>
    <xdr:from>
      <xdr:col>7</xdr:col>
      <xdr:colOff>0</xdr:colOff>
      <xdr:row>3</xdr:row>
      <xdr:rowOff>123825</xdr:rowOff>
    </xdr:from>
    <xdr:to>
      <xdr:col>10</xdr:col>
      <xdr:colOff>114300</xdr:colOff>
      <xdr:row>7</xdr:row>
      <xdr:rowOff>95250</xdr:rowOff>
    </xdr:to>
    <xdr:sp macro="" textlink="">
      <xdr:nvSpPr>
        <xdr:cNvPr id="9" name="Rectangle à coins arrondis 8"/>
        <xdr:cNvSpPr/>
      </xdr:nvSpPr>
      <xdr:spPr>
        <a:xfrm>
          <a:off x="5715000" y="742950"/>
          <a:ext cx="2466975" cy="781050"/>
        </a:xfrm>
        <a:prstGeom prst="wedgeRoundRectCallout">
          <a:avLst>
            <a:gd name="adj1" fmla="val -20338"/>
            <a:gd name="adj2" fmla="val -875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on rentre</a:t>
          </a:r>
          <a:r>
            <a:rPr lang="fr-FR" sz="1100" baseline="0"/>
            <a:t> la date du départ. </a:t>
          </a:r>
        </a:p>
        <a:p>
          <a:pPr algn="l"/>
          <a:r>
            <a:rPr lang="fr-FR" sz="1100" baseline="0"/>
            <a:t>La différence avec aujourd'hui est faite automatiquement.</a:t>
          </a:r>
          <a:endParaRPr lang="fr-FR" sz="1100"/>
        </a:p>
      </xdr:txBody>
    </xdr:sp>
    <xdr:clientData/>
  </xdr:twoCellAnchor>
  <xdr:twoCellAnchor>
    <xdr:from>
      <xdr:col>12</xdr:col>
      <xdr:colOff>342900</xdr:colOff>
      <xdr:row>21</xdr:row>
      <xdr:rowOff>123825</xdr:rowOff>
    </xdr:from>
    <xdr:to>
      <xdr:col>21</xdr:col>
      <xdr:colOff>409575</xdr:colOff>
      <xdr:row>30</xdr:row>
      <xdr:rowOff>9525</xdr:rowOff>
    </xdr:to>
    <xdr:sp macro="" textlink="">
      <xdr:nvSpPr>
        <xdr:cNvPr id="10" name="Rectangle à coins arrondis 9"/>
        <xdr:cNvSpPr/>
      </xdr:nvSpPr>
      <xdr:spPr>
        <a:xfrm>
          <a:off x="8553450" y="4600575"/>
          <a:ext cx="5724525" cy="1638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cherche</a:t>
          </a:r>
          <a:r>
            <a:rPr lang="fr-FR" sz="1100" baseline="0"/>
            <a:t> à calculer le nombre de jours fériés entre les deux dates h15 et I15 ?</a:t>
          </a:r>
        </a:p>
        <a:p>
          <a:pPr algn="l"/>
          <a:r>
            <a:rPr lang="fr-FR" sz="1100" baseline="0"/>
            <a:t>Merci de votre contribution.</a:t>
          </a:r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AB84"/>
  <sheetViews>
    <sheetView tabSelected="1" topLeftCell="J7" workbookViewId="0">
      <selection activeCell="Q19" sqref="Q19"/>
    </sheetView>
  </sheetViews>
  <sheetFormatPr baseColWidth="10" defaultColWidth="9.140625" defaultRowHeight="15"/>
  <cols>
    <col min="3" max="3" width="13.5703125" customWidth="1"/>
    <col min="4" max="4" width="11" customWidth="1"/>
    <col min="7" max="7" width="9.140625" style="5"/>
    <col min="8" max="9" width="12.7109375" customWidth="1"/>
    <col min="13" max="13" width="11.7109375" customWidth="1"/>
    <col min="27" max="27" width="13.5703125" customWidth="1"/>
    <col min="28" max="28" width="11.85546875" customWidth="1"/>
  </cols>
  <sheetData>
    <row r="1" spans="3:28" ht="15" customHeight="1">
      <c r="C1" s="3" t="s">
        <v>0</v>
      </c>
      <c r="D1" s="3" t="str">
        <f>IF(D2&gt;1,"jours","jour")</f>
        <v>jours</v>
      </c>
      <c r="E1" s="3" t="s">
        <v>1</v>
      </c>
      <c r="F1" s="3" t="str">
        <f>IF(F2&gt;1,"années","année")</f>
        <v>année</v>
      </c>
      <c r="G1" s="6"/>
      <c r="H1" s="3" t="s">
        <v>0</v>
      </c>
      <c r="I1" s="3" t="str">
        <f ca="1">IF(I2&gt;1,"jours","jour")</f>
        <v>jours</v>
      </c>
      <c r="J1" s="3" t="s">
        <v>1</v>
      </c>
      <c r="K1" s="3" t="str">
        <f ca="1">IF(K2&gt;1,"années","année")</f>
        <v>année</v>
      </c>
      <c r="M1" s="3" t="s">
        <v>0</v>
      </c>
      <c r="N1" s="3" t="str">
        <f ca="1">IF(N2&gt;1,"jours","jour")</f>
        <v>jours</v>
      </c>
      <c r="O1" s="3" t="s">
        <v>1</v>
      </c>
      <c r="P1" s="3" t="str">
        <f ca="1">IF(P2&gt;1,"années","année")</f>
        <v>année</v>
      </c>
      <c r="T1" s="18"/>
      <c r="U1" s="12"/>
      <c r="Z1">
        <f ca="1">COUNTIF(INDIRECT($H$15&amp;":"&amp;$I$15),AA1)</f>
        <v>0</v>
      </c>
      <c r="AA1" s="14">
        <f ca="1">DATE(An,1,1)</f>
        <v>40179</v>
      </c>
      <c r="AB1" s="17">
        <v>2010</v>
      </c>
    </row>
    <row r="2" spans="3:28" ht="18.75" customHeight="1">
      <c r="C2" s="2">
        <v>41469</v>
      </c>
      <c r="D2" s="4">
        <v>23</v>
      </c>
      <c r="E2" s="4">
        <v>0</v>
      </c>
      <c r="F2" s="4">
        <v>0</v>
      </c>
      <c r="G2" s="7"/>
      <c r="H2" s="2">
        <v>41197</v>
      </c>
      <c r="I2" s="4">
        <f ca="1">(DATEDIF($H$2,TODAY(),"md"))</f>
        <v>10</v>
      </c>
      <c r="J2" s="4">
        <f ca="1">(DATEDIF($H$2,TODAY(),"ym"))</f>
        <v>7</v>
      </c>
      <c r="K2" s="4">
        <f ca="1">(DATEDIF($H$2,TODAY(),"y"))</f>
        <v>0</v>
      </c>
      <c r="M2" s="2">
        <v>41469</v>
      </c>
      <c r="N2" s="4">
        <f ca="1">(DATEDIF(TODAY(),$M$2,"md"))</f>
        <v>19</v>
      </c>
      <c r="O2" s="4">
        <f ca="1">(DATEDIF(TODAY(),$M$2,"ym"))</f>
        <v>1</v>
      </c>
      <c r="P2" s="4">
        <f ca="1">(DATEDIF(TODAY(),$M$2,"y"))</f>
        <v>0</v>
      </c>
      <c r="Z2">
        <f t="shared" ref="Z2:Z65" ca="1" si="0">COUNTIF(INDIRECT($H$15&amp;":"&amp;$I$15),AA2)</f>
        <v>0</v>
      </c>
      <c r="AA2" s="16">
        <f ca="1">ROUND(DATE(An,4,MOD(234-11*MOD(An,19),30))/7,0)*7-6</f>
        <v>40272</v>
      </c>
      <c r="AB2" s="19" t="s">
        <v>15</v>
      </c>
    </row>
    <row r="3" spans="3:28">
      <c r="C3" s="13"/>
      <c r="E3" s="1"/>
      <c r="F3" s="1"/>
      <c r="G3" s="8"/>
      <c r="Z3">
        <f t="shared" ca="1" si="0"/>
        <v>0</v>
      </c>
      <c r="AA3" s="15">
        <f ca="1">DATE(An,5,1)</f>
        <v>40299</v>
      </c>
    </row>
    <row r="4" spans="3:28">
      <c r="C4" s="13"/>
      <c r="F4" s="1"/>
      <c r="G4" s="8"/>
      <c r="Z4">
        <f t="shared" ca="1" si="0"/>
        <v>0</v>
      </c>
      <c r="AA4" s="14">
        <f ca="1">DATE(An,5,8)</f>
        <v>40306</v>
      </c>
    </row>
    <row r="5" spans="3:28">
      <c r="D5" s="36" t="s">
        <v>14</v>
      </c>
      <c r="E5" s="36"/>
      <c r="F5" s="36"/>
      <c r="Z5">
        <f t="shared" ca="1" si="0"/>
        <v>0</v>
      </c>
      <c r="AA5" s="14">
        <f ca="1">DATE(An,7,14)</f>
        <v>40373</v>
      </c>
    </row>
    <row r="6" spans="3:28" ht="18.75">
      <c r="D6" s="35" t="e">
        <f ca="1">WORKDAY.INTL(C2,-D2,11)</f>
        <v>#NAME?</v>
      </c>
      <c r="E6" s="35"/>
      <c r="F6" s="35"/>
      <c r="Z6">
        <f t="shared" ca="1" si="0"/>
        <v>0</v>
      </c>
      <c r="AA6" s="14">
        <f ca="1">DATE(An,8,15)</f>
        <v>40405</v>
      </c>
    </row>
    <row r="7" spans="3:28" ht="18.75">
      <c r="D7" s="36" t="s">
        <v>13</v>
      </c>
      <c r="E7" s="36"/>
      <c r="F7" s="36"/>
      <c r="G7" s="9"/>
      <c r="S7">
        <f ca="1">SUMPRODUCT(($H$15&gt;=fériés)*(fériés&lt;=$I$15))</f>
        <v>7</v>
      </c>
      <c r="Z7">
        <f t="shared" ca="1" si="0"/>
        <v>0</v>
      </c>
      <c r="AA7" s="14">
        <f ca="1">DATE(An,11,1)</f>
        <v>40483</v>
      </c>
    </row>
    <row r="8" spans="3:28" ht="18.75">
      <c r="D8" s="35">
        <f>DATE(YEAR(C2)-(F2),MONTH(C2)-(E2),DAY(C2)-(D2))</f>
        <v>41446</v>
      </c>
      <c r="E8" s="35"/>
      <c r="F8" s="35"/>
      <c r="G8" s="9"/>
      <c r="S8" s="12" t="s">
        <v>16</v>
      </c>
      <c r="Z8">
        <f t="shared" ca="1" si="0"/>
        <v>0</v>
      </c>
      <c r="AA8" s="14">
        <f ca="1">DATE(An,11,11)</f>
        <v>40493</v>
      </c>
    </row>
    <row r="9" spans="3:28" s="5" customFormat="1" ht="18.75">
      <c r="D9" s="9"/>
      <c r="E9" s="9"/>
      <c r="F9" s="9"/>
      <c r="G9" s="9"/>
      <c r="S9" s="5">
        <f ca="1">COUNTIF(INDIRECT(H15&amp;":"&amp;I15),fériés)</f>
        <v>0</v>
      </c>
      <c r="Z9">
        <f t="shared" ca="1" si="0"/>
        <v>0</v>
      </c>
      <c r="AA9" s="14">
        <f ca="1">DATE(An,12,25)</f>
        <v>40537</v>
      </c>
    </row>
    <row r="10" spans="3:28" s="5" customFormat="1" ht="18.75">
      <c r="D10" s="9"/>
      <c r="E10" s="9"/>
      <c r="F10" s="9"/>
      <c r="G10" s="9"/>
      <c r="Z10">
        <f t="shared" ca="1" si="0"/>
        <v>0</v>
      </c>
      <c r="AA10" s="14">
        <f>AA2+1</f>
        <v>40273</v>
      </c>
    </row>
    <row r="11" spans="3:28">
      <c r="Z11">
        <f t="shared" ca="1" si="0"/>
        <v>0</v>
      </c>
      <c r="AA11" s="14">
        <f>AA2+39</f>
        <v>40311</v>
      </c>
    </row>
    <row r="12" spans="3:28">
      <c r="Z12">
        <f t="shared" ca="1" si="0"/>
        <v>0</v>
      </c>
      <c r="AA12" s="14">
        <f>AA2+50</f>
        <v>40322</v>
      </c>
    </row>
    <row r="13" spans="3:28">
      <c r="C13" s="3" t="s">
        <v>0</v>
      </c>
      <c r="D13" s="3" t="str">
        <f>IF(D14&gt;1,"jours","jour")</f>
        <v>jours</v>
      </c>
      <c r="E13" s="3" t="s">
        <v>1</v>
      </c>
      <c r="F13" s="3" t="str">
        <f>IF(F14&gt;1,"années","année")</f>
        <v>années</v>
      </c>
      <c r="G13" s="6"/>
      <c r="H13" s="11" t="s">
        <v>2</v>
      </c>
      <c r="I13" s="11"/>
      <c r="M13" s="10">
        <f ca="1">1*(WEEKNUM(ROW(INDIRECT(H15&amp;":"&amp;I15)),2))</f>
        <v>43</v>
      </c>
      <c r="N13" t="s">
        <v>7</v>
      </c>
      <c r="Z13">
        <f t="shared" ca="1" si="0"/>
        <v>0</v>
      </c>
      <c r="AA13" s="14">
        <f>AA2+39</f>
        <v>40311</v>
      </c>
    </row>
    <row r="14" spans="3:28" ht="18.75">
      <c r="C14" s="2">
        <v>37289</v>
      </c>
      <c r="D14" s="4">
        <v>3</v>
      </c>
      <c r="E14" s="4">
        <v>5</v>
      </c>
      <c r="F14" s="4">
        <v>24</v>
      </c>
      <c r="G14" s="7"/>
      <c r="H14" s="3" t="s">
        <v>4</v>
      </c>
      <c r="I14" s="3" t="s">
        <v>3</v>
      </c>
      <c r="J14" s="3" t="str">
        <f>IF(J15&gt;1,"jours","jour")</f>
        <v>jours</v>
      </c>
      <c r="K14" s="3" t="s">
        <v>1</v>
      </c>
      <c r="L14" s="3" t="str">
        <f>IF(L15&gt;1,"années","année")</f>
        <v>année</v>
      </c>
      <c r="M14" s="10">
        <f>DATEDIF(H15,I15,"d")</f>
        <v>272</v>
      </c>
      <c r="N14" t="s">
        <v>6</v>
      </c>
      <c r="O14" s="12" t="s">
        <v>12</v>
      </c>
      <c r="S14" s="12" t="e">
        <f ca="1">NETWORKDAYS.INTL(H15,I15,1,fériés)</f>
        <v>#NAME?</v>
      </c>
      <c r="Z14">
        <f t="shared" ca="1" si="0"/>
        <v>0</v>
      </c>
      <c r="AA14" s="14">
        <f>AA2+50</f>
        <v>40322</v>
      </c>
    </row>
    <row r="15" spans="3:28" ht="18.75">
      <c r="C15" s="1"/>
      <c r="E15" s="1"/>
      <c r="F15" s="1"/>
      <c r="G15" s="8"/>
      <c r="H15" s="2">
        <v>41197</v>
      </c>
      <c r="I15" s="2">
        <v>41469</v>
      </c>
      <c r="J15" s="4">
        <f>(DATEDIF($H$15,$I$15,"md"))</f>
        <v>29</v>
      </c>
      <c r="K15" s="4">
        <f>(DATEDIF($H$15,$I$15,"ym"))</f>
        <v>8</v>
      </c>
      <c r="L15" s="4">
        <f>(DATEDIF($H$15,$I$15,"y"))</f>
        <v>0</v>
      </c>
      <c r="M15" s="10">
        <f t="array" aca="1" ref="M15" ca="1">SUMPRODUCT(1*(WEEKDAY(ROW(INDIRECT(H15&amp;":"&amp;I15)),2)&lt;6))</f>
        <v>195</v>
      </c>
      <c r="N15" t="s">
        <v>5</v>
      </c>
      <c r="S15" s="12" t="s">
        <v>8</v>
      </c>
      <c r="Z15">
        <f t="shared" ca="1" si="0"/>
        <v>0</v>
      </c>
      <c r="AA15" s="14">
        <f>DATE(AB15,1,1)</f>
        <v>40544</v>
      </c>
      <c r="AB15" s="17">
        <f ca="1">An+1</f>
        <v>2011</v>
      </c>
    </row>
    <row r="16" spans="3:28">
      <c r="C16" s="1"/>
      <c r="D16" s="1"/>
      <c r="F16" s="1"/>
      <c r="G16" s="8"/>
      <c r="M16">
        <f>TRUNC(YEARFRAC(H15,I15),2)</f>
        <v>0.74</v>
      </c>
      <c r="N16" t="s">
        <v>10</v>
      </c>
      <c r="O16" s="12" t="s">
        <v>11</v>
      </c>
      <c r="S16" s="12" t="s">
        <v>9</v>
      </c>
      <c r="Z16">
        <f t="shared" ca="1" si="0"/>
        <v>0</v>
      </c>
      <c r="AA16" s="16">
        <f>ROUND(DATE(AB15,4,MOD(234-11*MOD(AB15,19),30))/7,0)*7-6</f>
        <v>40657</v>
      </c>
    </row>
    <row r="17" spans="4:28">
      <c r="Z17">
        <f t="shared" ca="1" si="0"/>
        <v>0</v>
      </c>
      <c r="AA17" s="15">
        <f>DATE(AB15,5,1)</f>
        <v>40664</v>
      </c>
    </row>
    <row r="18" spans="4:28">
      <c r="M18" s="34" t="s">
        <v>30</v>
      </c>
      <c r="N18" s="34"/>
      <c r="Z18">
        <f t="shared" ca="1" si="0"/>
        <v>0</v>
      </c>
      <c r="AA18" s="14">
        <f>DATE(AB15,5,8)</f>
        <v>40671</v>
      </c>
    </row>
    <row r="19" spans="4:28" ht="18.75">
      <c r="D19" s="35">
        <f>DATE(YEAR(C14)+(F14),MONTH(C14)+(E14),DAY(C14)+(D14))</f>
        <v>46208</v>
      </c>
      <c r="E19" s="35"/>
      <c r="F19" s="35"/>
      <c r="G19" s="9"/>
      <c r="M19" s="34">
        <f ca="1">SUMPRODUCT(COUNTIF(fériés,(ROW(INDIRECT(H15&amp;":"&amp;I15)))))</f>
        <v>12</v>
      </c>
      <c r="N19" s="34"/>
      <c r="Z19">
        <f t="shared" ca="1" si="0"/>
        <v>0</v>
      </c>
      <c r="AA19" s="14">
        <f>DATE(AB15,7,14)</f>
        <v>40738</v>
      </c>
    </row>
    <row r="20" spans="4:28" ht="18.75">
      <c r="D20" s="35"/>
      <c r="E20" s="35"/>
      <c r="F20" s="35"/>
      <c r="G20" s="9"/>
      <c r="Z20">
        <f t="shared" ca="1" si="0"/>
        <v>0</v>
      </c>
      <c r="AA20" s="14">
        <f>DATE(AB15,8,15)</f>
        <v>40770</v>
      </c>
    </row>
    <row r="21" spans="4:28">
      <c r="Z21">
        <f t="shared" ca="1" si="0"/>
        <v>0</v>
      </c>
      <c r="AA21" s="14">
        <f>DATE(AB15,11,1)</f>
        <v>40848</v>
      </c>
    </row>
    <row r="22" spans="4:28">
      <c r="Z22">
        <f t="shared" ca="1" si="0"/>
        <v>0</v>
      </c>
      <c r="AA22" s="14">
        <f>DATE(AB15,11,11)</f>
        <v>40858</v>
      </c>
    </row>
    <row r="23" spans="4:28">
      <c r="Z23">
        <f t="shared" ca="1" si="0"/>
        <v>0</v>
      </c>
      <c r="AA23" s="14">
        <f>DATE(AB15,12,25)</f>
        <v>40902</v>
      </c>
      <c r="AB23" s="5"/>
    </row>
    <row r="24" spans="4:28">
      <c r="Z24">
        <f t="shared" ca="1" si="0"/>
        <v>0</v>
      </c>
      <c r="AA24" s="14">
        <f>AA16+1</f>
        <v>40658</v>
      </c>
      <c r="AB24" s="5"/>
    </row>
    <row r="25" spans="4:28">
      <c r="Z25">
        <f t="shared" ca="1" si="0"/>
        <v>0</v>
      </c>
      <c r="AA25" s="14">
        <f>AA16+39</f>
        <v>40696</v>
      </c>
    </row>
    <row r="26" spans="4:28">
      <c r="Z26">
        <f t="shared" ca="1" si="0"/>
        <v>0</v>
      </c>
      <c r="AA26" s="14">
        <f>AA16+50</f>
        <v>40707</v>
      </c>
    </row>
    <row r="27" spans="4:28">
      <c r="Z27">
        <f t="shared" ca="1" si="0"/>
        <v>0</v>
      </c>
      <c r="AA27" s="14">
        <f>AA16+39</f>
        <v>40696</v>
      </c>
    </row>
    <row r="28" spans="4:28">
      <c r="Z28">
        <f t="shared" ca="1" si="0"/>
        <v>0</v>
      </c>
      <c r="AA28" s="14">
        <f>AA16+50</f>
        <v>40707</v>
      </c>
    </row>
    <row r="29" spans="4:28" ht="18">
      <c r="Z29">
        <f t="shared" ca="1" si="0"/>
        <v>0</v>
      </c>
      <c r="AA29" s="14">
        <f>DATE(AB29,1,1)</f>
        <v>40909</v>
      </c>
      <c r="AB29" s="17">
        <f ca="1">An+2</f>
        <v>2012</v>
      </c>
    </row>
    <row r="30" spans="4:28">
      <c r="Z30">
        <f t="shared" ca="1" si="0"/>
        <v>0</v>
      </c>
      <c r="AA30" s="16">
        <f>ROUND(DATE(AB29,4,MOD(234-11*MOD(AB29,19),30))/7,0)*7-6</f>
        <v>41007</v>
      </c>
    </row>
    <row r="31" spans="4:28">
      <c r="Z31">
        <f t="shared" ca="1" si="0"/>
        <v>0</v>
      </c>
      <c r="AA31" s="15">
        <f>DATE(AB29,5,1)</f>
        <v>41030</v>
      </c>
    </row>
    <row r="32" spans="4:28">
      <c r="Z32">
        <f t="shared" ca="1" si="0"/>
        <v>0</v>
      </c>
      <c r="AA32" s="14">
        <f>DATE(AB29,5,8)</f>
        <v>41037</v>
      </c>
    </row>
    <row r="33" spans="26:28">
      <c r="Z33">
        <f t="shared" ca="1" si="0"/>
        <v>0</v>
      </c>
      <c r="AA33" s="14">
        <f>DATE(AB29,7,14)</f>
        <v>41104</v>
      </c>
    </row>
    <row r="34" spans="26:28">
      <c r="Z34">
        <f t="shared" ca="1" si="0"/>
        <v>0</v>
      </c>
      <c r="AA34" s="14">
        <f>DATE(AB29,8,15)</f>
        <v>41136</v>
      </c>
    </row>
    <row r="35" spans="26:28">
      <c r="Z35">
        <f t="shared" ca="1" si="0"/>
        <v>0</v>
      </c>
      <c r="AA35" s="14">
        <f>DATE(AB29,11,1)</f>
        <v>41214</v>
      </c>
    </row>
    <row r="36" spans="26:28">
      <c r="Z36">
        <f t="shared" ca="1" si="0"/>
        <v>0</v>
      </c>
      <c r="AA36" s="14">
        <f>DATE(AB29,11,11)</f>
        <v>41224</v>
      </c>
      <c r="AB36" s="5"/>
    </row>
    <row r="37" spans="26:28">
      <c r="Z37">
        <f t="shared" ca="1" si="0"/>
        <v>0</v>
      </c>
      <c r="AA37" s="14">
        <f>DATE(AB29,12,25)</f>
        <v>41268</v>
      </c>
      <c r="AB37" s="5"/>
    </row>
    <row r="38" spans="26:28">
      <c r="Z38">
        <f t="shared" ca="1" si="0"/>
        <v>0</v>
      </c>
      <c r="AA38" s="14">
        <f>AA30+1</f>
        <v>41008</v>
      </c>
    </row>
    <row r="39" spans="26:28">
      <c r="Z39">
        <f t="shared" ca="1" si="0"/>
        <v>0</v>
      </c>
      <c r="AA39" s="14">
        <f>AA30+39</f>
        <v>41046</v>
      </c>
    </row>
    <row r="40" spans="26:28">
      <c r="Z40">
        <f t="shared" ca="1" si="0"/>
        <v>0</v>
      </c>
      <c r="AA40" s="14">
        <f>AA30+50</f>
        <v>41057</v>
      </c>
    </row>
    <row r="41" spans="26:28">
      <c r="Z41">
        <f t="shared" ca="1" si="0"/>
        <v>0</v>
      </c>
      <c r="AA41" s="14">
        <f>AA30+39</f>
        <v>41046</v>
      </c>
    </row>
    <row r="42" spans="26:28">
      <c r="Z42">
        <f t="shared" ca="1" si="0"/>
        <v>0</v>
      </c>
      <c r="AA42" s="14">
        <f>AA30+50</f>
        <v>41057</v>
      </c>
    </row>
    <row r="43" spans="26:28" ht="18">
      <c r="Z43">
        <f t="shared" ca="1" si="0"/>
        <v>0</v>
      </c>
      <c r="AA43" s="14">
        <f>DATE(AB43,1,1)</f>
        <v>41275</v>
      </c>
      <c r="AB43" s="17">
        <f ca="1">An+3</f>
        <v>2013</v>
      </c>
    </row>
    <row r="44" spans="26:28">
      <c r="Z44">
        <f t="shared" ca="1" si="0"/>
        <v>0</v>
      </c>
      <c r="AA44" s="16">
        <f>ROUND(DATE(AB43,4,MOD(234-11*MOD(AB43,19),30))/7,0)*7-6</f>
        <v>41364</v>
      </c>
    </row>
    <row r="45" spans="26:28">
      <c r="Z45">
        <f t="shared" ca="1" si="0"/>
        <v>0</v>
      </c>
      <c r="AA45" s="15">
        <f>DATE(AB43,5,1)</f>
        <v>41395</v>
      </c>
    </row>
    <row r="46" spans="26:28">
      <c r="Z46">
        <f t="shared" ca="1" si="0"/>
        <v>0</v>
      </c>
      <c r="AA46" s="14">
        <f>DATE(AB43,5,8)</f>
        <v>41402</v>
      </c>
    </row>
    <row r="47" spans="26:28">
      <c r="Z47">
        <f t="shared" ca="1" si="0"/>
        <v>0</v>
      </c>
      <c r="AA47" s="14">
        <f>DATE(AB43,7,14)</f>
        <v>41469</v>
      </c>
    </row>
    <row r="48" spans="26:28">
      <c r="Z48">
        <f t="shared" ca="1" si="0"/>
        <v>0</v>
      </c>
      <c r="AA48" s="14">
        <f>DATE(AB43,8,15)</f>
        <v>41501</v>
      </c>
    </row>
    <row r="49" spans="26:28">
      <c r="Z49">
        <f t="shared" ca="1" si="0"/>
        <v>0</v>
      </c>
      <c r="AA49" s="14">
        <f>DATE(AB43,11,1)</f>
        <v>41579</v>
      </c>
      <c r="AB49" s="5"/>
    </row>
    <row r="50" spans="26:28">
      <c r="Z50">
        <f t="shared" ca="1" si="0"/>
        <v>0</v>
      </c>
      <c r="AA50" s="14">
        <f>DATE(AB43,11,11)</f>
        <v>41589</v>
      </c>
      <c r="AB50" s="5"/>
    </row>
    <row r="51" spans="26:28">
      <c r="Z51">
        <f t="shared" ca="1" si="0"/>
        <v>0</v>
      </c>
      <c r="AA51" s="14">
        <f>DATE(AB43,12,25)</f>
        <v>41633</v>
      </c>
    </row>
    <row r="52" spans="26:28">
      <c r="Z52">
        <f t="shared" ca="1" si="0"/>
        <v>0</v>
      </c>
      <c r="AA52" s="14">
        <f>AA44+1</f>
        <v>41365</v>
      </c>
    </row>
    <row r="53" spans="26:28">
      <c r="Z53">
        <f t="shared" ca="1" si="0"/>
        <v>0</v>
      </c>
      <c r="AA53" s="14">
        <f>AA44+39</f>
        <v>41403</v>
      </c>
    </row>
    <row r="54" spans="26:28">
      <c r="Z54">
        <f t="shared" ca="1" si="0"/>
        <v>0</v>
      </c>
      <c r="AA54" s="14">
        <f>AA44+50</f>
        <v>41414</v>
      </c>
    </row>
    <row r="55" spans="26:28">
      <c r="Z55">
        <f t="shared" ca="1" si="0"/>
        <v>0</v>
      </c>
      <c r="AA55" s="14">
        <f>AA44+39</f>
        <v>41403</v>
      </c>
    </row>
    <row r="56" spans="26:28">
      <c r="Z56">
        <f t="shared" ca="1" si="0"/>
        <v>0</v>
      </c>
      <c r="AA56" s="14">
        <f>AA44+50</f>
        <v>41414</v>
      </c>
    </row>
    <row r="57" spans="26:28" ht="18">
      <c r="Z57">
        <f t="shared" ca="1" si="0"/>
        <v>0</v>
      </c>
      <c r="AA57" s="14">
        <f>DATE(AB57,1,1)</f>
        <v>41640</v>
      </c>
      <c r="AB57" s="17">
        <f ca="1">An+4</f>
        <v>2014</v>
      </c>
    </row>
    <row r="58" spans="26:28">
      <c r="Z58">
        <f t="shared" ca="1" si="0"/>
        <v>0</v>
      </c>
      <c r="AA58" s="16">
        <f>ROUND(DATE(AB57,4,MOD(234-11*MOD(AB57,19),30))/7,0)*7-6</f>
        <v>41749</v>
      </c>
    </row>
    <row r="59" spans="26:28">
      <c r="Z59">
        <f t="shared" ca="1" si="0"/>
        <v>0</v>
      </c>
      <c r="AA59" s="15">
        <f>DATE(AB57,5,1)</f>
        <v>41760</v>
      </c>
    </row>
    <row r="60" spans="26:28">
      <c r="Z60">
        <f t="shared" ca="1" si="0"/>
        <v>0</v>
      </c>
      <c r="AA60" s="14">
        <f>DATE(AB57,5,8)</f>
        <v>41767</v>
      </c>
    </row>
    <row r="61" spans="26:28">
      <c r="Z61">
        <f t="shared" ca="1" si="0"/>
        <v>0</v>
      </c>
      <c r="AA61" s="14">
        <f>DATE(AB57,7,14)</f>
        <v>41834</v>
      </c>
    </row>
    <row r="62" spans="26:28">
      <c r="Z62">
        <f t="shared" ca="1" si="0"/>
        <v>0</v>
      </c>
      <c r="AA62" s="14">
        <f>DATE(AB57,8,15)</f>
        <v>41866</v>
      </c>
      <c r="AB62" s="5"/>
    </row>
    <row r="63" spans="26:28">
      <c r="Z63">
        <f t="shared" ca="1" si="0"/>
        <v>0</v>
      </c>
      <c r="AA63" s="14">
        <f>DATE(AB57,11,1)</f>
        <v>41944</v>
      </c>
      <c r="AB63" s="5"/>
    </row>
    <row r="64" spans="26:28">
      <c r="Z64">
        <f t="shared" ca="1" si="0"/>
        <v>0</v>
      </c>
      <c r="AA64" s="14">
        <f>DATE(AB57,11,11)</f>
        <v>41954</v>
      </c>
    </row>
    <row r="65" spans="26:28">
      <c r="Z65">
        <f t="shared" ca="1" si="0"/>
        <v>0</v>
      </c>
      <c r="AA65" s="14">
        <f>DATE(AB57,12,25)</f>
        <v>41998</v>
      </c>
    </row>
    <row r="66" spans="26:28">
      <c r="Z66">
        <f t="shared" ref="Z66:Z84" ca="1" si="1">COUNTIF(INDIRECT($H$15&amp;":"&amp;$I$15),AA66)</f>
        <v>0</v>
      </c>
      <c r="AA66" s="14">
        <f>AA58+1</f>
        <v>41750</v>
      </c>
    </row>
    <row r="67" spans="26:28">
      <c r="Z67">
        <f t="shared" ca="1" si="1"/>
        <v>0</v>
      </c>
      <c r="AA67" s="14">
        <f>AA58+39</f>
        <v>41788</v>
      </c>
    </row>
    <row r="68" spans="26:28">
      <c r="Z68">
        <f t="shared" ca="1" si="1"/>
        <v>0</v>
      </c>
      <c r="AA68" s="14">
        <f>AA58+50</f>
        <v>41799</v>
      </c>
    </row>
    <row r="69" spans="26:28">
      <c r="Z69">
        <f t="shared" ca="1" si="1"/>
        <v>0</v>
      </c>
      <c r="AA69" s="14">
        <f>AA58+39</f>
        <v>41788</v>
      </c>
    </row>
    <row r="70" spans="26:28">
      <c r="Z70">
        <f t="shared" ca="1" si="1"/>
        <v>0</v>
      </c>
      <c r="AA70" s="14">
        <f>AA58+50</f>
        <v>41799</v>
      </c>
    </row>
    <row r="71" spans="26:28" ht="18">
      <c r="Z71">
        <f t="shared" ca="1" si="1"/>
        <v>0</v>
      </c>
      <c r="AA71" s="14">
        <f>DATE(AB71,1,1)</f>
        <v>42005</v>
      </c>
      <c r="AB71" s="17">
        <f ca="1">An+5</f>
        <v>2015</v>
      </c>
    </row>
    <row r="72" spans="26:28">
      <c r="Z72">
        <f t="shared" ca="1" si="1"/>
        <v>0</v>
      </c>
      <c r="AA72" s="16">
        <f>ROUND(DATE(AB71,4,MOD(234-11*MOD(AB71,19),30))/7,0)*7-6</f>
        <v>42099</v>
      </c>
    </row>
    <row r="73" spans="26:28">
      <c r="Z73">
        <f t="shared" ca="1" si="1"/>
        <v>0</v>
      </c>
      <c r="AA73" s="15">
        <f>DATE(AB71,5,1)</f>
        <v>42125</v>
      </c>
    </row>
    <row r="74" spans="26:28">
      <c r="Z74">
        <f t="shared" ca="1" si="1"/>
        <v>0</v>
      </c>
      <c r="AA74" s="14">
        <f>DATE(AB71,5,8)</f>
        <v>42132</v>
      </c>
    </row>
    <row r="75" spans="26:28">
      <c r="Z75">
        <f t="shared" ca="1" si="1"/>
        <v>0</v>
      </c>
      <c r="AA75" s="14">
        <f>DATE(AB71,7,14)</f>
        <v>42199</v>
      </c>
      <c r="AB75" s="5"/>
    </row>
    <row r="76" spans="26:28">
      <c r="Z76">
        <f t="shared" ca="1" si="1"/>
        <v>0</v>
      </c>
      <c r="AA76" s="14">
        <f>DATE(AB71,8,15)</f>
        <v>42231</v>
      </c>
      <c r="AB76" s="5"/>
    </row>
    <row r="77" spans="26:28">
      <c r="Z77">
        <f t="shared" ca="1" si="1"/>
        <v>0</v>
      </c>
      <c r="AA77" s="14">
        <f>DATE(AB71,11,1)</f>
        <v>42309</v>
      </c>
    </row>
    <row r="78" spans="26:28">
      <c r="Z78">
        <f t="shared" ca="1" si="1"/>
        <v>0</v>
      </c>
      <c r="AA78" s="14">
        <f>DATE(AB71,11,11)</f>
        <v>42319</v>
      </c>
    </row>
    <row r="79" spans="26:28">
      <c r="Z79">
        <f t="shared" ca="1" si="1"/>
        <v>0</v>
      </c>
      <c r="AA79" s="14">
        <f>DATE(AB71,12,25)</f>
        <v>42363</v>
      </c>
    </row>
    <row r="80" spans="26:28" ht="18">
      <c r="Z80">
        <f t="shared" ca="1" si="1"/>
        <v>0</v>
      </c>
      <c r="AA80" s="14">
        <f>AA72+1</f>
        <v>42100</v>
      </c>
      <c r="AB80" s="17"/>
    </row>
    <row r="81" spans="26:27">
      <c r="Z81">
        <f t="shared" ca="1" si="1"/>
        <v>0</v>
      </c>
      <c r="AA81" s="14">
        <f>AA72+39</f>
        <v>42138</v>
      </c>
    </row>
    <row r="82" spans="26:27">
      <c r="Z82">
        <f t="shared" ca="1" si="1"/>
        <v>0</v>
      </c>
      <c r="AA82" s="14">
        <f>AA72+50</f>
        <v>42149</v>
      </c>
    </row>
    <row r="83" spans="26:27">
      <c r="Z83">
        <f t="shared" ca="1" si="1"/>
        <v>0</v>
      </c>
      <c r="AA83" s="14">
        <f>AA72+39</f>
        <v>42138</v>
      </c>
    </row>
    <row r="84" spans="26:27">
      <c r="Z84">
        <f t="shared" ca="1" si="1"/>
        <v>0</v>
      </c>
      <c r="AA84" s="14">
        <f>AA72+50</f>
        <v>42149</v>
      </c>
    </row>
  </sheetData>
  <mergeCells count="5">
    <mergeCell ref="D6:F6"/>
    <mergeCell ref="D5:F5"/>
    <mergeCell ref="D19:F20"/>
    <mergeCell ref="D8:F8"/>
    <mergeCell ref="D7:F7"/>
  </mergeCells>
  <phoneticPr fontId="13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9"/>
  <sheetViews>
    <sheetView topLeftCell="A12" workbookViewId="0">
      <selection activeCell="D25" sqref="D25"/>
    </sheetView>
  </sheetViews>
  <sheetFormatPr baseColWidth="10" defaultColWidth="12.5703125" defaultRowHeight="15.75"/>
  <cols>
    <col min="1" max="1" width="2.42578125" style="23" customWidth="1"/>
    <col min="2" max="2" width="26.42578125" style="23" customWidth="1"/>
    <col min="3" max="3" width="3.28515625" style="23" customWidth="1"/>
    <col min="4" max="4" width="32.85546875" style="25" customWidth="1"/>
    <col min="5" max="5" width="3.28515625" style="23" customWidth="1"/>
    <col min="6" max="6" width="17.28515625" style="23" bestFit="1" customWidth="1"/>
    <col min="7" max="10" width="12.5703125" style="23"/>
    <col min="11" max="11" width="12.85546875" style="23" hidden="1" customWidth="1"/>
    <col min="12" max="16384" width="12.5703125" style="23"/>
  </cols>
  <sheetData>
    <row r="1" spans="2:11">
      <c r="B1" s="20">
        <v>2012</v>
      </c>
      <c r="C1" s="21"/>
      <c r="D1" s="22"/>
      <c r="K1" s="24">
        <v>2000</v>
      </c>
    </row>
    <row r="2" spans="2:11">
      <c r="K2" s="24">
        <v>2001</v>
      </c>
    </row>
    <row r="3" spans="2:11">
      <c r="B3" s="26"/>
      <c r="C3" s="26"/>
      <c r="D3" s="27"/>
      <c r="K3" s="24">
        <v>2002</v>
      </c>
    </row>
    <row r="4" spans="2:11">
      <c r="B4" s="28" t="s">
        <v>17</v>
      </c>
      <c r="C4" s="29"/>
      <c r="D4" s="30">
        <f ca="1">DATE(An,1,1)</f>
        <v>40909</v>
      </c>
      <c r="F4" s="31"/>
      <c r="K4" s="24">
        <v>2003</v>
      </c>
    </row>
    <row r="5" spans="2:11">
      <c r="B5" s="28" t="s">
        <v>18</v>
      </c>
      <c r="C5" s="29"/>
      <c r="D5" s="32">
        <f ca="1">FLOOR(DATE(An,5,DAY(MINUTE(An/38)/2+56)),7)-34+7*(An=2079)</f>
        <v>41007</v>
      </c>
      <c r="F5" s="31"/>
      <c r="K5" s="24">
        <v>2004</v>
      </c>
    </row>
    <row r="6" spans="2:11">
      <c r="B6" s="28" t="s">
        <v>19</v>
      </c>
      <c r="C6" s="29"/>
      <c r="D6" s="32">
        <f ca="1">D5+1</f>
        <v>41008</v>
      </c>
      <c r="F6" s="33"/>
      <c r="K6" s="24">
        <v>2005</v>
      </c>
    </row>
    <row r="7" spans="2:11">
      <c r="B7" s="28" t="s">
        <v>20</v>
      </c>
      <c r="C7" s="29"/>
      <c r="D7" s="32">
        <f ca="1">DATE(An,5,1)</f>
        <v>41030</v>
      </c>
      <c r="K7" s="24">
        <v>2006</v>
      </c>
    </row>
    <row r="8" spans="2:11">
      <c r="B8" s="28" t="s">
        <v>21</v>
      </c>
      <c r="C8" s="29"/>
      <c r="D8" s="32">
        <f ca="1">DATE(An,5,8)</f>
        <v>41037</v>
      </c>
      <c r="K8" s="24">
        <v>2007</v>
      </c>
    </row>
    <row r="9" spans="2:11">
      <c r="B9" s="28" t="s">
        <v>22</v>
      </c>
      <c r="C9" s="29"/>
      <c r="D9" s="32">
        <f>D5+39</f>
        <v>41046</v>
      </c>
      <c r="K9" s="24">
        <v>2008</v>
      </c>
    </row>
    <row r="10" spans="2:11">
      <c r="B10" s="28" t="s">
        <v>23</v>
      </c>
      <c r="C10" s="29"/>
      <c r="D10" s="30">
        <f>D5+49</f>
        <v>41056</v>
      </c>
      <c r="K10" s="24">
        <v>2009</v>
      </c>
    </row>
    <row r="11" spans="2:11">
      <c r="B11" s="28" t="s">
        <v>24</v>
      </c>
      <c r="C11" s="29"/>
      <c r="D11" s="30">
        <f>D10+1</f>
        <v>41057</v>
      </c>
      <c r="K11" s="24">
        <v>2010</v>
      </c>
    </row>
    <row r="12" spans="2:11">
      <c r="B12" s="28" t="s">
        <v>25</v>
      </c>
      <c r="C12" s="29"/>
      <c r="D12" s="30">
        <f ca="1">DATE(An,7,14)</f>
        <v>41104</v>
      </c>
      <c r="K12" s="24">
        <v>2011</v>
      </c>
    </row>
    <row r="13" spans="2:11">
      <c r="B13" s="28" t="s">
        <v>26</v>
      </c>
      <c r="C13" s="29"/>
      <c r="D13" s="30">
        <f ca="1">DATE(An,8,15)</f>
        <v>41136</v>
      </c>
      <c r="F13" s="31"/>
      <c r="K13" s="24">
        <v>2012</v>
      </c>
    </row>
    <row r="14" spans="2:11">
      <c r="B14" s="28" t="s">
        <v>27</v>
      </c>
      <c r="C14" s="29"/>
      <c r="D14" s="30">
        <f ca="1">DATE(An,11,1)</f>
        <v>41214</v>
      </c>
      <c r="K14" s="24">
        <v>2013</v>
      </c>
    </row>
    <row r="15" spans="2:11">
      <c r="B15" s="28" t="s">
        <v>28</v>
      </c>
      <c r="C15" s="29"/>
      <c r="D15" s="30">
        <f ca="1">DATE(An,11,11)</f>
        <v>41224</v>
      </c>
      <c r="K15" s="24">
        <v>2014</v>
      </c>
    </row>
    <row r="16" spans="2:11">
      <c r="B16" s="28" t="s">
        <v>29</v>
      </c>
      <c r="C16" s="29"/>
      <c r="D16" s="30">
        <f ca="1">DATE(An,12,25)</f>
        <v>41268</v>
      </c>
      <c r="K16" s="24">
        <v>2015</v>
      </c>
    </row>
    <row r="17" spans="2:4">
      <c r="B17" s="28" t="s">
        <v>17</v>
      </c>
      <c r="C17" s="29"/>
      <c r="D17" s="30">
        <f ca="1">DATE(An+1,1,1)</f>
        <v>41275</v>
      </c>
    </row>
    <row r="18" spans="2:4">
      <c r="B18" s="28" t="s">
        <v>18</v>
      </c>
      <c r="C18" s="29"/>
      <c r="D18" s="32">
        <f ca="1">FLOOR(DATE(An+1,5,DAY(MINUTE(An+1/38)/2+56)),7)-34+7*(An+1=2079)</f>
        <v>41371</v>
      </c>
    </row>
    <row r="19" spans="2:4">
      <c r="B19" s="28" t="s">
        <v>19</v>
      </c>
      <c r="C19" s="29"/>
      <c r="D19" s="32">
        <f ca="1">D18+1</f>
        <v>41372</v>
      </c>
    </row>
    <row r="20" spans="2:4">
      <c r="B20" s="28" t="s">
        <v>20</v>
      </c>
      <c r="C20" s="29"/>
      <c r="D20" s="32">
        <f ca="1">DATE(An+1,5,1)</f>
        <v>41395</v>
      </c>
    </row>
    <row r="21" spans="2:4">
      <c r="B21" s="28" t="s">
        <v>21</v>
      </c>
      <c r="C21" s="29"/>
      <c r="D21" s="32">
        <f ca="1">DATE(An+1,5,8)</f>
        <v>41402</v>
      </c>
    </row>
    <row r="22" spans="2:4">
      <c r="B22" s="28" t="s">
        <v>22</v>
      </c>
      <c r="C22" s="29"/>
      <c r="D22" s="32">
        <f>D18+39</f>
        <v>41410</v>
      </c>
    </row>
    <row r="23" spans="2:4">
      <c r="B23" s="28" t="s">
        <v>23</v>
      </c>
      <c r="C23" s="29"/>
      <c r="D23" s="30">
        <f>D18+49</f>
        <v>41420</v>
      </c>
    </row>
    <row r="24" spans="2:4">
      <c r="B24" s="28" t="s">
        <v>24</v>
      </c>
      <c r="C24" s="29"/>
      <c r="D24" s="30">
        <f>D23+1</f>
        <v>41421</v>
      </c>
    </row>
    <row r="25" spans="2:4">
      <c r="B25" s="28" t="s">
        <v>25</v>
      </c>
      <c r="C25" s="29"/>
      <c r="D25" s="30">
        <f ca="1">DATE(An+1,7,14)</f>
        <v>41469</v>
      </c>
    </row>
    <row r="26" spans="2:4">
      <c r="B26" s="28" t="s">
        <v>26</v>
      </c>
      <c r="C26" s="29"/>
      <c r="D26" s="30">
        <f ca="1">DATE(An+1,8,15)</f>
        <v>41501</v>
      </c>
    </row>
    <row r="27" spans="2:4">
      <c r="B27" s="28" t="s">
        <v>27</v>
      </c>
      <c r="C27" s="29"/>
      <c r="D27" s="30">
        <f ca="1">DATE(An+1,11,1)</f>
        <v>41579</v>
      </c>
    </row>
    <row r="28" spans="2:4">
      <c r="B28" s="28" t="s">
        <v>28</v>
      </c>
      <c r="C28" s="29"/>
      <c r="D28" s="30">
        <f ca="1">DATE(An+1,11,11)</f>
        <v>41589</v>
      </c>
    </row>
    <row r="29" spans="2:4">
      <c r="B29" s="28" t="s">
        <v>29</v>
      </c>
      <c r="C29" s="29"/>
      <c r="D29" s="30">
        <f ca="1">DATE(An+1,12,25)</f>
        <v>41633</v>
      </c>
    </row>
  </sheetData>
  <phoneticPr fontId="9" type="noConversion"/>
  <conditionalFormatting sqref="B4:D29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Fériés</vt:lpstr>
      <vt:lpstr>Fériés!An</vt:lpstr>
      <vt:lpstr>An</vt:lpstr>
      <vt:lpstr>annee</vt:lpstr>
      <vt:lpstr>Fériés!Fériés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2013-05-25T17:17:28Z</dcterms:modified>
</cp:coreProperties>
</file>