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externalReferences>
    <externalReference r:id="rId2"/>
  </externalReferences>
  <definedNames>
    <definedName name="Ferier2018">'[1]calcul d''heure'!$Z$96:$AA$108</definedName>
    <definedName name="Fériés">Feuil1!$H$32:$H$44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25" i="1" l="1"/>
  <c r="AW18" i="1"/>
  <c r="AW11" i="1"/>
  <c r="AW4" i="1"/>
  <c r="AY4" i="1"/>
  <c r="BI4" i="1"/>
  <c r="AV25" i="1" l="1"/>
  <c r="AU25" i="1"/>
  <c r="A38" i="1" l="1"/>
  <c r="A39" i="1"/>
  <c r="A40" i="1"/>
  <c r="A41" i="1"/>
  <c r="H41" i="1" s="1"/>
  <c r="A42" i="1"/>
  <c r="H42" i="1" s="1"/>
  <c r="A43" i="1"/>
  <c r="H43" i="1" s="1"/>
  <c r="A44" i="1"/>
  <c r="H40" i="1"/>
  <c r="H44" i="1"/>
  <c r="H33" i="1" l="1"/>
  <c r="A35" i="1"/>
  <c r="H35" i="1" s="1"/>
  <c r="A33" i="1"/>
  <c r="A37" i="1" s="1"/>
  <c r="A32" i="1"/>
  <c r="H32" i="1" s="1"/>
  <c r="A36" i="1"/>
  <c r="H36" i="1" s="1"/>
  <c r="AN25" i="1"/>
  <c r="AM25" i="1"/>
  <c r="AL25" i="1"/>
  <c r="AK25" i="1"/>
  <c r="AJ25" i="1"/>
  <c r="AI25" i="1"/>
  <c r="AH25" i="1"/>
  <c r="AG25" i="1"/>
  <c r="B23" i="1"/>
  <c r="C23" i="1" s="1"/>
  <c r="D23" i="1" s="1"/>
  <c r="E23" i="1" s="1"/>
  <c r="F23" i="1" s="1"/>
  <c r="G23" i="1" s="1"/>
  <c r="H23" i="1" s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S23" i="1" s="1"/>
  <c r="T23" i="1" s="1"/>
  <c r="U23" i="1" s="1"/>
  <c r="V23" i="1" s="1"/>
  <c r="W23" i="1" s="1"/>
  <c r="X23" i="1" s="1"/>
  <c r="Y23" i="1" s="1"/>
  <c r="Z23" i="1" s="1"/>
  <c r="AA23" i="1" s="1"/>
  <c r="AB23" i="1" s="1"/>
  <c r="AC23" i="1" s="1"/>
  <c r="AD23" i="1" s="1"/>
  <c r="AE23" i="1" s="1"/>
  <c r="AN18" i="1"/>
  <c r="AM18" i="1"/>
  <c r="AL18" i="1"/>
  <c r="AK18" i="1"/>
  <c r="AJ18" i="1"/>
  <c r="AI18" i="1"/>
  <c r="AH18" i="1"/>
  <c r="AG18" i="1"/>
  <c r="B16" i="1"/>
  <c r="AN11" i="1"/>
  <c r="AM11" i="1"/>
  <c r="AL11" i="1"/>
  <c r="AK11" i="1"/>
  <c r="AJ11" i="1"/>
  <c r="AI11" i="1"/>
  <c r="AH11" i="1"/>
  <c r="AG11" i="1"/>
  <c r="B9" i="1"/>
  <c r="AN4" i="1"/>
  <c r="AM4" i="1"/>
  <c r="AL4" i="1"/>
  <c r="AK4" i="1"/>
  <c r="AJ4" i="1"/>
  <c r="AI4" i="1"/>
  <c r="AH4" i="1"/>
  <c r="AG4" i="1"/>
  <c r="B2" i="1"/>
  <c r="C16" i="1" l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T16" i="1" s="1"/>
  <c r="U16" i="1" s="1"/>
  <c r="V16" i="1" s="1"/>
  <c r="W16" i="1" s="1"/>
  <c r="X16" i="1" s="1"/>
  <c r="Y16" i="1" s="1"/>
  <c r="Z16" i="1" s="1"/>
  <c r="AA16" i="1" s="1"/>
  <c r="AB16" i="1" s="1"/>
  <c r="AC16" i="1" s="1"/>
  <c r="AD16" i="1" s="1"/>
  <c r="AE16" i="1" s="1"/>
  <c r="AF16" i="1" s="1"/>
  <c r="A34" i="1"/>
  <c r="H34" i="1" s="1"/>
  <c r="C9" i="1"/>
  <c r="D9" i="1" s="1"/>
  <c r="E9" i="1" s="1"/>
  <c r="F9" i="1" s="1"/>
  <c r="G9" i="1" s="1"/>
  <c r="H9" i="1" s="1"/>
  <c r="I9" i="1" s="1"/>
  <c r="J9" i="1" s="1"/>
  <c r="K9" i="1" s="1"/>
  <c r="L9" i="1" s="1"/>
  <c r="M9" i="1" s="1"/>
  <c r="N9" i="1" s="1"/>
  <c r="O9" i="1" s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U11" i="1"/>
  <c r="H38" i="1"/>
  <c r="H39" i="1" s="1"/>
  <c r="H37" i="1"/>
  <c r="C2" i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R25" i="1"/>
  <c r="AP18" i="1"/>
  <c r="AQ18" i="1" s="1"/>
  <c r="AR11" i="1"/>
  <c r="AP11" i="1"/>
  <c r="AQ11" i="1" s="1"/>
  <c r="AP4" i="1"/>
  <c r="AQ4" i="1" s="1"/>
  <c r="AR18" i="1"/>
  <c r="AR4" i="1"/>
  <c r="AP25" i="1"/>
  <c r="AQ25" i="1" s="1"/>
  <c r="AU18" i="1" l="1"/>
  <c r="AU4" i="1"/>
  <c r="AV18" i="1"/>
  <c r="AV11" i="1"/>
  <c r="AV4" i="1"/>
  <c r="AS11" i="1"/>
  <c r="AS18" i="1"/>
  <c r="AS25" i="1"/>
</calcChain>
</file>

<file path=xl/sharedStrings.xml><?xml version="1.0" encoding="utf-8"?>
<sst xmlns="http://schemas.openxmlformats.org/spreadsheetml/2006/main" count="122" uniqueCount="35">
  <si>
    <t>Réalisé  ce mois</t>
  </si>
  <si>
    <t>reference base 128h</t>
  </si>
  <si>
    <t>REPORT</t>
  </si>
  <si>
    <t>Garde J</t>
  </si>
  <si>
    <t>Garde G</t>
  </si>
  <si>
    <t>Garde JA</t>
  </si>
  <si>
    <t>Garde GA</t>
  </si>
  <si>
    <t>Ex</t>
  </si>
  <si>
    <t>M</t>
  </si>
  <si>
    <t>AT</t>
  </si>
  <si>
    <t>ST</t>
  </si>
  <si>
    <t>sup</t>
  </si>
  <si>
    <t>presence mois</t>
  </si>
  <si>
    <t>G</t>
  </si>
  <si>
    <t>c</t>
  </si>
  <si>
    <r>
      <rPr>
        <sz val="11"/>
        <color indexed="8"/>
        <rFont val="Calibri"/>
        <family val="2"/>
      </rPr>
      <t>∑</t>
    </r>
    <r>
      <rPr>
        <sz val="9.35"/>
        <color indexed="8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depuis janvier</t>
    </r>
  </si>
  <si>
    <t>nouvel an</t>
  </si>
  <si>
    <t>Ascension</t>
  </si>
  <si>
    <t>Assomption</t>
  </si>
  <si>
    <t>Armistice 1918</t>
  </si>
  <si>
    <t>J</t>
  </si>
  <si>
    <t>C</t>
  </si>
  <si>
    <t>Toussaint</t>
  </si>
  <si>
    <t>dimanche de Pâques</t>
  </si>
  <si>
    <t>lundi de Pâques</t>
  </si>
  <si>
    <t>fête du travail</t>
  </si>
  <si>
    <t>Pentecôte</t>
  </si>
  <si>
    <t>Lundi de pentecôte</t>
  </si>
  <si>
    <t>Fête nationale</t>
  </si>
  <si>
    <t>Noël</t>
  </si>
  <si>
    <t>Armistice 1945</t>
  </si>
  <si>
    <t>Fériés 2018</t>
  </si>
  <si>
    <t>G fériés et W-End</t>
  </si>
  <si>
    <t>J fériés et W-End</t>
  </si>
  <si>
    <t>G+J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</si>
</sst>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mmmm\-yy;@"/>
    <numFmt numFmtId="165" formatCode="ddd"/>
    <numFmt numFmtId="166" formatCode="[$-F800]dddd\,"/>
    <numFmt numFmtId="167" formatCode="dd"/>
    <numFmt numFmtId="168" formatCode="[$-40C]d\-mmm;@"/>
    <numFmt numFmtId="169" formatCode="d/m/yy;@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9.35"/>
      <color indexed="8"/>
      <name val="Calibri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/>
    <xf numFmtId="165" fontId="1" fillId="2" borderId="1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0" fontId="2" fillId="3" borderId="6" xfId="0" applyFont="1" applyFill="1" applyBorder="1" applyAlignment="1" applyProtection="1">
      <alignment horizontal="center" vertical="center"/>
      <protection hidden="1"/>
    </xf>
    <xf numFmtId="167" fontId="0" fillId="4" borderId="7" xfId="0" applyNumberFormat="1" applyFill="1" applyBorder="1" applyAlignment="1">
      <alignment horizontal="center" vertical="center"/>
    </xf>
    <xf numFmtId="167" fontId="0" fillId="4" borderId="8" xfId="0" applyNumberFormat="1" applyFill="1" applyBorder="1" applyAlignment="1">
      <alignment horizontal="center" vertical="center"/>
    </xf>
    <xf numFmtId="167" fontId="0" fillId="4" borderId="9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4" borderId="15" xfId="0" applyFont="1" applyFill="1" applyBorder="1" applyAlignment="1" applyProtection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 wrapText="1"/>
    </xf>
    <xf numFmtId="167" fontId="0" fillId="0" borderId="7" xfId="0" applyNumberFormat="1" applyFill="1" applyBorder="1" applyAlignment="1">
      <alignment horizontal="center" vertical="center"/>
    </xf>
    <xf numFmtId="167" fontId="0" fillId="0" borderId="8" xfId="0" applyNumberFormat="1" applyFill="1" applyBorder="1" applyAlignment="1">
      <alignment horizontal="center" vertical="center"/>
    </xf>
    <xf numFmtId="167" fontId="0" fillId="0" borderId="9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3" fillId="0" borderId="15" xfId="0" applyFont="1" applyFill="1" applyBorder="1" applyAlignment="1" applyProtection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Alignment="1">
      <alignment horizontal="center"/>
    </xf>
    <xf numFmtId="169" fontId="7" fillId="0" borderId="0" xfId="0" applyNumberFormat="1" applyFont="1" applyAlignment="1">
      <alignment horizontal="center" vertical="center"/>
    </xf>
    <xf numFmtId="168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F0"/>
        </patternFill>
      </fill>
    </dxf>
    <dxf>
      <font>
        <b/>
        <i val="0"/>
      </font>
      <fill>
        <patternFill>
          <bgColor rgb="FF3627F5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pp\DEPART2018%20VIERG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 des departs"/>
      <sheetName val="statistique"/>
      <sheetName val="calcul d'heure"/>
      <sheetName val="Personnel en J"/>
    </sheetNames>
    <sheetDataSet>
      <sheetData sheetId="0" refreshError="1"/>
      <sheetData sheetId="1" refreshError="1"/>
      <sheetData sheetId="2" refreshError="1">
        <row r="96">
          <cell r="Z96">
            <v>43101</v>
          </cell>
        </row>
        <row r="97">
          <cell r="Z97">
            <v>43191</v>
          </cell>
        </row>
        <row r="98">
          <cell r="Z98">
            <v>43192</v>
          </cell>
        </row>
        <row r="99">
          <cell r="Z99">
            <v>43221</v>
          </cell>
        </row>
        <row r="100">
          <cell r="Z100">
            <v>43228</v>
          </cell>
        </row>
        <row r="101">
          <cell r="Z101">
            <v>43230</v>
          </cell>
        </row>
        <row r="102">
          <cell r="Z102">
            <v>43240</v>
          </cell>
        </row>
        <row r="103">
          <cell r="Z103">
            <v>43241</v>
          </cell>
        </row>
        <row r="104">
          <cell r="Z104">
            <v>43295</v>
          </cell>
        </row>
        <row r="105">
          <cell r="Z105">
            <v>43327</v>
          </cell>
        </row>
        <row r="106">
          <cell r="Z106">
            <v>43405</v>
          </cell>
        </row>
        <row r="107">
          <cell r="Z107">
            <v>43415</v>
          </cell>
        </row>
        <row r="108">
          <cell r="Z108">
            <v>43459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44"/>
  <sheetViews>
    <sheetView tabSelected="1" topLeftCell="W1" workbookViewId="0">
      <selection activeCell="AX12" sqref="AX12"/>
    </sheetView>
  </sheetViews>
  <sheetFormatPr baseColWidth="10" defaultRowHeight="14.4" x14ac:dyDescent="0.3"/>
  <cols>
    <col min="1" max="1" width="15.109375" customWidth="1"/>
    <col min="2" max="32" width="5.33203125" customWidth="1"/>
    <col min="33" max="33" width="7.44140625" customWidth="1"/>
    <col min="34" max="34" width="7.6640625" customWidth="1"/>
    <col min="35" max="36" width="0" hidden="1" customWidth="1"/>
    <col min="37" max="37" width="4.88671875" customWidth="1"/>
    <col min="38" max="38" width="4.5546875" customWidth="1"/>
    <col min="39" max="39" width="5.109375" customWidth="1"/>
    <col min="40" max="40" width="5" customWidth="1"/>
    <col min="41" max="41" width="5.33203125" customWidth="1"/>
    <col min="42" max="42" width="9" customWidth="1"/>
    <col min="43" max="43" width="10.33203125" customWidth="1"/>
    <col min="44" max="44" width="15" customWidth="1"/>
    <col min="45" max="46" width="8.6640625" customWidth="1"/>
    <col min="47" max="47" width="15.21875" bestFit="1" customWidth="1"/>
    <col min="48" max="48" width="14.6640625" bestFit="1" customWidth="1"/>
  </cols>
  <sheetData>
    <row r="1" spans="1:61" ht="15" thickBot="1" x14ac:dyDescent="0.35">
      <c r="A1">
        <v>2018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61" ht="16.5" customHeight="1" thickTop="1" thickBot="1" x14ac:dyDescent="0.35">
      <c r="A2" s="2">
        <v>43101</v>
      </c>
      <c r="B2" s="3">
        <f>A2</f>
        <v>43101</v>
      </c>
      <c r="C2" s="4">
        <f>B$2+1</f>
        <v>43102</v>
      </c>
      <c r="D2" s="4">
        <f>C$2+1</f>
        <v>43103</v>
      </c>
      <c r="E2" s="4">
        <f t="shared" ref="E2:AF2" si="0">D$2+1</f>
        <v>43104</v>
      </c>
      <c r="F2" s="4">
        <f t="shared" si="0"/>
        <v>43105</v>
      </c>
      <c r="G2" s="4">
        <f>F$2+1</f>
        <v>43106</v>
      </c>
      <c r="H2" s="4">
        <f t="shared" si="0"/>
        <v>43107</v>
      </c>
      <c r="I2" s="4">
        <f t="shared" si="0"/>
        <v>43108</v>
      </c>
      <c r="J2" s="4">
        <f t="shared" si="0"/>
        <v>43109</v>
      </c>
      <c r="K2" s="4">
        <f t="shared" si="0"/>
        <v>43110</v>
      </c>
      <c r="L2" s="4">
        <f t="shared" si="0"/>
        <v>43111</v>
      </c>
      <c r="M2" s="4">
        <f t="shared" si="0"/>
        <v>43112</v>
      </c>
      <c r="N2" s="4">
        <f t="shared" si="0"/>
        <v>43113</v>
      </c>
      <c r="O2" s="4">
        <f t="shared" si="0"/>
        <v>43114</v>
      </c>
      <c r="P2" s="4">
        <f t="shared" si="0"/>
        <v>43115</v>
      </c>
      <c r="Q2" s="4">
        <f t="shared" si="0"/>
        <v>43116</v>
      </c>
      <c r="R2" s="4">
        <f t="shared" si="0"/>
        <v>43117</v>
      </c>
      <c r="S2" s="4">
        <f t="shared" si="0"/>
        <v>43118</v>
      </c>
      <c r="T2" s="4">
        <f t="shared" si="0"/>
        <v>43119</v>
      </c>
      <c r="U2" s="4">
        <f t="shared" si="0"/>
        <v>43120</v>
      </c>
      <c r="V2" s="4">
        <f t="shared" si="0"/>
        <v>43121</v>
      </c>
      <c r="W2" s="4">
        <f t="shared" si="0"/>
        <v>43122</v>
      </c>
      <c r="X2" s="4">
        <f t="shared" si="0"/>
        <v>43123</v>
      </c>
      <c r="Y2" s="4">
        <f t="shared" si="0"/>
        <v>43124</v>
      </c>
      <c r="Z2" s="4">
        <f t="shared" si="0"/>
        <v>43125</v>
      </c>
      <c r="AA2" s="4">
        <f t="shared" si="0"/>
        <v>43126</v>
      </c>
      <c r="AB2" s="4">
        <f t="shared" si="0"/>
        <v>43127</v>
      </c>
      <c r="AC2" s="4">
        <f t="shared" si="0"/>
        <v>43128</v>
      </c>
      <c r="AD2" s="4">
        <f t="shared" si="0"/>
        <v>43129</v>
      </c>
      <c r="AE2" s="4">
        <f t="shared" si="0"/>
        <v>43130</v>
      </c>
      <c r="AF2" s="5">
        <f t="shared" si="0"/>
        <v>43131</v>
      </c>
      <c r="AG2" s="6"/>
      <c r="AH2" s="6"/>
      <c r="AI2" s="6"/>
      <c r="AJ2" s="6"/>
      <c r="AK2" s="6"/>
      <c r="AL2" s="6"/>
      <c r="AM2" s="6"/>
      <c r="AN2" s="6"/>
      <c r="AO2" s="6"/>
      <c r="AP2" s="39" t="s">
        <v>0</v>
      </c>
      <c r="AQ2" s="41" t="s">
        <v>1</v>
      </c>
      <c r="AR2" s="7"/>
      <c r="AS2" s="7"/>
      <c r="AT2" s="7"/>
    </row>
    <row r="3" spans="1:61" ht="15.6" thickTop="1" thickBot="1" x14ac:dyDescent="0.35">
      <c r="A3" s="8" t="s">
        <v>2</v>
      </c>
      <c r="B3" s="9">
        <v>43101</v>
      </c>
      <c r="C3" s="10">
        <v>43102</v>
      </c>
      <c r="D3" s="10">
        <v>43103</v>
      </c>
      <c r="E3" s="10">
        <v>43104</v>
      </c>
      <c r="F3" s="10">
        <v>43105</v>
      </c>
      <c r="G3" s="10">
        <v>43106</v>
      </c>
      <c r="H3" s="10">
        <v>43107</v>
      </c>
      <c r="I3" s="10">
        <v>43108</v>
      </c>
      <c r="J3" s="10">
        <v>43109</v>
      </c>
      <c r="K3" s="10">
        <v>43110</v>
      </c>
      <c r="L3" s="10">
        <v>43111</v>
      </c>
      <c r="M3" s="10">
        <v>43112</v>
      </c>
      <c r="N3" s="10">
        <v>43113</v>
      </c>
      <c r="O3" s="10">
        <v>43114</v>
      </c>
      <c r="P3" s="10">
        <v>43115</v>
      </c>
      <c r="Q3" s="10">
        <v>43116</v>
      </c>
      <c r="R3" s="10">
        <v>43117</v>
      </c>
      <c r="S3" s="10">
        <v>43118</v>
      </c>
      <c r="T3" s="10">
        <v>43119</v>
      </c>
      <c r="U3" s="10">
        <v>43120</v>
      </c>
      <c r="V3" s="10">
        <v>43121</v>
      </c>
      <c r="W3" s="10">
        <v>43122</v>
      </c>
      <c r="X3" s="10">
        <v>43123</v>
      </c>
      <c r="Y3" s="10">
        <v>43124</v>
      </c>
      <c r="Z3" s="10">
        <v>43125</v>
      </c>
      <c r="AA3" s="10">
        <v>43126</v>
      </c>
      <c r="AB3" s="10">
        <v>43127</v>
      </c>
      <c r="AC3" s="10">
        <v>43128</v>
      </c>
      <c r="AD3" s="10">
        <v>43129</v>
      </c>
      <c r="AE3" s="10">
        <v>43130</v>
      </c>
      <c r="AF3" s="11">
        <v>43131</v>
      </c>
      <c r="AG3" s="12" t="s">
        <v>3</v>
      </c>
      <c r="AH3" s="13" t="s">
        <v>4</v>
      </c>
      <c r="AI3" s="13" t="s">
        <v>5</v>
      </c>
      <c r="AJ3" s="13" t="s">
        <v>6</v>
      </c>
      <c r="AK3" s="13" t="s">
        <v>7</v>
      </c>
      <c r="AL3" s="13" t="s">
        <v>8</v>
      </c>
      <c r="AM3" s="13" t="s">
        <v>9</v>
      </c>
      <c r="AN3" s="13" t="s">
        <v>10</v>
      </c>
      <c r="AO3" s="14" t="s">
        <v>11</v>
      </c>
      <c r="AP3" s="40"/>
      <c r="AQ3" s="42"/>
      <c r="AR3" s="1" t="s">
        <v>12</v>
      </c>
      <c r="AU3" t="s">
        <v>32</v>
      </c>
      <c r="AV3" t="s">
        <v>33</v>
      </c>
      <c r="AW3" t="s">
        <v>34</v>
      </c>
    </row>
    <row r="4" spans="1:61" ht="15" thickBot="1" x14ac:dyDescent="0.35">
      <c r="B4" s="15" t="s">
        <v>13</v>
      </c>
      <c r="C4" s="16"/>
      <c r="D4" s="16" t="s">
        <v>13</v>
      </c>
      <c r="E4" s="16"/>
      <c r="F4" s="16"/>
      <c r="G4" s="16" t="s">
        <v>13</v>
      </c>
      <c r="H4" s="16"/>
      <c r="I4" s="16"/>
      <c r="J4" s="16" t="s">
        <v>21</v>
      </c>
      <c r="K4" s="16"/>
      <c r="L4" s="16"/>
      <c r="M4" s="16" t="s">
        <v>13</v>
      </c>
      <c r="N4" s="16"/>
      <c r="O4" s="16"/>
      <c r="P4" s="16" t="s">
        <v>20</v>
      </c>
      <c r="Q4" s="16"/>
      <c r="R4" s="16"/>
      <c r="S4" s="16" t="s">
        <v>20</v>
      </c>
      <c r="T4" s="16"/>
      <c r="U4" s="16"/>
      <c r="V4" s="16" t="s">
        <v>13</v>
      </c>
      <c r="W4" s="16"/>
      <c r="X4" s="16"/>
      <c r="Y4" s="16" t="s">
        <v>13</v>
      </c>
      <c r="Z4" s="16"/>
      <c r="AA4" s="16"/>
      <c r="AB4" s="16" t="s">
        <v>14</v>
      </c>
      <c r="AC4" s="16"/>
      <c r="AD4" s="16"/>
      <c r="AE4" s="16" t="s">
        <v>13</v>
      </c>
      <c r="AF4" s="16"/>
      <c r="AG4" s="17">
        <f>COUNTIF(B4:AF4,"J")+COUNTIF(B4:AF4,"J1")+COUNTIF(B4:AF4,"J2")+COUNTIF(B4:AF4,"J3")+COUNTIF(B4:AF4,"J4")+COUNTIF(B4:AF4,"J5")+COUNTIF(B4:AF4,"J6")+COUNTIF(B4:AF4,"J8")+COUNTIF(B4:AF4,"J10")+COUNTIF(B4:AF4,"J17")</f>
        <v>2</v>
      </c>
      <c r="AH4" s="18">
        <f>COUNTIF(B4:AF4,"G")+COUNTIF(B4:AF4,"G1")+COUNTIF(B4:AF4,"G2")+COUNTIF(B4:AF4,"G3")+COUNTIF(B4:AF4,"G4")+COUNTIF(B4:AF4,"G5")+COUNTIF(B4:AF4,"G6")+COUNTIF(B4:AF4,"G8")+COUNTIF(B4:AF4,"G10")+COUNTIF(B4:AF4,"G17")</f>
        <v>7</v>
      </c>
      <c r="AI4" s="18">
        <f>COUNTIF(B4:AF4,"JA")+COUNTIF(B4:AF4,"JA1")+COUNTIF(B4:AF4,"JA2")+COUNTIF(B4:AF4,"JA3")+COUNTIF(B4:AF4,"JA4")+COUNTIF(B4:AF4,"JA5")+COUNTIF(B4:AF4,"JA6")+COUNTIF(B4:AF4,"JA8")+COUNTIF(B4:AF4,"JA10")+COUNTIF(B4:AF4,"JA17")</f>
        <v>0</v>
      </c>
      <c r="AJ4" s="18">
        <f>COUNTIF(B4:AF4,"GA")+COUNTIF(B4:AF4,"GA1")+COUNTIF(B4:AF4,"GA2")+COUNTIF(B4:AF4,"GA3")+COUNTIF(B4:AF4,"GA4")+COUNTIF(B4:AF4,"GA5")+COUNTIF(B4:AF4,"GA6")+COUNTIF(B4:AF4,"GA8")+COUNTIF(B4:AF4,"GA10")+COUNTIF(B4:AF4,"GA17")</f>
        <v>0</v>
      </c>
      <c r="AK4" s="18">
        <f>COUNTIF(B4:AF4,"Ex")</f>
        <v>0</v>
      </c>
      <c r="AL4" s="18">
        <f>COUNTIF(B4:AF4,"M")</f>
        <v>0</v>
      </c>
      <c r="AM4" s="18">
        <f>COUNTIF(B4:AF4,"AST")</f>
        <v>0</v>
      </c>
      <c r="AN4" s="18">
        <f>COUNTIF(B4:AF4,"ST")</f>
        <v>0</v>
      </c>
      <c r="AO4" s="19">
        <v>6</v>
      </c>
      <c r="AP4" s="17">
        <f>(AG4*12)+(AI4*12)+(AH4*17)+(AJ4*17)+(AM4*4.2)+(AN4*8)+AK4+AL4+AO4</f>
        <v>149</v>
      </c>
      <c r="AQ4" s="20">
        <f>128-AP4</f>
        <v>-21</v>
      </c>
      <c r="AR4">
        <f>(AG4*12)+(AI4*12)+(AH4*24)+(AJ4*24)+(AM4*7.3)+(AN4*8)+AK4+AL4+AO4</f>
        <v>198</v>
      </c>
      <c r="AU4">
        <f>COUNTIF($B4:$AF4,"G")-SUMPRODUCT((WEEKDAY($B2:$AF2,2)&lt;6)*($B2:$AF2&lt;&gt;"")*(COUNTIF(Fériés,$B2:$AF2)=0)*($B4:$AF4="g"))</f>
        <v>3</v>
      </c>
      <c r="AV4">
        <f>COUNTIF($B4:$AF4,"J")-SUMPRODUCT((WEEKDAY($B2:$AF2,2)&lt;6)*($B2:$AF2&lt;&gt;"")*(COUNTIF(Fériés,$B2:$AF2)=0)*($B4:$AF4="j"))</f>
        <v>0</v>
      </c>
      <c r="AW4">
        <f>SUMPRODUCT(COUNTIF($B4:$AF4,{"G";"J"}))-SUMPRODUCT((WEEKDAY($B2:$AF2,2)&lt;6)*($B2:$AF2&lt;&gt;"")*(COUNTIF(Fériés,$B2:$AF2)=0)*(($B4:$AF4="G")+($B4:$AF4="j")))</f>
        <v>3</v>
      </c>
      <c r="AY4">
        <f>SUMPRODUCT((WEEKDAY($B2:$AF2,2)&lt;6)*($B2:$AF2&lt;&gt;"")*(COUNTIF(Fériés,$B2:$AF2)=0)*(($B4:$AF4="G")+($B4:$AF4="j")))</f>
        <v>6</v>
      </c>
      <c r="BI4">
        <f>COUNTIF($B4:$AF4,{"G";"J"})</f>
        <v>7</v>
      </c>
    </row>
    <row r="5" spans="1:61" ht="16.2" thickTop="1" x14ac:dyDescent="0.3"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1"/>
      <c r="AH5" s="1"/>
      <c r="AI5" s="1"/>
      <c r="AJ5" s="1"/>
      <c r="AK5" s="1"/>
      <c r="AL5" s="1"/>
      <c r="AM5" s="1"/>
      <c r="AN5" s="1"/>
      <c r="AO5" s="1"/>
    </row>
    <row r="6" spans="1:61" x14ac:dyDescent="0.3">
      <c r="A6" s="2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1:61" x14ac:dyDescent="0.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</row>
    <row r="8" spans="1:61" ht="15" thickBot="1" x14ac:dyDescent="0.3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23"/>
    </row>
    <row r="9" spans="1:61" ht="16.5" customHeight="1" thickTop="1" thickBot="1" x14ac:dyDescent="0.35">
      <c r="A9" s="2">
        <v>43132</v>
      </c>
      <c r="B9" s="3">
        <f>A9</f>
        <v>43132</v>
      </c>
      <c r="C9" s="4">
        <f>B$9+1</f>
        <v>43133</v>
      </c>
      <c r="D9" s="4">
        <f t="shared" ref="D9:AC9" si="1">C$9+1</f>
        <v>43134</v>
      </c>
      <c r="E9" s="4">
        <f t="shared" si="1"/>
        <v>43135</v>
      </c>
      <c r="F9" s="4">
        <f t="shared" si="1"/>
        <v>43136</v>
      </c>
      <c r="G9" s="4">
        <f t="shared" si="1"/>
        <v>43137</v>
      </c>
      <c r="H9" s="4">
        <f t="shared" si="1"/>
        <v>43138</v>
      </c>
      <c r="I9" s="4">
        <f t="shared" si="1"/>
        <v>43139</v>
      </c>
      <c r="J9" s="4">
        <f t="shared" si="1"/>
        <v>43140</v>
      </c>
      <c r="K9" s="4">
        <f t="shared" si="1"/>
        <v>43141</v>
      </c>
      <c r="L9" s="4">
        <f t="shared" si="1"/>
        <v>43142</v>
      </c>
      <c r="M9" s="4">
        <f t="shared" si="1"/>
        <v>43143</v>
      </c>
      <c r="N9" s="4">
        <f t="shared" si="1"/>
        <v>43144</v>
      </c>
      <c r="O9" s="4">
        <f t="shared" si="1"/>
        <v>43145</v>
      </c>
      <c r="P9" s="4">
        <f t="shared" si="1"/>
        <v>43146</v>
      </c>
      <c r="Q9" s="4">
        <f t="shared" si="1"/>
        <v>43147</v>
      </c>
      <c r="R9" s="4">
        <f t="shared" si="1"/>
        <v>43148</v>
      </c>
      <c r="S9" s="4">
        <f t="shared" si="1"/>
        <v>43149</v>
      </c>
      <c r="T9" s="4">
        <f t="shared" si="1"/>
        <v>43150</v>
      </c>
      <c r="U9" s="4">
        <f t="shared" si="1"/>
        <v>43151</v>
      </c>
      <c r="V9" s="4">
        <f t="shared" si="1"/>
        <v>43152</v>
      </c>
      <c r="W9" s="4">
        <f t="shared" si="1"/>
        <v>43153</v>
      </c>
      <c r="X9" s="4">
        <f t="shared" si="1"/>
        <v>43154</v>
      </c>
      <c r="Y9" s="4">
        <f t="shared" si="1"/>
        <v>43155</v>
      </c>
      <c r="Z9" s="4">
        <f t="shared" si="1"/>
        <v>43156</v>
      </c>
      <c r="AA9" s="4">
        <f t="shared" si="1"/>
        <v>43157</v>
      </c>
      <c r="AB9" s="4">
        <f t="shared" si="1"/>
        <v>43158</v>
      </c>
      <c r="AC9" s="5">
        <f t="shared" si="1"/>
        <v>43159</v>
      </c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39" t="s">
        <v>0</v>
      </c>
      <c r="AQ9" s="41" t="s">
        <v>1</v>
      </c>
    </row>
    <row r="10" spans="1:61" ht="15.6" thickTop="1" thickBot="1" x14ac:dyDescent="0.35">
      <c r="A10" s="8" t="s">
        <v>2</v>
      </c>
      <c r="B10" s="24">
        <v>43132</v>
      </c>
      <c r="C10" s="25">
        <v>43133</v>
      </c>
      <c r="D10" s="25">
        <v>43134</v>
      </c>
      <c r="E10" s="25">
        <v>43135</v>
      </c>
      <c r="F10" s="25">
        <v>43136</v>
      </c>
      <c r="G10" s="25">
        <v>43137</v>
      </c>
      <c r="H10" s="25">
        <v>43138</v>
      </c>
      <c r="I10" s="25">
        <v>43139</v>
      </c>
      <c r="J10" s="25">
        <v>43140</v>
      </c>
      <c r="K10" s="25">
        <v>43141</v>
      </c>
      <c r="L10" s="25">
        <v>43142</v>
      </c>
      <c r="M10" s="25">
        <v>43143</v>
      </c>
      <c r="N10" s="25">
        <v>43144</v>
      </c>
      <c r="O10" s="25">
        <v>43145</v>
      </c>
      <c r="P10" s="25">
        <v>43146</v>
      </c>
      <c r="Q10" s="25">
        <v>43147</v>
      </c>
      <c r="R10" s="25">
        <v>43148</v>
      </c>
      <c r="S10" s="25">
        <v>43149</v>
      </c>
      <c r="T10" s="25">
        <v>43150</v>
      </c>
      <c r="U10" s="25">
        <v>43151</v>
      </c>
      <c r="V10" s="25">
        <v>43152</v>
      </c>
      <c r="W10" s="25">
        <v>43153</v>
      </c>
      <c r="X10" s="25">
        <v>43154</v>
      </c>
      <c r="Y10" s="25">
        <v>43155</v>
      </c>
      <c r="Z10" s="25">
        <v>43156</v>
      </c>
      <c r="AA10" s="25">
        <v>43157</v>
      </c>
      <c r="AB10" s="25">
        <v>43158</v>
      </c>
      <c r="AC10" s="26">
        <v>43159</v>
      </c>
      <c r="AD10" s="1"/>
      <c r="AE10" s="1"/>
      <c r="AF10" s="1"/>
      <c r="AG10" s="27" t="s">
        <v>3</v>
      </c>
      <c r="AH10" s="13" t="s">
        <v>4</v>
      </c>
      <c r="AI10" s="13" t="s">
        <v>5</v>
      </c>
      <c r="AJ10" s="13" t="s">
        <v>6</v>
      </c>
      <c r="AK10" s="13" t="s">
        <v>7</v>
      </c>
      <c r="AL10" s="13" t="s">
        <v>8</v>
      </c>
      <c r="AM10" s="13" t="s">
        <v>9</v>
      </c>
      <c r="AN10" s="13" t="s">
        <v>10</v>
      </c>
      <c r="AO10" s="28" t="s">
        <v>11</v>
      </c>
      <c r="AP10" s="40"/>
      <c r="AQ10" s="42"/>
      <c r="AR10" t="s">
        <v>12</v>
      </c>
      <c r="AS10" s="43" t="s">
        <v>15</v>
      </c>
      <c r="AT10" s="43"/>
    </row>
    <row r="11" spans="1:61" ht="15" thickBot="1" x14ac:dyDescent="0.35">
      <c r="B11" s="29"/>
      <c r="C11" s="16"/>
      <c r="D11" s="16" t="s">
        <v>20</v>
      </c>
      <c r="E11" s="16"/>
      <c r="F11" s="16" t="s">
        <v>10</v>
      </c>
      <c r="G11" s="16" t="s">
        <v>10</v>
      </c>
      <c r="H11" s="16" t="s">
        <v>10</v>
      </c>
      <c r="I11" s="16" t="s">
        <v>10</v>
      </c>
      <c r="J11" s="16" t="s">
        <v>10</v>
      </c>
      <c r="K11" s="16"/>
      <c r="L11" s="16" t="s">
        <v>13</v>
      </c>
      <c r="M11" s="16"/>
      <c r="N11" s="16"/>
      <c r="O11" s="16" t="s">
        <v>13</v>
      </c>
      <c r="P11" s="16"/>
      <c r="Q11" s="16"/>
      <c r="R11" s="16" t="s">
        <v>21</v>
      </c>
      <c r="S11" s="16"/>
      <c r="T11" s="16"/>
      <c r="U11" s="16" t="s">
        <v>13</v>
      </c>
      <c r="V11" s="16"/>
      <c r="W11" s="16"/>
      <c r="X11" s="16" t="s">
        <v>13</v>
      </c>
      <c r="Y11" s="16"/>
      <c r="Z11" s="16"/>
      <c r="AA11" s="16" t="s">
        <v>13</v>
      </c>
      <c r="AB11" s="16"/>
      <c r="AC11" s="30"/>
      <c r="AD11" s="1"/>
      <c r="AE11" s="1"/>
      <c r="AF11" s="1"/>
      <c r="AG11" s="17">
        <f>COUNTIF(B11:AF11,"J")+COUNTIF(B11:AF11,"J1")+COUNTIF(B11:AF11,"J2")+COUNTIF(B11:AF11,"J3")+COUNTIF(B11:AF11,"J4")+COUNTIF(B11:AF11,"J5")+COUNTIF(B11:AF11,"J6")+COUNTIF(B11:AF11,"J8")+COUNTIF(B11:AF11,"J10")+COUNTIF(B11:AF11,"J17")</f>
        <v>1</v>
      </c>
      <c r="AH11" s="18">
        <f>COUNTIF(B11:AF11,"G")+COUNTIF(B11:AF11,"G1")+COUNTIF(B11:AF11,"G2")+COUNTIF(B11:AF11,"G3")+COUNTIF(B11:AF11,"G4")+COUNTIF(B11:AF11,"G5")+COUNTIF(B11:AF11,"G6")+COUNTIF(B11:AF11,"G8")+COUNTIF(B11:AF11,"G10")+COUNTIF(B11:AF11,"G17")</f>
        <v>5</v>
      </c>
      <c r="AI11" s="18">
        <f>COUNTIF(B11:AF11,"JA")+COUNTIF(B11:AF11,"JA1")+COUNTIF(B11:AF11,"JA2")+COUNTIF(B11:AF11,"JA3")+COUNTIF(B11:AF11,"JA4")+COUNTIF(B11:AF11,"JA5")+COUNTIF(B11:AF11,"JA6")+COUNTIF(B11:AF11,"JA8")+COUNTIF(B11:AF11,"JA10")+COUNTIF(B11:AF11,"JA17")</f>
        <v>0</v>
      </c>
      <c r="AJ11" s="18">
        <f>COUNTIF(B11:AF11,"GA")+COUNTIF(B11:AF11,"GA1")+COUNTIF(B11:AF11,"GA2")+COUNTIF(B11:AF11,"GA3")+COUNTIF(B11:AF11,"GA4")+COUNTIF(B11:AF11,"GA5")+COUNTIF(B11:AF11,"GA6")+COUNTIF(B11:AF11,"GA8")+COUNTIF(B11:AF11,"GA10")+COUNTIF(B11:AF11,"GA17")</f>
        <v>0</v>
      </c>
      <c r="AK11" s="18">
        <f>COUNTIF(B11:AF11,"Ex")</f>
        <v>0</v>
      </c>
      <c r="AL11" s="18">
        <f>COUNTIF(B11:AF11,"M")</f>
        <v>0</v>
      </c>
      <c r="AM11" s="18">
        <f>COUNTIF(B11:AF11,"AST")</f>
        <v>0</v>
      </c>
      <c r="AN11" s="18">
        <f>COUNTIF(B11:AF11,"ST")</f>
        <v>5</v>
      </c>
      <c r="AO11" s="20">
        <v>3</v>
      </c>
      <c r="AP11" s="17">
        <f>(AG11*12)+(AI11*12)+(AH11*17)+(AJ11*17)+(AM11*4.2)+(AN11*8)+AK11+AL11+AO11</f>
        <v>140</v>
      </c>
      <c r="AQ11" s="20">
        <f>128-AP11</f>
        <v>-12</v>
      </c>
      <c r="AR11">
        <f>(AG11*12)+(AI11*12)+(AH11*24)+(AJ11*24)+(AM11*7.3)+(AN11*8)+AK11+AL11+AO11</f>
        <v>175</v>
      </c>
      <c r="AS11" s="43">
        <f>SUM(AP4,AP11)</f>
        <v>289</v>
      </c>
      <c r="AT11" s="43"/>
      <c r="AU11">
        <f>COUNTIF($B11:$AF11,"G")-SUMPRODUCT((WEEKDAY($B9:$AF9,2)&lt;6)*($B9:$AF9&lt;&gt;"")*(COUNTIF(Fériés,$B9:$AF9)=0)*($B11:$AF11="g"))</f>
        <v>1</v>
      </c>
      <c r="AV11">
        <f>COUNTIF($B11:$AF11,"J")-SUMPRODUCT((WEEKDAY($B9:$AF9,2)&lt;6)*($B9:$AF9&lt;&gt;"")*(COUNTIF(Fériés,$B9:$AF9)=0)*($B11:$AF11="j"))</f>
        <v>1</v>
      </c>
      <c r="AW11">
        <f>SUMPRODUCT(COUNTIF($B11:$AF11,{"G";"J"}))-SUMPRODUCT((WEEKDAY($B9:$AF9,2)&lt;6)*($B9:$AF9&lt;&gt;"")*(COUNTIF(Fériés,$B9:$AF9)=0)*(($B11:$AF11="G")+($B11:$AF11="j")))</f>
        <v>2</v>
      </c>
    </row>
    <row r="12" spans="1:61" ht="16.2" thickTop="1" x14ac:dyDescent="0.3">
      <c r="B12" s="31"/>
      <c r="C12" s="3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3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</row>
    <row r="13" spans="1:6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</row>
    <row r="14" spans="1:61" x14ac:dyDescent="0.3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</row>
    <row r="15" spans="1:61" ht="15" thickBot="1" x14ac:dyDescent="0.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</row>
    <row r="16" spans="1:61" ht="16.5" customHeight="1" thickTop="1" thickBot="1" x14ac:dyDescent="0.35">
      <c r="A16" s="2">
        <v>43160</v>
      </c>
      <c r="B16" s="3">
        <f>A16</f>
        <v>43160</v>
      </c>
      <c r="C16" s="4">
        <f>B$16+1</f>
        <v>43161</v>
      </c>
      <c r="D16" s="4">
        <f t="shared" ref="D16:AF16" si="2">C$16+1</f>
        <v>43162</v>
      </c>
      <c r="E16" s="4">
        <f t="shared" si="2"/>
        <v>43163</v>
      </c>
      <c r="F16" s="4">
        <f t="shared" si="2"/>
        <v>43164</v>
      </c>
      <c r="G16" s="4">
        <f t="shared" si="2"/>
        <v>43165</v>
      </c>
      <c r="H16" s="4">
        <f t="shared" si="2"/>
        <v>43166</v>
      </c>
      <c r="I16" s="4">
        <f t="shared" si="2"/>
        <v>43167</v>
      </c>
      <c r="J16" s="4">
        <f t="shared" si="2"/>
        <v>43168</v>
      </c>
      <c r="K16" s="4">
        <f t="shared" si="2"/>
        <v>43169</v>
      </c>
      <c r="L16" s="4">
        <f t="shared" si="2"/>
        <v>43170</v>
      </c>
      <c r="M16" s="4">
        <f t="shared" si="2"/>
        <v>43171</v>
      </c>
      <c r="N16" s="4">
        <f t="shared" si="2"/>
        <v>43172</v>
      </c>
      <c r="O16" s="4">
        <f t="shared" si="2"/>
        <v>43173</v>
      </c>
      <c r="P16" s="4">
        <f t="shared" si="2"/>
        <v>43174</v>
      </c>
      <c r="Q16" s="4">
        <f t="shared" si="2"/>
        <v>43175</v>
      </c>
      <c r="R16" s="4">
        <f t="shared" si="2"/>
        <v>43176</v>
      </c>
      <c r="S16" s="4">
        <f t="shared" si="2"/>
        <v>43177</v>
      </c>
      <c r="T16" s="4">
        <f t="shared" si="2"/>
        <v>43178</v>
      </c>
      <c r="U16" s="4">
        <f t="shared" si="2"/>
        <v>43179</v>
      </c>
      <c r="V16" s="4">
        <f t="shared" si="2"/>
        <v>43180</v>
      </c>
      <c r="W16" s="4">
        <f t="shared" si="2"/>
        <v>43181</v>
      </c>
      <c r="X16" s="4">
        <f t="shared" si="2"/>
        <v>43182</v>
      </c>
      <c r="Y16" s="4">
        <f t="shared" si="2"/>
        <v>43183</v>
      </c>
      <c r="Z16" s="4">
        <f t="shared" si="2"/>
        <v>43184</v>
      </c>
      <c r="AA16" s="4">
        <f t="shared" si="2"/>
        <v>43185</v>
      </c>
      <c r="AB16" s="4">
        <f t="shared" si="2"/>
        <v>43186</v>
      </c>
      <c r="AC16" s="4">
        <f t="shared" si="2"/>
        <v>43187</v>
      </c>
      <c r="AD16" s="4">
        <f t="shared" si="2"/>
        <v>43188</v>
      </c>
      <c r="AE16" s="4">
        <f t="shared" si="2"/>
        <v>43189</v>
      </c>
      <c r="AF16" s="4">
        <f t="shared" si="2"/>
        <v>43190</v>
      </c>
      <c r="AG16" s="1"/>
      <c r="AH16" s="1"/>
      <c r="AI16" s="1"/>
      <c r="AJ16" s="1"/>
      <c r="AK16" s="1"/>
      <c r="AL16" s="1"/>
      <c r="AM16" s="1"/>
      <c r="AN16" s="1"/>
      <c r="AO16" s="1"/>
      <c r="AP16" s="39" t="s">
        <v>0</v>
      </c>
      <c r="AQ16" s="41" t="s">
        <v>1</v>
      </c>
    </row>
    <row r="17" spans="1:49" ht="15.6" thickTop="1" thickBot="1" x14ac:dyDescent="0.35">
      <c r="A17" s="8" t="s">
        <v>2</v>
      </c>
      <c r="B17" s="24">
        <v>43160</v>
      </c>
      <c r="C17" s="25">
        <v>43161</v>
      </c>
      <c r="D17" s="25">
        <v>43162</v>
      </c>
      <c r="E17" s="25">
        <v>43163</v>
      </c>
      <c r="F17" s="25">
        <v>43164</v>
      </c>
      <c r="G17" s="25">
        <v>43165</v>
      </c>
      <c r="H17" s="25">
        <v>43166</v>
      </c>
      <c r="I17" s="25">
        <v>43167</v>
      </c>
      <c r="J17" s="25">
        <v>43168</v>
      </c>
      <c r="K17" s="25">
        <v>43169</v>
      </c>
      <c r="L17" s="25">
        <v>43170</v>
      </c>
      <c r="M17" s="25">
        <v>43171</v>
      </c>
      <c r="N17" s="25">
        <v>43172</v>
      </c>
      <c r="O17" s="25">
        <v>43173</v>
      </c>
      <c r="P17" s="25">
        <v>43174</v>
      </c>
      <c r="Q17" s="25">
        <v>43175</v>
      </c>
      <c r="R17" s="25">
        <v>43176</v>
      </c>
      <c r="S17" s="25">
        <v>43177</v>
      </c>
      <c r="T17" s="25">
        <v>43178</v>
      </c>
      <c r="U17" s="25">
        <v>43179</v>
      </c>
      <c r="V17" s="25">
        <v>43180</v>
      </c>
      <c r="W17" s="25">
        <v>43181</v>
      </c>
      <c r="X17" s="25">
        <v>43182</v>
      </c>
      <c r="Y17" s="25">
        <v>43183</v>
      </c>
      <c r="Z17" s="25">
        <v>43184</v>
      </c>
      <c r="AA17" s="25">
        <v>43185</v>
      </c>
      <c r="AB17" s="25">
        <v>43186</v>
      </c>
      <c r="AC17" s="25">
        <v>43187</v>
      </c>
      <c r="AD17" s="25">
        <v>43188</v>
      </c>
      <c r="AE17" s="25">
        <v>43189</v>
      </c>
      <c r="AF17" s="26">
        <v>43190</v>
      </c>
      <c r="AG17" s="27" t="s">
        <v>3</v>
      </c>
      <c r="AH17" s="13" t="s">
        <v>4</v>
      </c>
      <c r="AI17" s="13" t="s">
        <v>5</v>
      </c>
      <c r="AJ17" s="13" t="s">
        <v>6</v>
      </c>
      <c r="AK17" s="13" t="s">
        <v>7</v>
      </c>
      <c r="AL17" s="13" t="s">
        <v>8</v>
      </c>
      <c r="AM17" s="13" t="s">
        <v>9</v>
      </c>
      <c r="AN17" s="13" t="s">
        <v>10</v>
      </c>
      <c r="AO17" s="28" t="s">
        <v>11</v>
      </c>
      <c r="AP17" s="40"/>
      <c r="AQ17" s="42"/>
      <c r="AR17" t="s">
        <v>12</v>
      </c>
      <c r="AS17" s="43" t="s">
        <v>15</v>
      </c>
      <c r="AT17" s="43"/>
    </row>
    <row r="18" spans="1:49" ht="15" thickBot="1" x14ac:dyDescent="0.35">
      <c r="B18" s="32" t="s">
        <v>13</v>
      </c>
      <c r="C18" s="16"/>
      <c r="D18" s="16"/>
      <c r="E18" s="16" t="s">
        <v>21</v>
      </c>
      <c r="F18" s="16" t="s">
        <v>10</v>
      </c>
      <c r="G18" s="16" t="s">
        <v>10</v>
      </c>
      <c r="H18" s="16" t="s">
        <v>10</v>
      </c>
      <c r="I18" s="16" t="s">
        <v>10</v>
      </c>
      <c r="J18" s="16" t="s">
        <v>10</v>
      </c>
      <c r="K18" s="16" t="s">
        <v>13</v>
      </c>
      <c r="L18" s="16"/>
      <c r="M18" s="16"/>
      <c r="N18" s="16" t="s">
        <v>20</v>
      </c>
      <c r="O18" s="16" t="s">
        <v>20</v>
      </c>
      <c r="P18" s="16"/>
      <c r="Q18" s="16" t="s">
        <v>13</v>
      </c>
      <c r="R18" s="16"/>
      <c r="S18" s="16"/>
      <c r="T18" s="16" t="s">
        <v>13</v>
      </c>
      <c r="U18" s="16"/>
      <c r="V18" s="16"/>
      <c r="W18" s="16" t="s">
        <v>13</v>
      </c>
      <c r="X18" s="16"/>
      <c r="Y18" s="16" t="s">
        <v>20</v>
      </c>
      <c r="Z18" s="16" t="s">
        <v>13</v>
      </c>
      <c r="AA18" s="16"/>
      <c r="AB18" s="16"/>
      <c r="AC18" s="16" t="s">
        <v>21</v>
      </c>
      <c r="AD18" s="16"/>
      <c r="AE18" s="16"/>
      <c r="AF18" s="16" t="s">
        <v>21</v>
      </c>
      <c r="AG18" s="17">
        <f>COUNTIF(B18:AF18,"J")+COUNTIF(B18:AF18,"J1")+COUNTIF(B18:AF18,"J2")+COUNTIF(B18:AF18,"J3")+COUNTIF(B18:AF18,"J4")+COUNTIF(B18:AF18,"J5")+COUNTIF(B18:AF18,"J6")+COUNTIF(B18:AF18,"J8")+COUNTIF(B18:AF18,"J10")+COUNTIF(B18:AF18,"J17")</f>
        <v>3</v>
      </c>
      <c r="AH18" s="18">
        <f>COUNTIF(B18:AF18,"G")+COUNTIF(B18:AF18,"G1")+COUNTIF(B18:AF18,"G2")+COUNTIF(B18:AF18,"G3")+COUNTIF(B18:AF18,"G4")+COUNTIF(B18:AF18,"G5")+COUNTIF(B18:AF18,"G6")+COUNTIF(B18:AF18,"G8")+COUNTIF(B18:AF18,"G10")+COUNTIF(B18:AF18,"G17")</f>
        <v>6</v>
      </c>
      <c r="AI18" s="18">
        <f>COUNTIF(B18:AF18,"JA")+COUNTIF(B18:AF18,"JA1")+COUNTIF(B18:AF18,"JA2")+COUNTIF(B18:AF18,"JA3")+COUNTIF(B18:AF18,"JA4")+COUNTIF(B18:AF18,"JA5")+COUNTIF(B18:AF18,"JA6")+COUNTIF(B18:AF18,"JA8")+COUNTIF(B18:AF18,"JA10")+COUNTIF(B18:AF18,"JA17")</f>
        <v>0</v>
      </c>
      <c r="AJ18" s="18">
        <f>COUNTIF(B18:AF18,"GA")+COUNTIF(B18:AF18,"GA1")+COUNTIF(B18:AF18,"GA2")+COUNTIF(B18:AF18,"GA3")+COUNTIF(B18:AF18,"GA4")+COUNTIF(B18:AF18,"GA5")+COUNTIF(B18:AF18,"GA6")+COUNTIF(B18:AF18,"GA8")+COUNTIF(B18:AF18,"GA10")+COUNTIF(B18:AF18,"GA17")</f>
        <v>0</v>
      </c>
      <c r="AK18" s="18">
        <f>COUNTIF(B18:AF18,"Ex")</f>
        <v>0</v>
      </c>
      <c r="AL18" s="18">
        <f>COUNTIF(B18:AF18,"M")</f>
        <v>0</v>
      </c>
      <c r="AM18" s="18">
        <f>COUNTIF(B18:AF18,"AST")</f>
        <v>0</v>
      </c>
      <c r="AN18" s="18">
        <f>COUNTIF(B18:AF18,"ST")</f>
        <v>5</v>
      </c>
      <c r="AO18" s="20"/>
      <c r="AP18" s="17">
        <f>(AG18*12)+(AI18*12)+(AH18*17)+(AJ18*17)+(AM18*4.2)+(AN18*8)+AK18+AL18+AO18</f>
        <v>178</v>
      </c>
      <c r="AQ18" s="20">
        <f>128-AP18</f>
        <v>-50</v>
      </c>
      <c r="AR18">
        <f>(AG18*12)+(AI18*12)+(AH18*24)+(AJ18*24)+(AM18*7.3)+(AN18*8)+AK18+AL18+AO18</f>
        <v>220</v>
      </c>
      <c r="AS18" s="43">
        <f>SUM(AP4,AP11,AP18)</f>
        <v>467</v>
      </c>
      <c r="AT18" s="43"/>
      <c r="AU18">
        <f>COUNTIF($B18:$AF18,"G")-SUMPRODUCT((WEEKDAY($B16:$AF16,2)&lt;6)*($B16:$AF16&lt;&gt;"")*(COUNTIF(Fériés,$B16:$AF16)=0)*($B18:$AF18="g"))</f>
        <v>2</v>
      </c>
      <c r="AV18">
        <f>COUNTIF($B18:$AF18,"J")-SUMPRODUCT((WEEKDAY($B16:$AF16,2)&lt;6)*($B16:$AF16&lt;&gt;"")*(COUNTIF(Fériés,$B16:$AF16)=0)*($B18:$AF18="j"))</f>
        <v>1</v>
      </c>
      <c r="AW18">
        <f>SUMPRODUCT(COUNTIF($B18:$AF18,{"G";"J"}))-SUMPRODUCT((WEEKDAY($B16:$AF16,2)&lt;6)*($B16:$AF16&lt;&gt;"")*(COUNTIF(Fériés,$B16:$AF16)=0)*(($B18:$AF18="G")+($B18:$AF18="j")))</f>
        <v>3</v>
      </c>
    </row>
    <row r="19" spans="1:49" ht="16.2" thickTop="1" x14ac:dyDescent="0.3">
      <c r="B19" s="31"/>
      <c r="C19" s="3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3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1"/>
      <c r="AH19" s="1"/>
      <c r="AI19" s="1"/>
      <c r="AJ19" s="1"/>
      <c r="AK19" s="1"/>
      <c r="AL19" s="1"/>
      <c r="AM19" s="1"/>
      <c r="AN19" s="1"/>
      <c r="AO19" s="1"/>
    </row>
    <row r="20" spans="1:49" x14ac:dyDescent="0.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</row>
    <row r="21" spans="1:49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</row>
    <row r="22" spans="1:49" ht="15" thickBot="1" x14ac:dyDescent="0.3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33"/>
      <c r="AQ22" s="33"/>
      <c r="AR22" s="34"/>
    </row>
    <row r="23" spans="1:49" ht="16.5" customHeight="1" thickTop="1" thickBot="1" x14ac:dyDescent="0.35">
      <c r="A23" s="2">
        <v>43191</v>
      </c>
      <c r="B23" s="3">
        <f>A23</f>
        <v>43191</v>
      </c>
      <c r="C23" s="4">
        <f>B$23+1</f>
        <v>43192</v>
      </c>
      <c r="D23" s="4">
        <f t="shared" ref="D23:AE23" si="3">C$23+1</f>
        <v>43193</v>
      </c>
      <c r="E23" s="4">
        <f t="shared" si="3"/>
        <v>43194</v>
      </c>
      <c r="F23" s="4">
        <f t="shared" si="3"/>
        <v>43195</v>
      </c>
      <c r="G23" s="4">
        <f t="shared" si="3"/>
        <v>43196</v>
      </c>
      <c r="H23" s="4">
        <f t="shared" si="3"/>
        <v>43197</v>
      </c>
      <c r="I23" s="4">
        <f t="shared" si="3"/>
        <v>43198</v>
      </c>
      <c r="J23" s="4">
        <f t="shared" si="3"/>
        <v>43199</v>
      </c>
      <c r="K23" s="4">
        <f t="shared" si="3"/>
        <v>43200</v>
      </c>
      <c r="L23" s="4">
        <f t="shared" si="3"/>
        <v>43201</v>
      </c>
      <c r="M23" s="4">
        <f t="shared" si="3"/>
        <v>43202</v>
      </c>
      <c r="N23" s="4">
        <f t="shared" si="3"/>
        <v>43203</v>
      </c>
      <c r="O23" s="4">
        <f t="shared" si="3"/>
        <v>43204</v>
      </c>
      <c r="P23" s="4">
        <f t="shared" si="3"/>
        <v>43205</v>
      </c>
      <c r="Q23" s="4">
        <f t="shared" si="3"/>
        <v>43206</v>
      </c>
      <c r="R23" s="4">
        <f t="shared" si="3"/>
        <v>43207</v>
      </c>
      <c r="S23" s="4">
        <f t="shared" si="3"/>
        <v>43208</v>
      </c>
      <c r="T23" s="4">
        <f t="shared" si="3"/>
        <v>43209</v>
      </c>
      <c r="U23" s="4">
        <f t="shared" si="3"/>
        <v>43210</v>
      </c>
      <c r="V23" s="4">
        <f t="shared" si="3"/>
        <v>43211</v>
      </c>
      <c r="W23" s="4">
        <f t="shared" si="3"/>
        <v>43212</v>
      </c>
      <c r="X23" s="4">
        <f t="shared" si="3"/>
        <v>43213</v>
      </c>
      <c r="Y23" s="4">
        <f t="shared" si="3"/>
        <v>43214</v>
      </c>
      <c r="Z23" s="4">
        <f t="shared" si="3"/>
        <v>43215</v>
      </c>
      <c r="AA23" s="4">
        <f t="shared" si="3"/>
        <v>43216</v>
      </c>
      <c r="AB23" s="4">
        <f t="shared" si="3"/>
        <v>43217</v>
      </c>
      <c r="AC23" s="4">
        <f t="shared" si="3"/>
        <v>43218</v>
      </c>
      <c r="AD23" s="4">
        <f t="shared" si="3"/>
        <v>43219</v>
      </c>
      <c r="AE23" s="4">
        <f t="shared" si="3"/>
        <v>43220</v>
      </c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39" t="s">
        <v>0</v>
      </c>
      <c r="AQ23" s="41" t="s">
        <v>1</v>
      </c>
    </row>
    <row r="24" spans="1:49" ht="15.6" thickTop="1" thickBot="1" x14ac:dyDescent="0.35">
      <c r="A24" s="8" t="s">
        <v>2</v>
      </c>
      <c r="B24" s="24">
        <v>43191</v>
      </c>
      <c r="C24" s="25">
        <v>43192</v>
      </c>
      <c r="D24" s="25">
        <v>43193</v>
      </c>
      <c r="E24" s="25">
        <v>43194</v>
      </c>
      <c r="F24" s="25">
        <v>43195</v>
      </c>
      <c r="G24" s="25">
        <v>43196</v>
      </c>
      <c r="H24" s="25">
        <v>43197</v>
      </c>
      <c r="I24" s="25">
        <v>43198</v>
      </c>
      <c r="J24" s="25">
        <v>43199</v>
      </c>
      <c r="K24" s="25">
        <v>43200</v>
      </c>
      <c r="L24" s="25">
        <v>43201</v>
      </c>
      <c r="M24" s="25">
        <v>43202</v>
      </c>
      <c r="N24" s="25">
        <v>43203</v>
      </c>
      <c r="O24" s="25">
        <v>43204</v>
      </c>
      <c r="P24" s="25">
        <v>43205</v>
      </c>
      <c r="Q24" s="25">
        <v>43206</v>
      </c>
      <c r="R24" s="25">
        <v>43207</v>
      </c>
      <c r="S24" s="25">
        <v>43208</v>
      </c>
      <c r="T24" s="25">
        <v>43209</v>
      </c>
      <c r="U24" s="25">
        <v>43210</v>
      </c>
      <c r="V24" s="25">
        <v>43211</v>
      </c>
      <c r="W24" s="25">
        <v>43212</v>
      </c>
      <c r="X24" s="25">
        <v>43213</v>
      </c>
      <c r="Y24" s="25">
        <v>43214</v>
      </c>
      <c r="Z24" s="25">
        <v>43215</v>
      </c>
      <c r="AA24" s="25">
        <v>43216</v>
      </c>
      <c r="AB24" s="25">
        <v>43217</v>
      </c>
      <c r="AC24" s="25">
        <v>43218</v>
      </c>
      <c r="AD24" s="25">
        <v>43219</v>
      </c>
      <c r="AE24" s="26">
        <v>43220</v>
      </c>
      <c r="AF24" s="1"/>
      <c r="AG24" s="27" t="s">
        <v>3</v>
      </c>
      <c r="AH24" s="13" t="s">
        <v>4</v>
      </c>
      <c r="AI24" s="13" t="s">
        <v>5</v>
      </c>
      <c r="AJ24" s="13" t="s">
        <v>6</v>
      </c>
      <c r="AK24" s="13" t="s">
        <v>7</v>
      </c>
      <c r="AL24" s="13" t="s">
        <v>8</v>
      </c>
      <c r="AM24" s="13" t="s">
        <v>9</v>
      </c>
      <c r="AN24" s="13" t="s">
        <v>10</v>
      </c>
      <c r="AO24" s="28" t="s">
        <v>11</v>
      </c>
      <c r="AP24" s="40"/>
      <c r="AQ24" s="42"/>
      <c r="AR24" t="s">
        <v>12</v>
      </c>
      <c r="AS24" s="43" t="s">
        <v>15</v>
      </c>
      <c r="AT24" s="43"/>
    </row>
    <row r="25" spans="1:49" ht="15" thickBot="1" x14ac:dyDescent="0.35">
      <c r="B25" s="35"/>
      <c r="C25" s="36"/>
      <c r="D25" s="16" t="s">
        <v>13</v>
      </c>
      <c r="E25" s="16"/>
      <c r="F25" s="16"/>
      <c r="G25" s="16" t="s">
        <v>13</v>
      </c>
      <c r="H25" s="16"/>
      <c r="I25" s="16"/>
      <c r="J25" s="16" t="s">
        <v>13</v>
      </c>
      <c r="K25" s="16"/>
      <c r="L25" s="16"/>
      <c r="M25" s="16" t="s">
        <v>13</v>
      </c>
      <c r="N25" s="16"/>
      <c r="O25" s="16"/>
      <c r="P25" s="16" t="s">
        <v>13</v>
      </c>
      <c r="Q25" s="16"/>
      <c r="R25" s="16"/>
      <c r="S25" s="16" t="s">
        <v>13</v>
      </c>
      <c r="T25" s="16"/>
      <c r="U25" s="16"/>
      <c r="V25" s="16" t="s">
        <v>13</v>
      </c>
      <c r="W25" s="16"/>
      <c r="X25" s="16"/>
      <c r="Y25" s="16" t="s">
        <v>13</v>
      </c>
      <c r="Z25" s="16"/>
      <c r="AA25" s="16"/>
      <c r="AB25" s="16" t="s">
        <v>13</v>
      </c>
      <c r="AC25" s="16"/>
      <c r="AD25" s="16"/>
      <c r="AE25" s="30" t="s">
        <v>13</v>
      </c>
      <c r="AF25" s="1"/>
      <c r="AG25" s="17">
        <f>COUNTIF(B25:AF25,"J")+COUNTIF(B25:AF25,"J1")+COUNTIF(B25:AF25,"J2")+COUNTIF(B25:AF25,"J3")+COUNTIF(B25:AF25,"J4")+COUNTIF(B25:AF25,"J5")+COUNTIF(B25:AF25,"J6")+COUNTIF(B25:AF25,"J8")+COUNTIF(B25:AF25,"J10")+COUNTIF(B25:AF25,"J17")</f>
        <v>0</v>
      </c>
      <c r="AH25" s="18">
        <f>COUNTIF(B25:AF25,"G")+COUNTIF(B25:AF25,"G1")+COUNTIF(B25:AF25,"G2")+COUNTIF(B25:AF25,"G3")+COUNTIF(B25:AF25,"G4")+COUNTIF(B25:AF25,"G5")+COUNTIF(B25:AF25,"G6")+COUNTIF(B25:AF25,"G8")+COUNTIF(B25:AF25,"G10")+COUNTIF(B25:AF25,"G17")</f>
        <v>10</v>
      </c>
      <c r="AI25" s="18">
        <f>COUNTIF(B25:AF25,"JA")+COUNTIF(B25:AF25,"JA1")+COUNTIF(B25:AF25,"JA2")+COUNTIF(B25:AF25,"JA3")+COUNTIF(B25:AF25,"JA4")+COUNTIF(B25:AF25,"JA5")+COUNTIF(B25:AF25,"JA6")+COUNTIF(B25:AF25,"JA8")+COUNTIF(B25:AF25,"JA10")+COUNTIF(B25:AF25,"JA17")</f>
        <v>0</v>
      </c>
      <c r="AJ25" s="18">
        <f>COUNTIF(B25:AF25,"GA")+COUNTIF(B25:AF25,"GA1")+COUNTIF(B25:AF25,"GA2")+COUNTIF(B25:AF25,"GA3")+COUNTIF(B25:AF25,"GA4")+COUNTIF(B25:AF25,"GA5")+COUNTIF(B25:AF25,"GA6")+COUNTIF(B25:AF25,"GA8")+COUNTIF(B25:AF25,"GA10")+COUNTIF(B25:AF25,"GA17")</f>
        <v>0</v>
      </c>
      <c r="AK25" s="18">
        <f>COUNTIF(B25:AF25,"Ex")</f>
        <v>0</v>
      </c>
      <c r="AL25" s="18">
        <f>COUNTIF(B25:AF25,"M")</f>
        <v>0</v>
      </c>
      <c r="AM25" s="18">
        <f>COUNTIF(B25:AF25,"AST")</f>
        <v>0</v>
      </c>
      <c r="AN25" s="18">
        <f>COUNTIF(B25:AF25,"ST")</f>
        <v>0</v>
      </c>
      <c r="AO25" s="20">
        <v>4</v>
      </c>
      <c r="AP25" s="17">
        <f>(AG25*12)+(AI25*12)+(AH25*17)+(AJ25*17)+(AM25*4.2)+(AN25*8)+AK25+AL25+AO25</f>
        <v>174</v>
      </c>
      <c r="AQ25" s="20">
        <f>128-AP25</f>
        <v>-46</v>
      </c>
      <c r="AR25">
        <f>(AG25*12)+(AI25*12)+(AH25*24)+(AJ25*24)+(AM25*7.3)+(AN25*8)+AK25+AL25+AO25</f>
        <v>244</v>
      </c>
      <c r="AS25" s="43">
        <f>SUM(AP4,AP11,AP18,AP25)</f>
        <v>641</v>
      </c>
      <c r="AT25" s="43"/>
      <c r="AU25">
        <f>COUNTIF($B25:$AF25,"G")-SUMPRODUCT((WEEKDAY($B23:$AF23,2)&lt;6)*($B23:$AF23&lt;&gt;"")*(COUNTIF(Fériés,$B23:$AF23)=0)*($B25:$AF25="g"))</f>
        <v>2</v>
      </c>
      <c r="AV25">
        <f>COUNTIF($B25:$AF25,"J")-SUMPRODUCT((WEEKDAY($B23:$AF23,2)&lt;6)*($B23:$AF23&lt;&gt;"")*(COUNTIF(Fériés,$B23:$AF23)=0)*($B25:$AF25="j"))</f>
        <v>0</v>
      </c>
      <c r="AW25">
        <f>SUMPRODUCT(COUNTIF($B25:$AF25,{"G";"J"}))-SUMPRODUCT((WEEKDAY($B23:$AF23,2)&lt;6)*($B23:$AF23&lt;&gt;"")*(COUNTIF(Fériés,$B23:$AF23)=0)*(($B25:$AF25="G")+($B25:$AF25="j")))</f>
        <v>2</v>
      </c>
    </row>
    <row r="26" spans="1:49" ht="15" thickTop="1" x14ac:dyDescent="0.3"/>
    <row r="31" spans="1:49" x14ac:dyDescent="0.3">
      <c r="A31" s="1"/>
      <c r="B31" s="37"/>
      <c r="C31" s="38" t="s">
        <v>31</v>
      </c>
      <c r="D31" s="38"/>
      <c r="E31" s="38"/>
      <c r="F31" s="1"/>
      <c r="G31" s="1"/>
      <c r="H31" s="1"/>
    </row>
    <row r="32" spans="1:49" x14ac:dyDescent="0.3">
      <c r="A32" s="45">
        <f>DATE(A1,1,1)</f>
        <v>43101</v>
      </c>
      <c r="B32" s="45"/>
      <c r="C32" s="1"/>
      <c r="D32" s="1"/>
      <c r="E32" s="1" t="s">
        <v>16</v>
      </c>
      <c r="F32" s="1"/>
      <c r="G32" s="1"/>
      <c r="H32" s="44">
        <f>A32</f>
        <v>43101</v>
      </c>
      <c r="I32" s="44"/>
    </row>
    <row r="33" spans="1:9" x14ac:dyDescent="0.3">
      <c r="A33" s="45">
        <f>ROUND(DATE(A1,4,MOD(234-11*MOD(A1,19),30))/7,0)*7-6</f>
        <v>43191</v>
      </c>
      <c r="B33" s="45"/>
      <c r="C33" s="1"/>
      <c r="D33" s="1"/>
      <c r="E33" s="1" t="s">
        <v>23</v>
      </c>
      <c r="F33" s="1"/>
      <c r="G33" s="1"/>
      <c r="H33" s="44">
        <f t="shared" ref="H33:H44" si="4">A33</f>
        <v>43191</v>
      </c>
      <c r="I33" s="44"/>
    </row>
    <row r="34" spans="1:9" x14ac:dyDescent="0.3">
      <c r="A34" s="45">
        <f>$A$33+1</f>
        <v>43192</v>
      </c>
      <c r="B34" s="45"/>
      <c r="C34" s="1"/>
      <c r="D34" s="1"/>
      <c r="E34" s="1" t="s">
        <v>24</v>
      </c>
      <c r="F34" s="1"/>
      <c r="G34" s="1"/>
      <c r="H34" s="44">
        <f t="shared" si="4"/>
        <v>43192</v>
      </c>
      <c r="I34" s="44"/>
    </row>
    <row r="35" spans="1:9" x14ac:dyDescent="0.3">
      <c r="A35" s="45">
        <f>DATE(A1,5,1)</f>
        <v>43221</v>
      </c>
      <c r="B35" s="45"/>
      <c r="C35" s="1"/>
      <c r="D35" s="1"/>
      <c r="E35" s="1" t="s">
        <v>25</v>
      </c>
      <c r="F35" s="1"/>
      <c r="G35" s="1"/>
      <c r="H35" s="44">
        <f t="shared" si="4"/>
        <v>43221</v>
      </c>
      <c r="I35" s="44"/>
    </row>
    <row r="36" spans="1:9" x14ac:dyDescent="0.3">
      <c r="A36" s="45">
        <f>DATE($A$1,5,8)</f>
        <v>43228</v>
      </c>
      <c r="B36" s="45"/>
      <c r="C36" s="1"/>
      <c r="D36" s="1"/>
      <c r="E36" s="1" t="s">
        <v>30</v>
      </c>
      <c r="F36" s="1"/>
      <c r="G36" s="1"/>
      <c r="H36" s="44">
        <f t="shared" si="4"/>
        <v>43228</v>
      </c>
      <c r="I36" s="44"/>
    </row>
    <row r="37" spans="1:9" x14ac:dyDescent="0.3">
      <c r="A37" s="45">
        <f>A33+39</f>
        <v>43230</v>
      </c>
      <c r="B37" s="45"/>
      <c r="C37" s="1"/>
      <c r="D37" s="1"/>
      <c r="E37" s="1" t="s">
        <v>17</v>
      </c>
      <c r="F37" s="1"/>
      <c r="G37" s="1"/>
      <c r="H37" s="44">
        <f>H33+39</f>
        <v>43230</v>
      </c>
      <c r="I37" s="44"/>
    </row>
    <row r="38" spans="1:9" x14ac:dyDescent="0.3">
      <c r="A38" s="45">
        <f>$Z$96+49</f>
        <v>49</v>
      </c>
      <c r="B38" s="45"/>
      <c r="C38" s="1"/>
      <c r="D38" s="1"/>
      <c r="E38" s="1" t="s">
        <v>26</v>
      </c>
      <c r="F38" s="1"/>
      <c r="G38" s="1"/>
      <c r="H38" s="44">
        <f>H33+49</f>
        <v>43240</v>
      </c>
      <c r="I38" s="44"/>
    </row>
    <row r="39" spans="1:9" x14ac:dyDescent="0.3">
      <c r="A39" s="45">
        <f>$Z$96+50</f>
        <v>50</v>
      </c>
      <c r="B39" s="45"/>
      <c r="C39" s="1"/>
      <c r="D39" s="1"/>
      <c r="E39" s="1" t="s">
        <v>27</v>
      </c>
      <c r="F39" s="1"/>
      <c r="G39" s="1"/>
      <c r="H39" s="44">
        <f>H38+1</f>
        <v>43241</v>
      </c>
      <c r="I39" s="44"/>
    </row>
    <row r="40" spans="1:9" x14ac:dyDescent="0.3">
      <c r="A40" s="45">
        <f>DATE($A$1,7,14)</f>
        <v>43295</v>
      </c>
      <c r="B40" s="45"/>
      <c r="C40" s="1"/>
      <c r="D40" s="1"/>
      <c r="E40" s="1" t="s">
        <v>28</v>
      </c>
      <c r="F40" s="1"/>
      <c r="G40" s="1"/>
      <c r="H40" s="44">
        <f t="shared" si="4"/>
        <v>43295</v>
      </c>
      <c r="I40" s="44"/>
    </row>
    <row r="41" spans="1:9" x14ac:dyDescent="0.3">
      <c r="A41" s="45">
        <f>DATE($A$1,8,15)</f>
        <v>43327</v>
      </c>
      <c r="B41" s="45"/>
      <c r="C41" s="1"/>
      <c r="D41" s="1"/>
      <c r="E41" s="1" t="s">
        <v>18</v>
      </c>
      <c r="F41" s="1"/>
      <c r="G41" s="1"/>
      <c r="H41" s="44">
        <f t="shared" si="4"/>
        <v>43327</v>
      </c>
      <c r="I41" s="44"/>
    </row>
    <row r="42" spans="1:9" x14ac:dyDescent="0.3">
      <c r="A42" s="45">
        <f>DATE($A$1,11,1)</f>
        <v>43405</v>
      </c>
      <c r="B42" s="45"/>
      <c r="C42" s="1"/>
      <c r="D42" s="1"/>
      <c r="E42" s="1" t="s">
        <v>22</v>
      </c>
      <c r="F42" s="1"/>
      <c r="G42" s="1"/>
      <c r="H42" s="44">
        <f t="shared" si="4"/>
        <v>43405</v>
      </c>
      <c r="I42" s="44"/>
    </row>
    <row r="43" spans="1:9" x14ac:dyDescent="0.3">
      <c r="A43" s="45">
        <f>DATE($A$1,11,11)</f>
        <v>43415</v>
      </c>
      <c r="B43" s="45"/>
      <c r="C43" s="1"/>
      <c r="D43" s="1"/>
      <c r="E43" s="1" t="s">
        <v>19</v>
      </c>
      <c r="F43" s="1"/>
      <c r="G43" s="1"/>
      <c r="H43" s="44">
        <f t="shared" si="4"/>
        <v>43415</v>
      </c>
      <c r="I43" s="44"/>
    </row>
    <row r="44" spans="1:9" x14ac:dyDescent="0.3">
      <c r="A44" s="45">
        <f>DATE($A$1,12,25)</f>
        <v>43459</v>
      </c>
      <c r="B44" s="45"/>
      <c r="C44" s="1"/>
      <c r="D44" s="1"/>
      <c r="E44" s="1" t="s">
        <v>29</v>
      </c>
      <c r="F44" s="1"/>
      <c r="G44" s="1"/>
      <c r="H44" s="44">
        <f t="shared" si="4"/>
        <v>43459</v>
      </c>
      <c r="I44" s="44"/>
    </row>
  </sheetData>
  <mergeCells count="41">
    <mergeCell ref="H43:I43"/>
    <mergeCell ref="H38:I38"/>
    <mergeCell ref="H39:I39"/>
    <mergeCell ref="H40:I40"/>
    <mergeCell ref="H41:I41"/>
    <mergeCell ref="H42:I42"/>
    <mergeCell ref="H33:I33"/>
    <mergeCell ref="H34:I34"/>
    <mergeCell ref="H35:I35"/>
    <mergeCell ref="H36:I36"/>
    <mergeCell ref="H37:I37"/>
    <mergeCell ref="H32:I32"/>
    <mergeCell ref="A42:B42"/>
    <mergeCell ref="A43:B43"/>
    <mergeCell ref="A44:B44"/>
    <mergeCell ref="C31:E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H44:I44"/>
    <mergeCell ref="AS25:AT25"/>
    <mergeCell ref="AP16:AP17"/>
    <mergeCell ref="AQ16:AQ17"/>
    <mergeCell ref="AS17:AT17"/>
    <mergeCell ref="AS18:AT18"/>
    <mergeCell ref="AP23:AP24"/>
    <mergeCell ref="AQ23:AQ24"/>
    <mergeCell ref="AS24:AT24"/>
    <mergeCell ref="AP2:AP3"/>
    <mergeCell ref="AQ2:AQ3"/>
    <mergeCell ref="AP9:AP10"/>
    <mergeCell ref="AQ9:AQ10"/>
    <mergeCell ref="AS10:AT10"/>
    <mergeCell ref="AS11:AT11"/>
  </mergeCells>
  <conditionalFormatting sqref="B4:AF4 B25:AF25 B11:AE11 B18:AF18">
    <cfRule type="cellIs" dxfId="2" priority="4" operator="equal">
      <formula>"J"</formula>
    </cfRule>
    <cfRule type="cellIs" dxfId="1" priority="5" operator="equal">
      <formula>"C"</formula>
    </cfRule>
  </conditionalFormatting>
  <conditionalFormatting sqref="B2:AF4 B23:AE25 B9:AC11 B16:AF18">
    <cfRule type="expression" dxfId="0" priority="1">
      <formula>OR(COUNTIF(Ferier2018,B2)=1,(WEEKDAY(B2,2)=7))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Fériés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Dede</cp:lastModifiedBy>
  <dcterms:created xsi:type="dcterms:W3CDTF">2018-01-04T12:17:13Z</dcterms:created>
  <dcterms:modified xsi:type="dcterms:W3CDTF">2018-01-04T17:25:17Z</dcterms:modified>
</cp:coreProperties>
</file>