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65" windowWidth="19320" windowHeight="9405"/>
  </bookViews>
  <sheets>
    <sheet name="2013" sheetId="1" r:id="rId1"/>
    <sheet name="Fériés" sheetId="2" r:id="rId2"/>
  </sheets>
  <definedNames>
    <definedName name="_xlnm._FilterDatabase" localSheetId="0" hidden="1">'2013'!$A$4:$AE$6</definedName>
    <definedName name="An">YEAR('2013'!$Q$1)</definedName>
    <definedName name="Fériés">Fériés!$D$4:$D$16</definedName>
    <definedName name="_xlnm.Print_Area" localSheetId="0">'2013'!$K$1:$P$7</definedName>
  </definedNames>
  <calcPr calcId="114210"/>
</workbook>
</file>

<file path=xl/calcChain.xml><?xml version="1.0" encoding="utf-8"?>
<calcChain xmlns="http://schemas.openxmlformats.org/spreadsheetml/2006/main">
  <c r="T6" i="1"/>
  <c r="U6"/>
  <c r="V6"/>
  <c r="W6"/>
  <c r="X6"/>
  <c r="Y6"/>
  <c r="Z6"/>
  <c r="AA6"/>
  <c r="AB6"/>
  <c r="AC6"/>
  <c r="AD6"/>
  <c r="AE6"/>
  <c r="U5"/>
  <c r="V5"/>
  <c r="W5"/>
  <c r="X5"/>
  <c r="Y5"/>
  <c r="Z5"/>
  <c r="AA5"/>
  <c r="AB5"/>
  <c r="AC5"/>
  <c r="AD5"/>
  <c r="AE5"/>
  <c r="T5"/>
  <c r="D16" i="2"/>
  <c r="D15"/>
  <c r="D14"/>
  <c r="D13"/>
  <c r="D12"/>
  <c r="D8"/>
  <c r="D7"/>
  <c r="D5"/>
  <c r="D6"/>
  <c r="D4"/>
  <c r="D10"/>
  <c r="D11"/>
  <c r="D9"/>
  <c r="N5" i="1"/>
  <c r="U2"/>
  <c r="V2"/>
  <c r="W2"/>
  <c r="X2"/>
  <c r="Y2"/>
  <c r="Z2"/>
  <c r="AA2"/>
  <c r="AB2"/>
  <c r="AC2"/>
  <c r="AD2"/>
  <c r="AE2"/>
  <c r="T2"/>
  <c r="N6"/>
  <c r="T4"/>
  <c r="U3"/>
  <c r="U4"/>
  <c r="T3"/>
  <c r="V3"/>
  <c r="O6"/>
  <c r="O5"/>
  <c r="W3"/>
  <c r="V4"/>
  <c r="R6"/>
  <c r="Q6"/>
  <c r="P6"/>
  <c r="R5"/>
  <c r="Q5"/>
  <c r="P5"/>
  <c r="X3"/>
  <c r="W4"/>
  <c r="S5"/>
  <c r="S6"/>
  <c r="Y3"/>
  <c r="X4"/>
  <c r="Z3"/>
  <c r="Y4"/>
  <c r="AA3"/>
  <c r="Z4"/>
  <c r="AB3"/>
  <c r="AA4"/>
  <c r="AC3"/>
  <c r="AB4"/>
  <c r="AD3"/>
  <c r="AC4"/>
  <c r="AE3"/>
  <c r="AE4"/>
  <c r="AD4"/>
</calcChain>
</file>

<file path=xl/sharedStrings.xml><?xml version="1.0" encoding="utf-8"?>
<sst xmlns="http://schemas.openxmlformats.org/spreadsheetml/2006/main" count="50" uniqueCount="40">
  <si>
    <t>Présent au</t>
  </si>
  <si>
    <t>AGENCE</t>
  </si>
  <si>
    <t>MATRICULE</t>
  </si>
  <si>
    <t>Nom</t>
  </si>
  <si>
    <t>Prénom</t>
  </si>
  <si>
    <t>ATELIER</t>
  </si>
  <si>
    <t>PROD</t>
  </si>
  <si>
    <t>POSTE</t>
  </si>
  <si>
    <t>HORAIRE</t>
  </si>
  <si>
    <t>MOTIF</t>
  </si>
  <si>
    <t>Sexe</t>
  </si>
  <si>
    <t>Motif Accroissement ou Remplacement</t>
  </si>
  <si>
    <t xml:space="preserve">Du </t>
  </si>
  <si>
    <t>Au</t>
  </si>
  <si>
    <t>MOTIF FIN</t>
  </si>
  <si>
    <t>Motif Accrois-sement</t>
  </si>
  <si>
    <t>Motif Rempla-cement</t>
  </si>
  <si>
    <t>JACQUES</t>
  </si>
  <si>
    <t>Journée ou équipe</t>
  </si>
  <si>
    <t>H</t>
  </si>
  <si>
    <t>REMP</t>
  </si>
  <si>
    <t>Jour Ouvré
(Mois de début)</t>
  </si>
  <si>
    <t>ETP</t>
  </si>
  <si>
    <t>INTERIM</t>
  </si>
  <si>
    <t>F</t>
  </si>
  <si>
    <t>MOUL</t>
  </si>
  <si>
    <t>Remplacement</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</si>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</sst>
</file>

<file path=xl/styles.xml><?xml version="1.0" encoding="utf-8"?>
<styleSheet xmlns="http://schemas.openxmlformats.org/spreadsheetml/2006/main">
  <numFmts count="5">
    <numFmt numFmtId="164" formatCode="dd/mm/yy;@"/>
    <numFmt numFmtId="165" formatCode="[$-40C]d\-mmm\-yy;@"/>
    <numFmt numFmtId="166" formatCode="dddd\ dd\ mmmm\ yyyy"/>
    <numFmt numFmtId="167" formatCode="[$-F800]dddd\,\ mmmm\ dd\,\ yyyy"/>
    <numFmt numFmtId="169" formatCode="ddd"/>
  </numFmts>
  <fonts count="10">
    <font>
      <sz val="10"/>
      <name val="Arial"/>
    </font>
    <font>
      <sz val="8"/>
      <name val="Arial"/>
      <family val="2"/>
    </font>
    <font>
      <sz val="9"/>
      <name val="Arial"/>
      <family val="2"/>
    </font>
    <font>
      <sz val="8"/>
      <name val="Arial"/>
      <family val="2"/>
    </font>
    <font>
      <sz val="8"/>
      <name val="Arial"/>
    </font>
    <font>
      <sz val="12"/>
      <name val="Times New Roman"/>
      <family val="1"/>
    </font>
    <font>
      <sz val="8"/>
      <name val="Times New Roman"/>
      <family val="1"/>
    </font>
    <font>
      <sz val="12"/>
      <color indexed="12"/>
      <name val="Times New Roman"/>
      <family val="1"/>
    </font>
    <font>
      <sz val="10"/>
      <name val="Arial"/>
      <family val="2"/>
    </font>
    <font>
      <sz val="12"/>
      <name val="Arial"/>
      <family val="2"/>
    </font>
  </fonts>
  <fills count="4">
    <fill>
      <patternFill patternType="none"/>
    </fill>
    <fill>
      <patternFill patternType="gray125"/>
    </fill>
    <fill>
      <patternFill patternType="solid">
        <fgColor indexed="13"/>
        <bgColor indexed="64"/>
      </patternFill>
    </fill>
    <fill>
      <patternFill patternType="solid">
        <fgColor indexed="1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 fillId="0" borderId="0"/>
  </cellStyleXfs>
  <cellXfs count="40">
    <xf numFmtId="0" fontId="0" fillId="0" borderId="0" xfId="0"/>
    <xf numFmtId="0" fontId="1" fillId="0" borderId="0" xfId="0" applyFont="1" applyAlignment="1">
      <alignment horizontal="center"/>
    </xf>
    <xf numFmtId="0" fontId="1" fillId="0" borderId="0" xfId="0" applyFont="1"/>
    <xf numFmtId="164" fontId="1" fillId="0" borderId="0" xfId="0" applyNumberFormat="1"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xf>
    <xf numFmtId="164" fontId="1" fillId="0" borderId="1" xfId="0" applyNumberFormat="1" applyFont="1" applyBorder="1" applyAlignment="1">
      <alignment vertical="center"/>
    </xf>
    <xf numFmtId="0" fontId="2" fillId="0" borderId="2" xfId="0" applyFont="1" applyFill="1" applyBorder="1" applyAlignment="1">
      <alignment horizontal="center" vertical="center" wrapText="1"/>
    </xf>
    <xf numFmtId="165" fontId="2" fillId="0" borderId="2" xfId="0" applyNumberFormat="1" applyFont="1" applyFill="1" applyBorder="1" applyAlignment="1">
      <alignment horizontal="center" vertical="center" wrapText="1"/>
    </xf>
    <xf numFmtId="1" fontId="1" fillId="0" borderId="3" xfId="0" applyNumberFormat="1" applyFont="1" applyBorder="1" applyAlignment="1">
      <alignment horizontal="left"/>
    </xf>
    <xf numFmtId="1" fontId="1" fillId="0" borderId="3" xfId="0" applyNumberFormat="1" applyFont="1" applyBorder="1" applyAlignment="1">
      <alignment horizontal="center"/>
    </xf>
    <xf numFmtId="14" fontId="1" fillId="0" borderId="3" xfId="0" applyNumberFormat="1" applyFont="1" applyBorder="1" applyAlignment="1"/>
    <xf numFmtId="0" fontId="1" fillId="0" borderId="3" xfId="0" applyFont="1" applyBorder="1" applyAlignment="1">
      <alignment horizontal="center" wrapText="1"/>
    </xf>
    <xf numFmtId="0" fontId="1" fillId="0" borderId="2" xfId="0" applyFont="1" applyBorder="1"/>
    <xf numFmtId="0" fontId="0" fillId="0" borderId="0" xfId="0" applyAlignment="1">
      <alignment horizontal="center"/>
    </xf>
    <xf numFmtId="0" fontId="1" fillId="2" borderId="1" xfId="0" applyFont="1" applyFill="1" applyBorder="1" applyAlignment="1">
      <alignment horizontal="center" vertical="center"/>
    </xf>
    <xf numFmtId="14" fontId="1" fillId="0" borderId="0" xfId="0" applyNumberFormat="1" applyFont="1" applyBorder="1" applyAlignment="1"/>
    <xf numFmtId="164" fontId="1" fillId="0" borderId="4" xfId="0" applyNumberFormat="1" applyFont="1" applyBorder="1" applyAlignment="1">
      <alignment horizontal="center"/>
    </xf>
    <xf numFmtId="0" fontId="3" fillId="2" borderId="1" xfId="0" applyFont="1" applyFill="1" applyBorder="1" applyAlignment="1">
      <alignment horizontal="center" vertical="center" wrapText="1"/>
    </xf>
    <xf numFmtId="2" fontId="1" fillId="2" borderId="3" xfId="0" applyNumberFormat="1" applyFont="1" applyFill="1" applyBorder="1" applyAlignment="1">
      <alignment horizontal="center" wrapText="1"/>
    </xf>
    <xf numFmtId="164" fontId="1" fillId="0" borderId="5" xfId="0" applyNumberFormat="1" applyFont="1" applyBorder="1" applyAlignment="1">
      <alignment horizontal="center"/>
    </xf>
    <xf numFmtId="0" fontId="1" fillId="0" borderId="4" xfId="0" applyNumberFormat="1" applyFont="1" applyBorder="1" applyAlignment="1">
      <alignment horizontal="center"/>
    </xf>
    <xf numFmtId="0" fontId="7" fillId="0" borderId="0" xfId="1" applyFont="1" applyAlignment="1">
      <alignment horizontal="center"/>
    </xf>
    <xf numFmtId="0" fontId="5" fillId="0" borderId="0" xfId="1"/>
    <xf numFmtId="0" fontId="5" fillId="0" borderId="0" xfId="1" applyNumberFormat="1" applyBorder="1" applyAlignment="1">
      <alignment horizontal="center" wrapText="1"/>
    </xf>
    <xf numFmtId="0" fontId="5" fillId="0" borderId="0" xfId="1" applyAlignment="1">
      <alignment horizontal="center"/>
    </xf>
    <xf numFmtId="0" fontId="5" fillId="0" borderId="0" xfId="1" applyBorder="1"/>
    <xf numFmtId="0" fontId="5" fillId="0" borderId="0" xfId="1" applyBorder="1" applyAlignment="1">
      <alignment horizontal="center"/>
    </xf>
    <xf numFmtId="0" fontId="8" fillId="3" borderId="0" xfId="1" applyFont="1" applyFill="1" applyBorder="1"/>
    <xf numFmtId="0" fontId="9" fillId="3" borderId="0" xfId="1" applyFont="1" applyFill="1" applyBorder="1"/>
    <xf numFmtId="166" fontId="8" fillId="3" borderId="0" xfId="1" applyNumberFormat="1" applyFont="1" applyFill="1" applyBorder="1" applyAlignment="1">
      <alignment horizontal="center"/>
    </xf>
    <xf numFmtId="14" fontId="5" fillId="0" borderId="0" xfId="1" applyNumberFormat="1"/>
    <xf numFmtId="167" fontId="8" fillId="3" borderId="0" xfId="1" applyNumberFormat="1" applyFont="1" applyFill="1" applyBorder="1" applyAlignment="1">
      <alignment horizontal="center"/>
    </xf>
    <xf numFmtId="2" fontId="5" fillId="0" borderId="0" xfId="1" applyNumberFormat="1"/>
    <xf numFmtId="16" fontId="0" fillId="0" borderId="0" xfId="0" applyNumberFormat="1"/>
    <xf numFmtId="169" fontId="0" fillId="0" borderId="0" xfId="0" applyNumberFormat="1"/>
    <xf numFmtId="164" fontId="1" fillId="0" borderId="4" xfId="0" applyNumberFormat="1"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cellXfs>
  <cellStyles count="2">
    <cellStyle name="Normal" xfId="0" builtinId="0"/>
    <cellStyle name="Normal_feries" xfId="1"/>
  </cellStyles>
  <dxfs count="6">
    <dxf>
      <fill>
        <patternFill>
          <bgColor indexed="57"/>
        </patternFill>
      </fill>
    </dxf>
    <dxf>
      <font>
        <b/>
        <i/>
        <condense val="0"/>
        <extend val="0"/>
        <color indexed="10"/>
      </font>
    </dxf>
    <dxf>
      <font>
        <b/>
        <i/>
        <condense val="0"/>
        <extend val="0"/>
        <color indexed="10"/>
      </font>
    </dxf>
    <dxf>
      <fill>
        <patternFill>
          <bgColor indexed="35"/>
        </patternFill>
      </fill>
    </dxf>
    <dxf>
      <fill>
        <patternFill>
          <bgColor indexed="34"/>
        </patternFill>
      </fill>
    </dxf>
    <dxf>
      <fill>
        <patternFill>
          <bgColor indexed="43"/>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11</xdr:row>
      <xdr:rowOff>133350</xdr:rowOff>
    </xdr:from>
    <xdr:to>
      <xdr:col>2</xdr:col>
      <xdr:colOff>209550</xdr:colOff>
      <xdr:row>13</xdr:row>
      <xdr:rowOff>9525</xdr:rowOff>
    </xdr:to>
    <xdr:sp macro="" textlink="">
      <xdr:nvSpPr>
        <xdr:cNvPr id="1025" name="Text Box 32"/>
        <xdr:cNvSpPr txBox="1">
          <a:spLocks noChangeArrowheads="1"/>
        </xdr:cNvSpPr>
      </xdr:nvSpPr>
      <xdr:spPr bwMode="auto">
        <a:xfrm>
          <a:off x="1819275" y="2324100"/>
          <a:ext cx="76200" cy="200025"/>
        </a:xfrm>
        <a:prstGeom prst="rect">
          <a:avLst/>
        </a:prstGeom>
        <a:noFill/>
        <a:ln w="9525">
          <a:noFill/>
          <a:miter lim="800000"/>
          <a:headEnd/>
          <a:tailEnd/>
        </a:ln>
      </xdr:spPr>
    </xdr:sp>
    <xdr:clientData/>
  </xdr:twoCellAnchor>
  <xdr:twoCellAnchor>
    <xdr:from>
      <xdr:col>11</xdr:col>
      <xdr:colOff>266700</xdr:colOff>
      <xdr:row>11</xdr:row>
      <xdr:rowOff>76200</xdr:rowOff>
    </xdr:from>
    <xdr:to>
      <xdr:col>19</xdr:col>
      <xdr:colOff>19050</xdr:colOff>
      <xdr:row>17</xdr:row>
      <xdr:rowOff>47625</xdr:rowOff>
    </xdr:to>
    <xdr:sp macro="" textlink="">
      <xdr:nvSpPr>
        <xdr:cNvPr id="1057" name="Text Box 33"/>
        <xdr:cNvSpPr txBox="1">
          <a:spLocks noChangeArrowheads="1"/>
        </xdr:cNvSpPr>
      </xdr:nvSpPr>
      <xdr:spPr bwMode="auto">
        <a:xfrm>
          <a:off x="8677275" y="2266950"/>
          <a:ext cx="5619750" cy="9429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je dois créer un indicateur calculant les ETP (Equivalent Temps Plein) des personnes en fonction de la date de debut et la date de fin de leur periode de contrat. Sachant qu'un contrat peu etre sur une periode "a cheval" sur 2 mois, je voudrai obtenir le calcul ETP sur les deux mois en tenant compte du nombre de jours ouvrés.</a:t>
          </a:r>
        </a:p>
        <a:p>
          <a:pPr algn="l" rtl="0">
            <a:defRPr sz="1000"/>
          </a:pPr>
          <a:r>
            <a:rPr lang="fr-FR" sz="1000" b="0" i="0" u="none" strike="noStrike" baseline="0">
              <a:solidFill>
                <a:srgbClr val="000000"/>
              </a:solidFill>
              <a:latin typeface="Arial"/>
              <a:cs typeface="Arial"/>
            </a:rPr>
            <a:t>en T5 formule initiale</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3</xdr:row>
      <xdr:rowOff>19050</xdr:rowOff>
    </xdr:from>
    <xdr:to>
      <xdr:col>9</xdr:col>
      <xdr:colOff>428625</xdr:colOff>
      <xdr:row>6</xdr:row>
      <xdr:rowOff>190500</xdr:rowOff>
    </xdr:to>
    <xdr:sp macro="" textlink="">
      <xdr:nvSpPr>
        <xdr:cNvPr id="2049" name="Text Box 1"/>
        <xdr:cNvSpPr txBox="1">
          <a:spLocks noChangeArrowheads="1"/>
        </xdr:cNvSpPr>
      </xdr:nvSpPr>
      <xdr:spPr bwMode="auto">
        <a:xfrm>
          <a:off x="4562475" y="619125"/>
          <a:ext cx="4086225" cy="7715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AI21"/>
  <sheetViews>
    <sheetView tabSelected="1" topLeftCell="L1" zoomScaleNormal="100" workbookViewId="0">
      <selection activeCell="T5" sqref="T5"/>
    </sheetView>
  </sheetViews>
  <sheetFormatPr baseColWidth="10" defaultColWidth="9.5703125" defaultRowHeight="12.75"/>
  <cols>
    <col min="1" max="1" width="11.5703125" style="15" bestFit="1" customWidth="1"/>
    <col min="2" max="2" width="13.7109375" style="15" bestFit="1" customWidth="1"/>
    <col min="3" max="3" width="8.5703125" bestFit="1" customWidth="1"/>
    <col min="4" max="4" width="10.7109375" bestFit="1" customWidth="1"/>
    <col min="5" max="5" width="11.42578125" customWidth="1"/>
    <col min="6" max="6" width="9.5703125" bestFit="1" customWidth="1"/>
    <col min="7" max="7" width="10.28515625" bestFit="1" customWidth="1"/>
    <col min="8" max="8" width="12" bestFit="1" customWidth="1"/>
    <col min="9" max="9" width="13.140625" bestFit="1" customWidth="1"/>
    <col min="10" max="10" width="9.140625" bestFit="1" customWidth="1"/>
    <col min="11" max="11" width="16" bestFit="1" customWidth="1"/>
    <col min="12" max="13" width="8.7109375" bestFit="1" customWidth="1"/>
    <col min="14" max="14" width="8.140625" bestFit="1" customWidth="1"/>
    <col min="15" max="15" width="16.28515625" bestFit="1" customWidth="1"/>
    <col min="16" max="16" width="12.42578125" bestFit="1" customWidth="1"/>
    <col min="17" max="17" width="11.5703125" bestFit="1" customWidth="1"/>
    <col min="18" max="18" width="11" bestFit="1" customWidth="1"/>
    <col min="19" max="19" width="11.140625" bestFit="1" customWidth="1"/>
    <col min="20" max="31" width="7" bestFit="1" customWidth="1"/>
    <col min="32" max="32" width="5.140625" customWidth="1"/>
    <col min="33" max="34" width="11.42578125" customWidth="1"/>
    <col min="35" max="35" width="12.42578125" customWidth="1"/>
    <col min="36" max="249" width="11.42578125" customWidth="1"/>
    <col min="250" max="250" width="7.28515625" customWidth="1"/>
    <col min="251" max="251" width="11.42578125" customWidth="1"/>
    <col min="252" max="252" width="15.28515625" customWidth="1"/>
    <col min="253" max="253" width="8" customWidth="1"/>
    <col min="254" max="254" width="5.7109375" customWidth="1"/>
    <col min="255" max="255" width="11.42578125" customWidth="1"/>
  </cols>
  <sheetData>
    <row r="1" spans="1:35">
      <c r="A1" s="1"/>
      <c r="B1" s="1"/>
      <c r="C1" s="2"/>
      <c r="D1" s="2"/>
      <c r="E1" s="2"/>
      <c r="F1" s="1"/>
      <c r="G1" s="1"/>
      <c r="H1" s="1"/>
      <c r="I1" s="1"/>
      <c r="J1" s="2"/>
      <c r="K1" s="2"/>
      <c r="L1" s="2"/>
      <c r="M1" s="2"/>
      <c r="N1" s="2"/>
      <c r="O1" s="2"/>
      <c r="P1" s="2"/>
      <c r="Q1" s="3">
        <v>41275</v>
      </c>
      <c r="R1" s="3"/>
      <c r="S1" s="3"/>
      <c r="T1" s="37" t="s">
        <v>0</v>
      </c>
      <c r="U1" s="38"/>
      <c r="V1" s="38"/>
      <c r="W1" s="38"/>
      <c r="X1" s="38"/>
      <c r="Y1" s="38"/>
      <c r="Z1" s="38"/>
      <c r="AA1" s="38"/>
      <c r="AB1" s="39"/>
      <c r="AC1" s="2"/>
      <c r="AD1" s="2"/>
    </row>
    <row r="2" spans="1:35">
      <c r="A2" s="1"/>
      <c r="B2" s="1"/>
      <c r="C2" s="2"/>
      <c r="D2" s="2"/>
      <c r="E2" s="2"/>
      <c r="F2" s="1"/>
      <c r="G2" s="1"/>
      <c r="H2" s="1"/>
      <c r="I2" s="1"/>
      <c r="J2" s="2"/>
      <c r="K2" s="2"/>
      <c r="L2" s="2"/>
      <c r="M2" s="2"/>
      <c r="N2" s="2"/>
      <c r="O2" s="2"/>
      <c r="P2" s="2"/>
      <c r="Q2" s="3"/>
      <c r="R2" s="3"/>
      <c r="S2" s="3"/>
      <c r="T2" s="22">
        <f>NETWORKDAYS(T3,T4)</f>
        <v>23</v>
      </c>
      <c r="U2" s="22">
        <f t="shared" ref="U2:AE2" si="0">NETWORKDAYS(U3,U4)</f>
        <v>20</v>
      </c>
      <c r="V2" s="22">
        <f t="shared" si="0"/>
        <v>21</v>
      </c>
      <c r="W2" s="22">
        <f t="shared" si="0"/>
        <v>22</v>
      </c>
      <c r="X2" s="22">
        <f t="shared" si="0"/>
        <v>23</v>
      </c>
      <c r="Y2" s="22">
        <f t="shared" si="0"/>
        <v>20</v>
      </c>
      <c r="Z2" s="22">
        <f t="shared" si="0"/>
        <v>23</v>
      </c>
      <c r="AA2" s="22">
        <f t="shared" si="0"/>
        <v>22</v>
      </c>
      <c r="AB2" s="22">
        <f t="shared" si="0"/>
        <v>21</v>
      </c>
      <c r="AC2" s="22">
        <f t="shared" si="0"/>
        <v>23</v>
      </c>
      <c r="AD2" s="22">
        <f t="shared" si="0"/>
        <v>21</v>
      </c>
      <c r="AE2" s="22">
        <f t="shared" si="0"/>
        <v>22</v>
      </c>
    </row>
    <row r="3" spans="1:35">
      <c r="A3" s="1"/>
      <c r="B3" s="1"/>
      <c r="C3" s="2"/>
      <c r="D3" s="2"/>
      <c r="E3" s="2"/>
      <c r="F3" s="1"/>
      <c r="G3" s="1"/>
      <c r="H3" s="1"/>
      <c r="I3" s="1"/>
      <c r="J3" s="2"/>
      <c r="K3" s="2"/>
      <c r="L3" s="2"/>
      <c r="M3" s="2"/>
      <c r="N3" s="2"/>
      <c r="O3" s="2"/>
      <c r="P3" s="2"/>
      <c r="Q3" s="3"/>
      <c r="R3" s="3"/>
      <c r="S3" s="3"/>
      <c r="T3" s="18">
        <f>Q1</f>
        <v>41275</v>
      </c>
      <c r="U3" s="21">
        <f>DATE(YEAR(T3),MONTH(T3)+1,1)</f>
        <v>41306</v>
      </c>
      <c r="V3" s="21">
        <f t="shared" ref="V3:AE3" si="1">DATE(YEAR(U3),MONTH(U3)+1,1)</f>
        <v>41334</v>
      </c>
      <c r="W3" s="21">
        <f t="shared" si="1"/>
        <v>41365</v>
      </c>
      <c r="X3" s="21">
        <f t="shared" si="1"/>
        <v>41395</v>
      </c>
      <c r="Y3" s="21">
        <f t="shared" si="1"/>
        <v>41426</v>
      </c>
      <c r="Z3" s="21">
        <f t="shared" si="1"/>
        <v>41456</v>
      </c>
      <c r="AA3" s="21">
        <f t="shared" si="1"/>
        <v>41487</v>
      </c>
      <c r="AB3" s="21">
        <f t="shared" si="1"/>
        <v>41518</v>
      </c>
      <c r="AC3" s="21">
        <f t="shared" si="1"/>
        <v>41548</v>
      </c>
      <c r="AD3" s="21">
        <f t="shared" si="1"/>
        <v>41579</v>
      </c>
      <c r="AE3" s="21">
        <f t="shared" si="1"/>
        <v>41609</v>
      </c>
    </row>
    <row r="4" spans="1:35" ht="22.5">
      <c r="A4" s="4" t="s">
        <v>1</v>
      </c>
      <c r="B4" s="4" t="s">
        <v>2</v>
      </c>
      <c r="C4" s="4" t="s">
        <v>3</v>
      </c>
      <c r="D4" s="4" t="s">
        <v>4</v>
      </c>
      <c r="E4" s="4" t="s">
        <v>5</v>
      </c>
      <c r="F4" s="5" t="s">
        <v>6</v>
      </c>
      <c r="G4" s="5" t="s">
        <v>7</v>
      </c>
      <c r="H4" s="5" t="s">
        <v>8</v>
      </c>
      <c r="I4" s="5" t="s">
        <v>9</v>
      </c>
      <c r="J4" s="4" t="s">
        <v>10</v>
      </c>
      <c r="K4" s="5" t="s">
        <v>11</v>
      </c>
      <c r="L4" s="4" t="s">
        <v>12</v>
      </c>
      <c r="M4" s="4" t="s">
        <v>13</v>
      </c>
      <c r="N4" s="16" t="s">
        <v>22</v>
      </c>
      <c r="O4" s="19" t="s">
        <v>21</v>
      </c>
      <c r="P4" s="5" t="s">
        <v>14</v>
      </c>
      <c r="Q4" s="6">
        <v>41639</v>
      </c>
      <c r="R4" s="5" t="s">
        <v>15</v>
      </c>
      <c r="S4" s="5" t="s">
        <v>16</v>
      </c>
      <c r="T4" s="7">
        <f>DATE(YEAR(T3),MONTH(T3)+1,0)</f>
        <v>41305</v>
      </c>
      <c r="U4" s="7">
        <f t="shared" ref="U4:AE4" si="2">DATE(YEAR(U3),MONTH(U3)+1,0)</f>
        <v>41333</v>
      </c>
      <c r="V4" s="7">
        <f t="shared" si="2"/>
        <v>41364</v>
      </c>
      <c r="W4" s="7">
        <f t="shared" si="2"/>
        <v>41394</v>
      </c>
      <c r="X4" s="7">
        <f t="shared" si="2"/>
        <v>41425</v>
      </c>
      <c r="Y4" s="7">
        <f t="shared" si="2"/>
        <v>41455</v>
      </c>
      <c r="Z4" s="7">
        <f t="shared" si="2"/>
        <v>41486</v>
      </c>
      <c r="AA4" s="7">
        <f t="shared" si="2"/>
        <v>41517</v>
      </c>
      <c r="AB4" s="7">
        <f t="shared" si="2"/>
        <v>41547</v>
      </c>
      <c r="AC4" s="7">
        <f t="shared" si="2"/>
        <v>41578</v>
      </c>
      <c r="AD4" s="7">
        <f t="shared" si="2"/>
        <v>41608</v>
      </c>
      <c r="AE4" s="7">
        <f t="shared" si="2"/>
        <v>41639</v>
      </c>
    </row>
    <row r="5" spans="1:35" ht="24">
      <c r="A5" s="8" t="s">
        <v>23</v>
      </c>
      <c r="B5" s="8">
        <v>8205</v>
      </c>
      <c r="C5" s="8" t="s">
        <v>24</v>
      </c>
      <c r="D5" s="8" t="s">
        <v>17</v>
      </c>
      <c r="E5" s="8">
        <v>1</v>
      </c>
      <c r="F5" s="8" t="s">
        <v>6</v>
      </c>
      <c r="G5" s="8" t="s">
        <v>25</v>
      </c>
      <c r="H5" s="8" t="s">
        <v>18</v>
      </c>
      <c r="I5" s="9" t="s">
        <v>26</v>
      </c>
      <c r="J5" s="10" t="s">
        <v>19</v>
      </c>
      <c r="K5" s="11" t="s">
        <v>20</v>
      </c>
      <c r="L5" s="12">
        <v>41316</v>
      </c>
      <c r="M5" s="12">
        <v>41327</v>
      </c>
      <c r="N5" s="20">
        <f>NETWORKDAYS($L5,$M5)/NETWORKDAYS(DATE(YEAR($L5),MONTH($L5),1),DATE(YEAR($L5),MONTH($L5)+1,0))</f>
        <v>0.5</v>
      </c>
      <c r="O5" s="20">
        <f>NETWORKDAYS(DATE(YEAR(L5),MONTH(L5),1),DATE(YEAR(L5),MONTH(L5)+1,0))</f>
        <v>20</v>
      </c>
      <c r="P5" s="13">
        <f>NETWORKDAYS(L5,M5)</f>
        <v>10</v>
      </c>
      <c r="Q5" s="14">
        <f>NETWORKDAYS(L5,M5)</f>
        <v>10</v>
      </c>
      <c r="R5" s="14">
        <f>IF(K5="ACCR",Q5,0)</f>
        <v>0</v>
      </c>
      <c r="S5" s="14">
        <f>IF(K5="REMP",Q5,0)</f>
        <v>10</v>
      </c>
      <c r="T5" s="14">
        <f t="shared" ref="T5:AE6" ca="1" si="3">SUMPRODUCT((WEEKDAY(ROW(INDIRECT($L5&amp;":"&amp;$M5)),2)&lt;6)*(MONTH(ROW(INDIRECT($L5&amp;":"&amp;$M5)))=MONTH(T$4))*(COUNTIF(Fériés,ROW(INDIRECT($L5&amp;":"&amp;$M5)))=0))/T$2</f>
        <v>0</v>
      </c>
      <c r="U5" s="14">
        <f t="shared" ca="1" si="3"/>
        <v>0.5</v>
      </c>
      <c r="V5" s="14">
        <f t="shared" ca="1" si="3"/>
        <v>0</v>
      </c>
      <c r="W5" s="14">
        <f t="shared" ca="1" si="3"/>
        <v>0</v>
      </c>
      <c r="X5" s="14">
        <f t="shared" ca="1" si="3"/>
        <v>0</v>
      </c>
      <c r="Y5" s="14">
        <f t="shared" ca="1" si="3"/>
        <v>0</v>
      </c>
      <c r="Z5" s="14">
        <f t="shared" ca="1" si="3"/>
        <v>0</v>
      </c>
      <c r="AA5" s="14">
        <f t="shared" ca="1" si="3"/>
        <v>0</v>
      </c>
      <c r="AB5" s="14">
        <f t="shared" ca="1" si="3"/>
        <v>0</v>
      </c>
      <c r="AC5" s="14">
        <f t="shared" ca="1" si="3"/>
        <v>0</v>
      </c>
      <c r="AD5" s="14">
        <f t="shared" ca="1" si="3"/>
        <v>0</v>
      </c>
      <c r="AE5" s="14">
        <f t="shared" ca="1" si="3"/>
        <v>0</v>
      </c>
      <c r="AG5" s="2"/>
      <c r="AH5" s="2"/>
      <c r="AI5" s="2"/>
    </row>
    <row r="6" spans="1:35" ht="24">
      <c r="A6" s="8" t="s">
        <v>23</v>
      </c>
      <c r="B6" s="8">
        <v>8205</v>
      </c>
      <c r="C6" s="8" t="s">
        <v>24</v>
      </c>
      <c r="D6" s="8" t="s">
        <v>17</v>
      </c>
      <c r="E6" s="8">
        <v>1</v>
      </c>
      <c r="F6" s="8" t="s">
        <v>6</v>
      </c>
      <c r="G6" s="8" t="s">
        <v>25</v>
      </c>
      <c r="H6" s="8" t="s">
        <v>18</v>
      </c>
      <c r="I6" s="9" t="s">
        <v>26</v>
      </c>
      <c r="J6" s="10" t="s">
        <v>19</v>
      </c>
      <c r="K6" s="11" t="s">
        <v>20</v>
      </c>
      <c r="L6" s="12">
        <v>41330</v>
      </c>
      <c r="M6" s="12">
        <v>41334</v>
      </c>
      <c r="N6" s="20">
        <f>NETWORKDAYS($L6,$M6)/NETWORKDAYS(DATE(YEAR($L6),MONTH($L6),1),DATE(YEAR($L6),MONTH($L6)+1,0))</f>
        <v>0.25</v>
      </c>
      <c r="O6" s="20">
        <f>NETWORKDAYS(DATE(YEAR(L6),MONTH(L6),1),DATE(YEAR(L6),MONTH(L6)+1,0))</f>
        <v>20</v>
      </c>
      <c r="P6" s="13">
        <f>NETWORKDAYS(L6,M6)</f>
        <v>5</v>
      </c>
      <c r="Q6" s="14">
        <f>IF($M6&gt;Q$4,Q$4,$M6)-(IF($L6&lt;Q$1,Q$1,$L6))+1</f>
        <v>5</v>
      </c>
      <c r="R6" s="14">
        <f>IF(K6="ACCR",Q6,0)</f>
        <v>0</v>
      </c>
      <c r="S6" s="14">
        <f>IF(K6="REMP",Q6,0)</f>
        <v>5</v>
      </c>
      <c r="T6" s="14">
        <f t="shared" ca="1" si="3"/>
        <v>0</v>
      </c>
      <c r="U6" s="14">
        <f t="shared" ca="1" si="3"/>
        <v>0.2</v>
      </c>
      <c r="V6" s="14">
        <f t="shared" ca="1" si="3"/>
        <v>4.7619047619047616E-2</v>
      </c>
      <c r="W6" s="14">
        <f t="shared" ca="1" si="3"/>
        <v>0</v>
      </c>
      <c r="X6" s="14">
        <f t="shared" ca="1" si="3"/>
        <v>0</v>
      </c>
      <c r="Y6" s="14">
        <f t="shared" ca="1" si="3"/>
        <v>0</v>
      </c>
      <c r="Z6" s="14">
        <f t="shared" ca="1" si="3"/>
        <v>0</v>
      </c>
      <c r="AA6" s="14">
        <f t="shared" ca="1" si="3"/>
        <v>0</v>
      </c>
      <c r="AB6" s="14">
        <f t="shared" ca="1" si="3"/>
        <v>0</v>
      </c>
      <c r="AC6" s="14">
        <f t="shared" ca="1" si="3"/>
        <v>0</v>
      </c>
      <c r="AD6" s="14">
        <f t="shared" ca="1" si="3"/>
        <v>0</v>
      </c>
      <c r="AE6" s="14">
        <f t="shared" ca="1" si="3"/>
        <v>0</v>
      </c>
      <c r="AG6" s="2"/>
      <c r="AH6" s="2"/>
      <c r="AI6" s="2"/>
    </row>
    <row r="7" spans="1:35">
      <c r="N7" s="17"/>
      <c r="O7" s="17"/>
    </row>
    <row r="10" spans="1:35">
      <c r="T10" s="36"/>
      <c r="U10" s="35"/>
    </row>
    <row r="11" spans="1:35">
      <c r="T11" s="36"/>
      <c r="U11" s="35"/>
    </row>
    <row r="12" spans="1:35">
      <c r="T12" s="36"/>
      <c r="U12" s="35"/>
    </row>
    <row r="13" spans="1:35">
      <c r="T13" s="36"/>
      <c r="U13" s="35"/>
    </row>
    <row r="14" spans="1:35">
      <c r="T14" s="36"/>
      <c r="U14" s="35"/>
    </row>
    <row r="15" spans="1:35">
      <c r="T15" s="36"/>
      <c r="U15" s="35"/>
    </row>
    <row r="16" spans="1:35">
      <c r="T16" s="36"/>
      <c r="U16" s="35"/>
    </row>
    <row r="17" spans="20:21">
      <c r="T17" s="36"/>
      <c r="U17" s="35"/>
    </row>
    <row r="18" spans="20:21">
      <c r="T18" s="36"/>
      <c r="U18" s="35"/>
    </row>
    <row r="19" spans="20:21">
      <c r="T19" s="36"/>
      <c r="U19" s="35"/>
    </row>
    <row r="20" spans="20:21">
      <c r="T20" s="36"/>
      <c r="U20" s="35"/>
    </row>
    <row r="21" spans="20:21">
      <c r="T21" s="36"/>
      <c r="U21" s="35"/>
    </row>
  </sheetData>
  <autoFilter ref="A4:AE6"/>
  <mergeCells count="1">
    <mergeCell ref="T1:AB1"/>
  </mergeCells>
  <phoneticPr fontId="4" type="noConversion"/>
  <conditionalFormatting sqref="T5:AE6">
    <cfRule type="cellIs" dxfId="5" priority="25" stopIfTrue="1" operator="equal">
      <formula>1</formula>
    </cfRule>
  </conditionalFormatting>
  <conditionalFormatting sqref="M5:M6 N7:O7">
    <cfRule type="cellIs" dxfId="4" priority="26" stopIfTrue="1" operator="lessThan">
      <formula>$C$1</formula>
    </cfRule>
    <cfRule type="cellIs" dxfId="3" priority="27" stopIfTrue="1" operator="lessThan">
      <formula>$M$1</formula>
    </cfRule>
  </conditionalFormatting>
  <conditionalFormatting sqref="C5:D5">
    <cfRule type="cellIs" dxfId="2" priority="24" stopIfTrue="1" operator="notEqual">
      <formula>#REF!</formula>
    </cfRule>
  </conditionalFormatting>
  <conditionalFormatting sqref="C6:D6">
    <cfRule type="cellIs" dxfId="1" priority="12" stopIfTrue="1" operator="notEqual">
      <formula>#REF!</formula>
    </cfRule>
  </conditionalFormatting>
  <pageMargins left="0" right="0" top="0.98425196850393704" bottom="0.98425196850393704" header="0.51181102362204722" footer="0.51181102362204722"/>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dimension ref="B1:K21"/>
  <sheetViews>
    <sheetView workbookViewId="0">
      <selection activeCell="G15" sqref="G14:G15"/>
    </sheetView>
  </sheetViews>
  <sheetFormatPr baseColWidth="10" defaultColWidth="12.5703125" defaultRowHeight="15.75"/>
  <cols>
    <col min="1" max="1" width="2.42578125" style="24" customWidth="1"/>
    <col min="2" max="2" width="26.42578125" style="24" customWidth="1"/>
    <col min="3" max="3" width="3.28515625" style="24" customWidth="1"/>
    <col min="4" max="4" width="32.85546875" style="26" customWidth="1"/>
    <col min="5" max="5" width="3.28515625" style="24" customWidth="1"/>
    <col min="6" max="6" width="17.28515625" style="24" bestFit="1" customWidth="1"/>
    <col min="7" max="10" width="12.5703125" style="24"/>
    <col min="11" max="11" width="12.85546875" style="24" hidden="1" customWidth="1"/>
    <col min="12" max="16384" width="12.5703125" style="24"/>
  </cols>
  <sheetData>
    <row r="1" spans="2:11">
      <c r="B1" s="23"/>
      <c r="C1" s="23"/>
      <c r="D1" s="23"/>
      <c r="K1" s="25">
        <v>2000</v>
      </c>
    </row>
    <row r="2" spans="2:11">
      <c r="K2" s="25">
        <v>2001</v>
      </c>
    </row>
    <row r="3" spans="2:11">
      <c r="B3" s="27"/>
      <c r="C3" s="27"/>
      <c r="D3" s="28"/>
      <c r="K3" s="25">
        <v>2002</v>
      </c>
    </row>
    <row r="4" spans="2:11">
      <c r="B4" s="29" t="s">
        <v>27</v>
      </c>
      <c r="C4" s="30"/>
      <c r="D4" s="31">
        <f ca="1">DATE(An,1,1)</f>
        <v>41275</v>
      </c>
      <c r="F4" s="32"/>
      <c r="K4" s="25">
        <v>2003</v>
      </c>
    </row>
    <row r="5" spans="2:11">
      <c r="B5" s="29" t="s">
        <v>28</v>
      </c>
      <c r="C5" s="30"/>
      <c r="D5" s="33">
        <f ca="1">FLOOR(DATE(An,5,DAY(MINUTE(An/38)/2+56)),7)-34+7*(An=2079)</f>
        <v>41364</v>
      </c>
      <c r="F5" s="32"/>
      <c r="K5" s="25">
        <v>2004</v>
      </c>
    </row>
    <row r="6" spans="2:11">
      <c r="B6" s="29" t="s">
        <v>29</v>
      </c>
      <c r="C6" s="30"/>
      <c r="D6" s="33">
        <f ca="1">D5+1</f>
        <v>41365</v>
      </c>
      <c r="F6" s="34"/>
      <c r="K6" s="25">
        <v>2005</v>
      </c>
    </row>
    <row r="7" spans="2:11">
      <c r="B7" s="29" t="s">
        <v>30</v>
      </c>
      <c r="C7" s="30"/>
      <c r="D7" s="33">
        <f ca="1">DATE(An,5,1)</f>
        <v>41395</v>
      </c>
      <c r="K7" s="25">
        <v>2006</v>
      </c>
    </row>
    <row r="8" spans="2:11">
      <c r="B8" s="29" t="s">
        <v>31</v>
      </c>
      <c r="C8" s="30"/>
      <c r="D8" s="33">
        <f ca="1">DATE(An,5,8)</f>
        <v>41402</v>
      </c>
      <c r="K8" s="25">
        <v>2007</v>
      </c>
    </row>
    <row r="9" spans="2:11">
      <c r="B9" s="29" t="s">
        <v>32</v>
      </c>
      <c r="C9" s="30"/>
      <c r="D9" s="33">
        <f>D5+39</f>
        <v>41403</v>
      </c>
      <c r="K9" s="25">
        <v>2008</v>
      </c>
    </row>
    <row r="10" spans="2:11">
      <c r="B10" s="29" t="s">
        <v>33</v>
      </c>
      <c r="C10" s="30"/>
      <c r="D10" s="31">
        <f>D5+49</f>
        <v>41413</v>
      </c>
      <c r="K10" s="25">
        <v>2009</v>
      </c>
    </row>
    <row r="11" spans="2:11">
      <c r="B11" s="29" t="s">
        <v>34</v>
      </c>
      <c r="C11" s="30"/>
      <c r="D11" s="31">
        <f>D10+1</f>
        <v>41414</v>
      </c>
      <c r="K11" s="25">
        <v>2010</v>
      </c>
    </row>
    <row r="12" spans="2:11">
      <c r="B12" s="29" t="s">
        <v>35</v>
      </c>
      <c r="C12" s="30"/>
      <c r="D12" s="31">
        <f ca="1">DATE(An,7,14)</f>
        <v>41469</v>
      </c>
      <c r="K12" s="25">
        <v>2011</v>
      </c>
    </row>
    <row r="13" spans="2:11">
      <c r="B13" s="29" t="s">
        <v>36</v>
      </c>
      <c r="C13" s="30"/>
      <c r="D13" s="31">
        <f ca="1">DATE(An,8,15)</f>
        <v>41501</v>
      </c>
      <c r="F13" s="32"/>
      <c r="K13" s="25">
        <v>2012</v>
      </c>
    </row>
    <row r="14" spans="2:11">
      <c r="B14" s="29" t="s">
        <v>37</v>
      </c>
      <c r="C14" s="30"/>
      <c r="D14" s="31">
        <f ca="1">DATE(An,11,1)</f>
        <v>41579</v>
      </c>
      <c r="K14" s="25">
        <v>2013</v>
      </c>
    </row>
    <row r="15" spans="2:11">
      <c r="B15" s="29" t="s">
        <v>38</v>
      </c>
      <c r="C15" s="30"/>
      <c r="D15" s="31">
        <f ca="1">DATE(An,11,11)</f>
        <v>41589</v>
      </c>
      <c r="K15" s="25">
        <v>2014</v>
      </c>
    </row>
    <row r="16" spans="2:11">
      <c r="B16" s="29" t="s">
        <v>39</v>
      </c>
      <c r="C16" s="30"/>
      <c r="D16" s="31">
        <f ca="1">DATE(An,12,25)</f>
        <v>41633</v>
      </c>
      <c r="K16" s="25">
        <v>2015</v>
      </c>
    </row>
    <row r="17" spans="2:4">
      <c r="B17" s="27"/>
      <c r="C17" s="27"/>
      <c r="D17" s="28"/>
    </row>
    <row r="18" spans="2:4">
      <c r="B18" s="27"/>
      <c r="C18" s="27"/>
      <c r="D18" s="28"/>
    </row>
    <row r="19" spans="2:4">
      <c r="B19" s="27"/>
      <c r="C19" s="27"/>
      <c r="D19" s="28"/>
    </row>
    <row r="20" spans="2:4">
      <c r="B20" s="27"/>
      <c r="C20" s="27"/>
      <c r="D20" s="28"/>
    </row>
    <row r="21" spans="2:4">
      <c r="B21" s="27"/>
      <c r="C21" s="27"/>
      <c r="D21" s="28"/>
    </row>
  </sheetData>
  <phoneticPr fontId="6" type="noConversion"/>
  <conditionalFormatting sqref="B4:D16">
    <cfRule type="expression" dxfId="0" priority="1" stopIfTrue="1">
      <formula>MOD(ROW(),2)</formula>
    </cfRule>
  </conditionalFormatting>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2013</vt:lpstr>
      <vt:lpstr>Fériés</vt:lpstr>
      <vt:lpstr>Fériés</vt:lpstr>
      <vt:lpstr>'2013'!Zone_d_impression</vt:lpstr>
    </vt:vector>
  </TitlesOfParts>
  <Company>Sotira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Piniau Sabrina</dc:creator>
  <cp:lastModifiedBy>Dédé</cp:lastModifiedBy>
  <cp:lastPrinted>2013-03-05T15:11:26Z</cp:lastPrinted>
  <dcterms:created xsi:type="dcterms:W3CDTF">2013-03-05T10:36:05Z</dcterms:created>
  <dcterms:modified xsi:type="dcterms:W3CDTF">2013-03-07T15:36:35Z</dcterms:modified>
</cp:coreProperties>
</file>