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tabRatio="905"/>
  </bookViews>
  <sheets>
    <sheet name="TEST" sheetId="11" r:id="rId1"/>
    <sheet name="DONNEES" sheetId="12" r:id="rId2"/>
  </sheets>
  <definedNames>
    <definedName name="Matiere">DONNEES!$E$2:$E$33</definedName>
    <definedName name="Profil">DONNEES!$M$2:$M$4</definedName>
  </definedNames>
  <calcPr calcId="152511"/>
</workbook>
</file>

<file path=xl/calcChain.xml><?xml version="1.0" encoding="utf-8"?>
<calcChain xmlns="http://schemas.openxmlformats.org/spreadsheetml/2006/main">
  <c r="C15" i="11" l="1"/>
  <c r="M3" i="12" a="1"/>
  <c r="M3" i="12"/>
  <c r="M4" i="12" a="1"/>
  <c r="M4" i="12"/>
  <c r="M2" i="12" a="1"/>
  <c r="M2" i="12" s="1"/>
  <c r="H3" i="12"/>
  <c r="H4" i="12"/>
  <c r="H5" i="12"/>
  <c r="H6" i="12"/>
  <c r="H7" i="12"/>
  <c r="H8" i="12"/>
  <c r="H9" i="12"/>
  <c r="H10" i="12"/>
  <c r="H11" i="12"/>
  <c r="H12" i="12"/>
  <c r="H13" i="12"/>
  <c r="H14" i="12"/>
  <c r="H15" i="12"/>
  <c r="H16" i="12"/>
  <c r="H17" i="12"/>
  <c r="H18" i="12"/>
  <c r="H19" i="12"/>
  <c r="H20" i="12"/>
  <c r="H21" i="12"/>
  <c r="H22" i="12"/>
  <c r="H23" i="12"/>
  <c r="H24" i="12"/>
  <c r="H25" i="12"/>
  <c r="H26" i="12"/>
  <c r="H27" i="12"/>
  <c r="H28" i="12"/>
  <c r="H29" i="12"/>
  <c r="H30" i="12"/>
  <c r="H31" i="12"/>
  <c r="H32" i="12"/>
  <c r="H33" i="12"/>
  <c r="G12" i="12"/>
  <c r="G13" i="12"/>
  <c r="G14" i="12"/>
  <c r="G15" i="12"/>
  <c r="G16" i="12"/>
  <c r="G17" i="12"/>
  <c r="G18" i="12"/>
  <c r="G19" i="12"/>
  <c r="G20" i="12"/>
  <c r="G21" i="12"/>
  <c r="G22" i="12"/>
  <c r="G23" i="12"/>
  <c r="G24" i="12"/>
  <c r="G25" i="12"/>
  <c r="G26" i="12"/>
  <c r="G27" i="12"/>
  <c r="G28" i="12"/>
  <c r="G29" i="12"/>
  <c r="G30" i="12"/>
  <c r="G31" i="12"/>
  <c r="G32" i="12"/>
  <c r="G33" i="12"/>
  <c r="G9" i="12"/>
  <c r="G10" i="12"/>
  <c r="G11" i="12"/>
  <c r="G8" i="12"/>
  <c r="G3" i="12"/>
  <c r="G4" i="12"/>
  <c r="G5" i="12"/>
  <c r="G6" i="12"/>
  <c r="G7" i="12"/>
  <c r="G2" i="12"/>
  <c r="H2" i="12"/>
  <c r="F91" i="11" l="1"/>
  <c r="E91" i="11"/>
  <c r="C91" i="11"/>
  <c r="D89" i="11"/>
  <c r="D91" i="11" s="1"/>
  <c r="B72" i="11"/>
  <c r="F8" i="11"/>
  <c r="I8" i="11" s="1"/>
  <c r="D7" i="11"/>
  <c r="F7" i="11" s="1"/>
  <c r="D6" i="11"/>
  <c r="F6" i="11" s="1"/>
  <c r="D5" i="11"/>
  <c r="F5" i="11" s="1"/>
  <c r="C93" i="11" l="1"/>
  <c r="A97" i="11" s="1"/>
  <c r="J5" i="11"/>
  <c r="I5" i="11"/>
  <c r="H5" i="11"/>
  <c r="G5" i="11"/>
  <c r="H6" i="11"/>
  <c r="G6" i="11"/>
  <c r="J6" i="11"/>
  <c r="I6" i="11"/>
  <c r="G7" i="11"/>
  <c r="J7" i="11"/>
  <c r="I7" i="11"/>
  <c r="H7" i="11"/>
  <c r="J8" i="11"/>
  <c r="G8" i="11"/>
  <c r="H8" i="11"/>
</calcChain>
</file>

<file path=xl/sharedStrings.xml><?xml version="1.0" encoding="utf-8"?>
<sst xmlns="http://schemas.openxmlformats.org/spreadsheetml/2006/main" count="241" uniqueCount="101">
  <si>
    <t>90MCV8</t>
  </si>
  <si>
    <t>Matière</t>
  </si>
  <si>
    <t>XC10F</t>
  </si>
  <si>
    <t>E24</t>
  </si>
  <si>
    <t>XC48F</t>
  </si>
  <si>
    <t>A60</t>
  </si>
  <si>
    <t>XC90</t>
  </si>
  <si>
    <t>RA5W</t>
  </si>
  <si>
    <t>W360 Bohler</t>
  </si>
  <si>
    <t>20MV6</t>
  </si>
  <si>
    <t>40CMD8</t>
  </si>
  <si>
    <t>16NC6</t>
  </si>
  <si>
    <t>16NC13</t>
  </si>
  <si>
    <t>32CDV13</t>
  </si>
  <si>
    <t>115CV4</t>
  </si>
  <si>
    <t>PL REC</t>
  </si>
  <si>
    <t>45CNM16</t>
  </si>
  <si>
    <t>100CD7</t>
  </si>
  <si>
    <t>45SCD06</t>
  </si>
  <si>
    <t>Z160</t>
  </si>
  <si>
    <t>Z85WDV6</t>
  </si>
  <si>
    <t>Z110</t>
  </si>
  <si>
    <t>cuivre</t>
  </si>
  <si>
    <t>Laiton</t>
  </si>
  <si>
    <t>To</t>
  </si>
  <si>
    <t>Bronze .W</t>
  </si>
  <si>
    <t>Bronze .HR</t>
  </si>
  <si>
    <t>W1SC0P1</t>
  </si>
  <si>
    <t>Bronze</t>
  </si>
  <si>
    <t>Bronze UE</t>
  </si>
  <si>
    <t>INOX</t>
  </si>
  <si>
    <t>ALU</t>
  </si>
  <si>
    <t>HEL. FOR</t>
  </si>
  <si>
    <t>PA blanc</t>
  </si>
  <si>
    <t>PA noir</t>
  </si>
  <si>
    <t>Fraisage CN</t>
  </si>
  <si>
    <t>Temps</t>
  </si>
  <si>
    <t>Ø</t>
  </si>
  <si>
    <t>L+10</t>
  </si>
  <si>
    <t>R</t>
  </si>
  <si>
    <t>Poids</t>
  </si>
  <si>
    <t>AU4G</t>
  </si>
  <si>
    <t>Cuivre</t>
  </si>
  <si>
    <t>Plastiq</t>
  </si>
  <si>
    <t>Pièce ronde</t>
  </si>
  <si>
    <t>Pièce carré</t>
  </si>
  <si>
    <t>Pièce hexagonale</t>
  </si>
  <si>
    <t>Pièce rectangulaire</t>
  </si>
  <si>
    <t>H</t>
  </si>
  <si>
    <t>La</t>
  </si>
  <si>
    <t>CALCUL POIDS BRUTE</t>
  </si>
  <si>
    <t>CALCUL PRIX BRUTE</t>
  </si>
  <si>
    <t>Prix moyen du Kg x Poids</t>
  </si>
  <si>
    <t>Exemple:</t>
  </si>
  <si>
    <t>Rond de ø100</t>
  </si>
  <si>
    <t>Longueur 110</t>
  </si>
  <si>
    <t>Poids=7,41</t>
  </si>
  <si>
    <t>Prix Kg=5,21</t>
  </si>
  <si>
    <t xml:space="preserve">Prix du brute= 7,41*5,21 </t>
  </si>
  <si>
    <t>Matière: Cuivre</t>
  </si>
  <si>
    <t>OPERATION</t>
  </si>
  <si>
    <t>Tournage</t>
  </si>
  <si>
    <t>Rectif. Plane</t>
  </si>
  <si>
    <t>Rectif. Cyl.</t>
  </si>
  <si>
    <t>Face</t>
  </si>
  <si>
    <t>Chgt série</t>
  </si>
  <si>
    <t>DEFINITION OPERATION</t>
  </si>
  <si>
    <t>Nbre Op</t>
  </si>
  <si>
    <t>CALCUL PRIX USINAGE</t>
  </si>
  <si>
    <t>Ex: si fraisage CN=4 alors 1*Face+3*Chgt série</t>
  </si>
  <si>
    <t>Temps moyens (en H)</t>
  </si>
  <si>
    <t>Prix</t>
  </si>
  <si>
    <t>Total</t>
  </si>
  <si>
    <t>€</t>
  </si>
  <si>
    <t>PRIX TOTAL</t>
  </si>
  <si>
    <t>Case manipulable</t>
  </si>
  <si>
    <t>Ne pas modifier</t>
  </si>
  <si>
    <t>(Choisir matière et profil)</t>
  </si>
  <si>
    <t>(Dimensions du brute)</t>
  </si>
  <si>
    <t>(Calcul à faire à la mains et à entrer dans la case verte)</t>
  </si>
  <si>
    <t>(Définir le nbre d'op)</t>
  </si>
  <si>
    <t>(Ecrire le temps estimé)</t>
  </si>
  <si>
    <t>Matières unique</t>
  </si>
  <si>
    <t>Matière recherche</t>
  </si>
  <si>
    <t>Profil recherche</t>
  </si>
  <si>
    <t>Prix recherche</t>
  </si>
  <si>
    <t>FIN DE LISTE</t>
  </si>
  <si>
    <t>Profil</t>
  </si>
  <si>
    <t>Prix Kg (HT)</t>
  </si>
  <si>
    <t>PRIX Kg MATIERE</t>
  </si>
  <si>
    <t>Rond</t>
  </si>
  <si>
    <t>Hexagone</t>
  </si>
  <si>
    <t>Carré</t>
  </si>
  <si>
    <t>Tole bleue</t>
  </si>
  <si>
    <t>Rectangle</t>
  </si>
  <si>
    <t>Tole</t>
  </si>
  <si>
    <t>Tube</t>
  </si>
  <si>
    <t>Profil matière</t>
  </si>
  <si>
    <t>Nbre choix profils</t>
  </si>
  <si>
    <t>PRIX</t>
  </si>
  <si>
    <t>enlever l'espace après A60</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</si>
</sst>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sz val="11"/>
      <color rgb="FF006100"/>
      <name val="Calibri"/>
      <family val="2"/>
      <scheme val="minor"/>
    </font>
    <font>
      <b/>
      <sz val="11"/>
      <color theme="1"/>
      <name val="Calibri"/>
      <family val="2"/>
      <scheme val="minor"/>
    </font>
    <font>
      <sz val="11"/>
      <color rgb="FF9C0006"/>
      <name val="Calibri"/>
      <family val="2"/>
      <scheme val="minor"/>
    </font>
    <font>
      <b/>
      <sz val="14"/>
      <color theme="1"/>
      <name val="Calibri"/>
      <family val="2"/>
      <scheme val="minor"/>
    </font>
    <font>
      <b/>
      <sz val="18"/>
      <color theme="1"/>
      <name val="Calibri"/>
      <family val="2"/>
      <scheme val="minor"/>
    </font>
    <font>
      <b/>
      <sz val="16"/>
      <color rgb="FF9C0006"/>
      <name val="Calibri"/>
      <family val="2"/>
      <scheme val="minor"/>
    </font>
    <font>
      <b/>
      <sz val="18"/>
      <color rgb="FF9C0006"/>
      <name val="Calibri"/>
      <family val="2"/>
      <scheme val="minor"/>
    </font>
    <font>
      <b/>
      <sz val="18"/>
      <color rgb="FF006100"/>
      <name val="Calibri"/>
      <family val="2"/>
      <scheme val="minor"/>
    </font>
  </fonts>
  <fills count="7">
    <fill>
      <patternFill patternType="none"/>
    </fill>
    <fill>
      <patternFill patternType="gray125"/>
    </fill>
    <fill>
      <patternFill patternType="solid">
        <fgColor rgb="FF92D050"/>
        <bgColor indexed="64"/>
      </patternFill>
    </fill>
    <fill>
      <patternFill patternType="solid">
        <fgColor rgb="FFC6EFCE"/>
      </patternFill>
    </fill>
    <fill>
      <patternFill patternType="solid">
        <fgColor rgb="FFFFC7CE"/>
      </patternFill>
    </fill>
    <fill>
      <patternFill patternType="solid">
        <fgColor theme="0" tint="-0.249977111117893"/>
        <bgColor indexed="64"/>
      </patternFill>
    </fill>
    <fill>
      <patternFill patternType="solid">
        <fgColor rgb="FFFFFF00"/>
        <bgColor indexed="64"/>
      </patternFill>
    </fill>
  </fills>
  <borders count="5">
    <border>
      <left/>
      <right/>
      <top/>
      <bottom/>
      <diagonal/>
    </border>
    <border>
      <left style="thick">
        <color auto="1"/>
      </left>
      <right style="thick">
        <color auto="1"/>
      </right>
      <top style="thick">
        <color auto="1"/>
      </top>
      <bottom style="thick">
        <color auto="1"/>
      </bottom>
      <diagonal/>
    </border>
    <border>
      <left style="thin">
        <color theme="4" tint="0.39997558519241921"/>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s>
  <cellStyleXfs count="3">
    <xf numFmtId="0" fontId="0" fillId="0" borderId="0"/>
    <xf numFmtId="0" fontId="1" fillId="3" borderId="0" applyNumberFormat="0" applyBorder="0" applyAlignment="0" applyProtection="0"/>
    <xf numFmtId="0" fontId="3" fillId="4" borderId="0" applyNumberFormat="0" applyBorder="0" applyAlignment="0" applyProtection="0"/>
  </cellStyleXfs>
  <cellXfs count="32">
    <xf numFmtId="0" fontId="0" fillId="0" borderId="0" xfId="0"/>
    <xf numFmtId="0" fontId="0" fillId="0" borderId="0" xfId="0" applyAlignment="1">
      <alignment horizontal="center"/>
    </xf>
    <xf numFmtId="0" fontId="0" fillId="2" borderId="0" xfId="0" applyFill="1"/>
    <xf numFmtId="0" fontId="1" fillId="3" borderId="0" xfId="1" applyAlignment="1">
      <alignment horizontal="center"/>
    </xf>
    <xf numFmtId="0" fontId="2" fillId="0" borderId="0" xfId="0" applyFont="1" applyAlignment="1">
      <alignment horizontal="center"/>
    </xf>
    <xf numFmtId="0" fontId="0" fillId="0" borderId="0" xfId="0" applyAlignment="1">
      <alignment horizontal="center" vertical="center"/>
    </xf>
    <xf numFmtId="0" fontId="2" fillId="0" borderId="0" xfId="0" applyFont="1" applyAlignment="1">
      <alignment horizontal="center" vertical="center"/>
    </xf>
    <xf numFmtId="0" fontId="4" fillId="0" borderId="0" xfId="0" applyFont="1" applyAlignment="1">
      <alignment horizontal="center" vertical="center"/>
    </xf>
    <xf numFmtId="0" fontId="0" fillId="0" borderId="0" xfId="0" applyAlignment="1"/>
    <xf numFmtId="0" fontId="5" fillId="0" borderId="0" xfId="0" applyFont="1" applyAlignment="1">
      <alignment vertical="center"/>
    </xf>
    <xf numFmtId="0" fontId="5" fillId="0" borderId="0" xfId="0" applyFont="1" applyAlignment="1">
      <alignment horizontal="center"/>
    </xf>
    <xf numFmtId="0" fontId="5" fillId="0" borderId="0" xfId="0" applyFont="1" applyAlignment="1"/>
    <xf numFmtId="0" fontId="1" fillId="3" borderId="0" xfId="1" applyAlignment="1">
      <alignment horizontal="center" vertical="center"/>
    </xf>
    <xf numFmtId="0" fontId="3" fillId="4" borderId="0" xfId="2" applyAlignment="1">
      <alignment horizontal="center"/>
    </xf>
    <xf numFmtId="2" fontId="3" fillId="4" borderId="0" xfId="2" applyNumberFormat="1" applyAlignment="1">
      <alignment horizontal="center" vertical="center"/>
    </xf>
    <xf numFmtId="0" fontId="1" fillId="3" borderId="1" xfId="1" applyBorder="1" applyAlignment="1">
      <alignment horizontal="center"/>
    </xf>
    <xf numFmtId="0" fontId="0" fillId="0" borderId="1" xfId="0" applyBorder="1" applyAlignment="1">
      <alignment horizontal="center"/>
    </xf>
    <xf numFmtId="0" fontId="3" fillId="4" borderId="1" xfId="2" applyBorder="1" applyAlignment="1">
      <alignment horizontal="center"/>
    </xf>
    <xf numFmtId="0" fontId="6" fillId="4" borderId="0" xfId="2" applyFont="1" applyAlignment="1">
      <alignment horizontal="left"/>
    </xf>
    <xf numFmtId="0" fontId="7" fillId="4" borderId="0" xfId="2" applyFont="1" applyAlignment="1"/>
    <xf numFmtId="0" fontId="7" fillId="4" borderId="0" xfId="2" applyFont="1" applyAlignment="1">
      <alignment horizontal="right"/>
    </xf>
    <xf numFmtId="0" fontId="8" fillId="3" borderId="0" xfId="1" applyFont="1" applyAlignment="1"/>
    <xf numFmtId="0" fontId="2" fillId="5" borderId="2" xfId="0" applyFont="1" applyFill="1" applyBorder="1" applyAlignment="1">
      <alignment horizontal="center"/>
    </xf>
    <xf numFmtId="0" fontId="1" fillId="2" borderId="0" xfId="1" applyFill="1"/>
    <xf numFmtId="0" fontId="0" fillId="0" borderId="3" xfId="0" applyBorder="1" applyAlignment="1">
      <alignment horizontal="center"/>
    </xf>
    <xf numFmtId="0" fontId="1" fillId="3" borderId="3" xfId="1" applyBorder="1" applyAlignment="1">
      <alignment horizontal="center"/>
    </xf>
    <xf numFmtId="0" fontId="1" fillId="3" borderId="4" xfId="1" applyBorder="1" applyAlignment="1">
      <alignment horizontal="center"/>
    </xf>
    <xf numFmtId="0" fontId="0" fillId="0" borderId="3" xfId="0" applyBorder="1"/>
    <xf numFmtId="0" fontId="0" fillId="0" borderId="3" xfId="0" applyFill="1" applyBorder="1" applyAlignment="1">
      <alignment horizontal="center"/>
    </xf>
    <xf numFmtId="0" fontId="0" fillId="0" borderId="4" xfId="0" applyFill="1" applyBorder="1"/>
    <xf numFmtId="0" fontId="0" fillId="6" borderId="3" xfId="0" applyFill="1" applyBorder="1" applyAlignment="1">
      <alignment horizontal="center"/>
    </xf>
    <xf numFmtId="0" fontId="0" fillId="6" borderId="0" xfId="0" applyFill="1"/>
  </cellXfs>
  <cellStyles count="3">
    <cellStyle name="Insatisfaisant" xfId="2" builtinId="27"/>
    <cellStyle name="Normal" xfId="0" builtinId="0"/>
    <cellStyle name="Satisfaisant" xfId="1" builtinId="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3</xdr:col>
      <xdr:colOff>472440</xdr:colOff>
      <xdr:row>11</xdr:row>
      <xdr:rowOff>91440</xdr:rowOff>
    </xdr:from>
    <xdr:ext cx="7117080" cy="2503506"/>
    <xdr:sp macro="" textlink="">
      <xdr:nvSpPr>
        <xdr:cNvPr id="2" name="ZoneTexte 1"/>
        <xdr:cNvSpPr txBox="1"/>
      </xdr:nvSpPr>
      <xdr:spPr>
        <a:xfrm>
          <a:off x="5181600" y="2606040"/>
          <a:ext cx="7117080" cy="250350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j'ai une colonne où sont mes matières (aciers,alu,...).</a:t>
          </a:r>
          <a:br>
            <a:rPr lang="fr-FR"/>
          </a:br>
          <a:r>
            <a:rPr lang="fr-FR"/>
            <a:t/>
          </a:r>
          <a:br>
            <a:rPr lang="fr-FR"/>
          </a:br>
          <a:r>
            <a:rPr lang="fr-FR"/>
            <a:t>Une seconde colonne où sont les différents profils que mes matières peuvent avoir (chaque matière à une liste déroulante des profils qu'elle peut avoir car toutes n'ont pas forcement les mêmes possibilités).</a:t>
          </a:r>
          <a:br>
            <a:rPr lang="fr-FR"/>
          </a:br>
          <a:r>
            <a:rPr lang="fr-FR"/>
            <a:t/>
          </a:r>
          <a:br>
            <a:rPr lang="fr-FR"/>
          </a:br>
          <a:r>
            <a:rPr lang="fr-FR"/>
            <a:t>Je connais aussi le prix moyen au kilo pour chaque matières et ses différents profils possible.</a:t>
          </a:r>
          <a:br>
            <a:rPr lang="fr-FR"/>
          </a:br>
          <a:r>
            <a:rPr lang="fr-FR"/>
            <a:t/>
          </a:r>
          <a:br>
            <a:rPr lang="fr-FR"/>
          </a:br>
          <a:r>
            <a:rPr lang="fr-FR"/>
            <a:t>J'aimerai créer un calcul qui permet a excel de me donner le prix en fonction de ma matière et de son profil.</a:t>
          </a:r>
          <a:br>
            <a:rPr lang="fr-FR"/>
          </a:br>
          <a:r>
            <a:rPr lang="fr-FR"/>
            <a:t/>
          </a:r>
          <a:br>
            <a:rPr lang="fr-FR"/>
          </a:br>
          <a:r>
            <a:rPr lang="fr-FR"/>
            <a:t>J'aimerai aussi savoir s'il est possible de créer un tableau sur une autre feuille, celui si aurait une liste déroulante où je puisse sélectionner ma matière, une seconde liste déroulante où je puisse sélectionner le profil de la matière ( qui comme expliqué précédemment peut avoirs des possibilités différentes selon la matière et sans afficher des profils qui n'existent pas pour la matière choisit) et enfin que ce tableau sorte automatiquement le prix au kilo de la matière avec son profil.</a:t>
          </a:r>
          <a:br>
            <a:rPr lang="fr-FR"/>
          </a:br>
          <a:endParaRPr lang="fr-FR" sz="1100"/>
        </a:p>
      </xdr:txBody>
    </xdr:sp>
    <xdr:clientData/>
  </xdr:oneCellAnchor>
  <xdr:twoCellAnchor>
    <xdr:from>
      <xdr:col>2</xdr:col>
      <xdr:colOff>1493520</xdr:colOff>
      <xdr:row>20</xdr:row>
      <xdr:rowOff>68580</xdr:rowOff>
    </xdr:from>
    <xdr:to>
      <xdr:col>3</xdr:col>
      <xdr:colOff>312420</xdr:colOff>
      <xdr:row>24</xdr:row>
      <xdr:rowOff>83820</xdr:rowOff>
    </xdr:to>
    <xdr:sp macro="" textlink="">
      <xdr:nvSpPr>
        <xdr:cNvPr id="3" name="Accolade ouvrante 2"/>
        <xdr:cNvSpPr/>
      </xdr:nvSpPr>
      <xdr:spPr>
        <a:xfrm>
          <a:off x="4632960" y="4229100"/>
          <a:ext cx="388620" cy="746760"/>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xdr:col>
      <xdr:colOff>1066800</xdr:colOff>
      <xdr:row>18</xdr:row>
      <xdr:rowOff>167640</xdr:rowOff>
    </xdr:from>
    <xdr:to>
      <xdr:col>2</xdr:col>
      <xdr:colOff>1478280</xdr:colOff>
      <xdr:row>20</xdr:row>
      <xdr:rowOff>137160</xdr:rowOff>
    </xdr:to>
    <xdr:sp macro="" textlink="">
      <xdr:nvSpPr>
        <xdr:cNvPr id="4" name="Flèche gauche 3"/>
        <xdr:cNvSpPr/>
      </xdr:nvSpPr>
      <xdr:spPr>
        <a:xfrm rot="1655838">
          <a:off x="2636520" y="3962400"/>
          <a:ext cx="1981200" cy="33528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4</xdr:col>
      <xdr:colOff>53788</xdr:colOff>
      <xdr:row>35</xdr:row>
      <xdr:rowOff>71718</xdr:rowOff>
    </xdr:from>
    <xdr:ext cx="6338047" cy="2675732"/>
    <xdr:sp macro="" textlink="">
      <xdr:nvSpPr>
        <xdr:cNvPr id="2" name="ZoneTexte 1"/>
        <xdr:cNvSpPr txBox="1"/>
      </xdr:nvSpPr>
      <xdr:spPr>
        <a:xfrm>
          <a:off x="5423647" y="6347012"/>
          <a:ext cx="6338047" cy="2675732"/>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j'ai une colonne où sont mes matières (aciers,alu,...).</a:t>
          </a:r>
          <a:br>
            <a:rPr lang="fr-FR"/>
          </a:br>
          <a:r>
            <a:rPr lang="fr-FR"/>
            <a:t/>
          </a:r>
          <a:br>
            <a:rPr lang="fr-FR"/>
          </a:br>
          <a:r>
            <a:rPr lang="fr-FR"/>
            <a:t>Une seconde colonne où sont les différents profils que mes matières peuvent avoir (chaque matière à une liste déroulante des profils qu'elle peut avoir car toutes n'ont pas forcement les mêmes possibilités).</a:t>
          </a:r>
          <a:br>
            <a:rPr lang="fr-FR"/>
          </a:br>
          <a:r>
            <a:rPr lang="fr-FR"/>
            <a:t/>
          </a:r>
          <a:br>
            <a:rPr lang="fr-FR"/>
          </a:br>
          <a:r>
            <a:rPr lang="fr-FR"/>
            <a:t>Je connais aussi le prix moyen au kilo pour chaque matières et ses différents profils possible.</a:t>
          </a:r>
          <a:br>
            <a:rPr lang="fr-FR"/>
          </a:br>
          <a:r>
            <a:rPr lang="fr-FR"/>
            <a:t/>
          </a:r>
          <a:br>
            <a:rPr lang="fr-FR"/>
          </a:br>
          <a:r>
            <a:rPr lang="fr-FR"/>
            <a:t>J'aimerai créer un calcul qui permet a excel de me donner le prix en fonction de ma matière et de son profil.</a:t>
          </a:r>
          <a:br>
            <a:rPr lang="fr-FR"/>
          </a:br>
          <a:r>
            <a:rPr lang="fr-FR"/>
            <a:t/>
          </a:r>
          <a:br>
            <a:rPr lang="fr-FR"/>
          </a:br>
          <a:r>
            <a:rPr lang="fr-FR"/>
            <a:t>J'aimerai aussi savoir s'il est possible de créer un tableau sur une autre feuille, celui si aurait une liste déroulante où je puisse sélectionner ma matière, une seconde liste déroulante où je puisse sélectionner le profil de la matière ( qui comme expliqué précédemment peut avoirs des possibilités différentes selon la matière et sans afficher des profils qui n'existent pas pour la matière choisit) et enfin que ce tableau sorte automatiquement le prix au kilo de la matière avec son profil.</a:t>
          </a:r>
          <a:br>
            <a:rPr lang="fr-FR"/>
          </a:br>
          <a:endParaRPr lang="fr-FR" sz="1100"/>
        </a:p>
      </xdr:txBody>
    </xdr:sp>
    <xdr:clientData/>
  </xdr:oneCellAnchor>
  <xdr:twoCellAnchor>
    <xdr:from>
      <xdr:col>9</xdr:col>
      <xdr:colOff>753036</xdr:colOff>
      <xdr:row>7</xdr:row>
      <xdr:rowOff>44823</xdr:rowOff>
    </xdr:from>
    <xdr:to>
      <xdr:col>13</xdr:col>
      <xdr:colOff>134470</xdr:colOff>
      <xdr:row>12</xdr:row>
      <xdr:rowOff>35859</xdr:rowOff>
    </xdr:to>
    <xdr:sp macro="" textlink="">
      <xdr:nvSpPr>
        <xdr:cNvPr id="3" name="Bulle ronde 2"/>
        <xdr:cNvSpPr/>
      </xdr:nvSpPr>
      <xdr:spPr>
        <a:xfrm>
          <a:off x="12962965" y="1299882"/>
          <a:ext cx="2537011" cy="887506"/>
        </a:xfrm>
        <a:prstGeom prst="wedgeEllipseCallout">
          <a:avLst>
            <a:gd name="adj1" fmla="val 15562"/>
            <a:gd name="adj2" fmla="val -101602"/>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 profils dispos pour la matière saisie en A15 de la Feuille TEST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7"/>
  <sheetViews>
    <sheetView tabSelected="1" workbookViewId="0">
      <selection activeCell="E28" sqref="E28"/>
    </sheetView>
  </sheetViews>
  <sheetFormatPr baseColWidth="10" defaultRowHeight="14.4" x14ac:dyDescent="0.3"/>
  <cols>
    <col min="1" max="5" width="22.88671875" customWidth="1"/>
    <col min="13" max="13" width="23.44140625" customWidth="1"/>
    <col min="15" max="15" width="17.33203125" customWidth="1"/>
    <col min="16" max="16" width="17.6640625" customWidth="1"/>
    <col min="17" max="17" width="17.88671875" customWidth="1"/>
  </cols>
  <sheetData>
    <row r="1" spans="1:17" x14ac:dyDescent="0.3">
      <c r="O1" s="1"/>
      <c r="P1" s="1"/>
      <c r="Q1" s="1"/>
    </row>
    <row r="2" spans="1:17" ht="23.4" x14ac:dyDescent="0.45">
      <c r="A2" s="11" t="s">
        <v>50</v>
      </c>
      <c r="B2" s="1"/>
      <c r="C2" s="1" t="s">
        <v>78</v>
      </c>
      <c r="D2" s="1"/>
      <c r="E2" s="1"/>
      <c r="F2" s="1"/>
      <c r="G2" s="1"/>
      <c r="H2" s="1"/>
      <c r="I2" s="1"/>
      <c r="J2" s="1"/>
      <c r="K2" s="1"/>
      <c r="L2" s="1"/>
    </row>
    <row r="3" spans="1:17" x14ac:dyDescent="0.3">
      <c r="A3" s="1"/>
      <c r="B3" s="1"/>
      <c r="C3" s="1"/>
      <c r="D3" s="1"/>
      <c r="E3" s="1"/>
      <c r="F3" s="1"/>
      <c r="G3" s="1"/>
      <c r="H3" s="1"/>
      <c r="I3" s="1"/>
      <c r="J3" s="1"/>
      <c r="K3" s="1"/>
      <c r="L3" s="1"/>
    </row>
    <row r="4" spans="1:17" ht="18.600000000000001" thickBot="1" x14ac:dyDescent="0.35">
      <c r="A4" s="5"/>
      <c r="B4" s="6" t="s">
        <v>37</v>
      </c>
      <c r="C4" s="6" t="s">
        <v>38</v>
      </c>
      <c r="D4" s="6" t="s">
        <v>39</v>
      </c>
      <c r="E4" s="6"/>
      <c r="F4" s="7" t="s">
        <v>40</v>
      </c>
      <c r="G4" s="6" t="s">
        <v>41</v>
      </c>
      <c r="H4" s="6" t="s">
        <v>42</v>
      </c>
      <c r="I4" s="6" t="s">
        <v>28</v>
      </c>
      <c r="J4" s="6" t="s">
        <v>43</v>
      </c>
      <c r="K4" s="1"/>
      <c r="L4" s="1"/>
    </row>
    <row r="5" spans="1:17" ht="19.2" thickTop="1" thickBot="1" x14ac:dyDescent="0.35">
      <c r="A5" s="7" t="s">
        <v>44</v>
      </c>
      <c r="B5" s="12">
        <v>100</v>
      </c>
      <c r="C5" s="12">
        <v>110</v>
      </c>
      <c r="D5" s="12">
        <f>B5/2</f>
        <v>50</v>
      </c>
      <c r="E5" s="5"/>
      <c r="F5" s="14">
        <f>(3.14*D5*D5*C5*7.8)/1000000</f>
        <v>6.7352999999999996</v>
      </c>
      <c r="G5" s="14">
        <f>F5*0.36</f>
        <v>2.4247079999999999</v>
      </c>
      <c r="H5" s="14">
        <f>F5*1.1</f>
        <v>7.40883</v>
      </c>
      <c r="I5" s="14">
        <f>F5*1.1</f>
        <v>7.40883</v>
      </c>
      <c r="J5" s="14">
        <f>F5*0.15</f>
        <v>1.0102949999999999</v>
      </c>
      <c r="K5" s="1"/>
      <c r="L5" s="15"/>
      <c r="M5" s="16" t="s">
        <v>75</v>
      </c>
    </row>
    <row r="6" spans="1:17" ht="19.2" thickTop="1" thickBot="1" x14ac:dyDescent="0.35">
      <c r="A6" s="7" t="s">
        <v>45</v>
      </c>
      <c r="B6" s="12">
        <v>100</v>
      </c>
      <c r="C6" s="12">
        <v>100</v>
      </c>
      <c r="D6" s="12">
        <f>B6/2</f>
        <v>50</v>
      </c>
      <c r="E6" s="5"/>
      <c r="F6" s="14">
        <f>((3.14*D6*D6*C6*7.8)/1000000)*1.27</f>
        <v>7.7762100000000007</v>
      </c>
      <c r="G6" s="14">
        <f t="shared" ref="G6:G8" si="0">F6*0.36</f>
        <v>2.7994356000000002</v>
      </c>
      <c r="H6" s="14">
        <f t="shared" ref="H6:H8" si="1">F6*1.1</f>
        <v>8.5538310000000006</v>
      </c>
      <c r="I6" s="14">
        <f t="shared" ref="I6:I8" si="2">F6*1.1</f>
        <v>8.5538310000000006</v>
      </c>
      <c r="J6" s="14">
        <f t="shared" ref="J6:J8" si="3">F6*0.15</f>
        <v>1.1664315000000001</v>
      </c>
      <c r="K6" s="1"/>
      <c r="L6" s="17"/>
      <c r="M6" s="16" t="s">
        <v>76</v>
      </c>
    </row>
    <row r="7" spans="1:17" ht="18.600000000000001" thickTop="1" x14ac:dyDescent="0.3">
      <c r="A7" s="7" t="s">
        <v>46</v>
      </c>
      <c r="B7" s="12">
        <v>50</v>
      </c>
      <c r="C7" s="12">
        <v>50</v>
      </c>
      <c r="D7" s="12">
        <f>B7/2</f>
        <v>25</v>
      </c>
      <c r="E7" s="5"/>
      <c r="F7" s="14">
        <f>((3.14*D7*D7*C7*7.8)/1000000)*1.1</f>
        <v>0.84191250000000006</v>
      </c>
      <c r="G7" s="14">
        <f t="shared" si="0"/>
        <v>0.30308850000000004</v>
      </c>
      <c r="H7" s="14">
        <f t="shared" si="1"/>
        <v>0.92610375000000011</v>
      </c>
      <c r="I7" s="14">
        <f t="shared" si="2"/>
        <v>0.92610375000000011</v>
      </c>
      <c r="J7" s="14">
        <f t="shared" si="3"/>
        <v>0.12628687499999999</v>
      </c>
      <c r="K7" s="1"/>
      <c r="L7" s="1"/>
    </row>
    <row r="8" spans="1:17" ht="18" x14ac:dyDescent="0.3">
      <c r="A8" s="7" t="s">
        <v>47</v>
      </c>
      <c r="B8" s="12">
        <v>50</v>
      </c>
      <c r="C8" s="12">
        <v>80</v>
      </c>
      <c r="D8" s="12">
        <v>80</v>
      </c>
      <c r="E8" s="1"/>
      <c r="F8" s="14">
        <f>((B8*C8*D8*7.8)/1000000)</f>
        <v>2.496</v>
      </c>
      <c r="G8" s="14">
        <f t="shared" si="0"/>
        <v>0.89855999999999991</v>
      </c>
      <c r="H8" s="14">
        <f t="shared" si="1"/>
        <v>2.7456</v>
      </c>
      <c r="I8" s="14">
        <f t="shared" si="2"/>
        <v>2.7456</v>
      </c>
      <c r="J8" s="14">
        <f t="shared" si="3"/>
        <v>0.37440000000000001</v>
      </c>
      <c r="K8" s="1"/>
      <c r="L8" s="1"/>
    </row>
    <row r="9" spans="1:17" x14ac:dyDescent="0.3">
      <c r="A9" s="1"/>
      <c r="B9" s="6" t="s">
        <v>48</v>
      </c>
      <c r="C9" s="6" t="s">
        <v>49</v>
      </c>
      <c r="D9" s="6" t="s">
        <v>38</v>
      </c>
      <c r="E9" s="1"/>
      <c r="F9" s="1"/>
      <c r="G9" s="1"/>
      <c r="H9" s="1"/>
      <c r="I9" s="1"/>
      <c r="J9" s="1"/>
      <c r="K9" s="1"/>
      <c r="L9" s="1"/>
    </row>
    <row r="10" spans="1:17" x14ac:dyDescent="0.3">
      <c r="A10" s="1"/>
      <c r="B10" s="1"/>
      <c r="C10" s="1"/>
      <c r="D10" s="1"/>
      <c r="E10" s="1"/>
      <c r="F10" s="1"/>
      <c r="G10" s="1"/>
      <c r="H10" s="1"/>
      <c r="I10" s="1"/>
      <c r="J10" s="1"/>
      <c r="K10" s="1"/>
      <c r="L10" s="1"/>
    </row>
    <row r="11" spans="1:17" ht="23.4" x14ac:dyDescent="0.3">
      <c r="A11" s="9" t="s">
        <v>89</v>
      </c>
      <c r="B11" s="1"/>
      <c r="C11" s="1" t="s">
        <v>77</v>
      </c>
      <c r="D11" s="1"/>
      <c r="E11" s="1"/>
      <c r="F11" s="1"/>
      <c r="G11" s="1"/>
      <c r="H11" s="1"/>
      <c r="I11" s="1"/>
      <c r="J11" s="1"/>
      <c r="K11" s="1"/>
      <c r="L11" s="1"/>
    </row>
    <row r="12" spans="1:17" x14ac:dyDescent="0.3">
      <c r="A12" s="1"/>
      <c r="B12" s="1"/>
      <c r="C12" s="1"/>
      <c r="D12" s="1"/>
      <c r="E12" s="1"/>
      <c r="F12" s="1"/>
      <c r="G12" s="1"/>
      <c r="H12" s="1"/>
      <c r="I12" s="1"/>
      <c r="J12" s="1"/>
      <c r="K12" s="1"/>
      <c r="L12" s="1"/>
    </row>
    <row r="13" spans="1:17" x14ac:dyDescent="0.3">
      <c r="A13" s="4" t="s">
        <v>1</v>
      </c>
      <c r="B13" s="4" t="s">
        <v>87</v>
      </c>
      <c r="C13" s="4" t="s">
        <v>88</v>
      </c>
      <c r="D13" s="1"/>
      <c r="H13" s="1"/>
      <c r="I13" s="1"/>
      <c r="J13" s="1"/>
      <c r="K13" s="1"/>
      <c r="L13" s="1"/>
    </row>
    <row r="14" spans="1:17" x14ac:dyDescent="0.3">
      <c r="A14" s="2"/>
      <c r="B14" s="23"/>
      <c r="C14" s="23"/>
      <c r="D14" s="1"/>
      <c r="H14" s="1"/>
      <c r="I14" s="1"/>
      <c r="J14" s="1"/>
      <c r="K14" s="1"/>
      <c r="L14" s="1"/>
    </row>
    <row r="15" spans="1:17" x14ac:dyDescent="0.3">
      <c r="A15" t="s">
        <v>12</v>
      </c>
      <c r="B15" t="s">
        <v>90</v>
      </c>
      <c r="C15">
        <f>SUMPRODUCT((DONNEES!$A$2:$A$49=A15)*(DONNEES!$B$2:$B$49=B15)*(DONNEES!$C$2:$C$49))</f>
        <v>1.4733000000000001</v>
      </c>
      <c r="D15" s="1"/>
      <c r="H15" s="1"/>
      <c r="I15" s="1"/>
      <c r="J15" s="1"/>
      <c r="K15" s="1"/>
      <c r="L15" s="1"/>
    </row>
    <row r="16" spans="1:17" x14ac:dyDescent="0.3">
      <c r="D16" s="1"/>
      <c r="H16" s="1"/>
      <c r="I16" s="1"/>
      <c r="J16" s="1"/>
      <c r="K16" s="1"/>
      <c r="L16" s="1"/>
    </row>
    <row r="17" spans="4:12" x14ac:dyDescent="0.3">
      <c r="D17" s="1"/>
      <c r="H17" s="1"/>
      <c r="I17" s="1"/>
      <c r="J17" s="1"/>
      <c r="K17" s="1"/>
      <c r="L17" s="1"/>
    </row>
    <row r="18" spans="4:12" x14ac:dyDescent="0.3">
      <c r="D18" s="1"/>
      <c r="H18" s="1"/>
      <c r="I18" s="1"/>
      <c r="J18" s="1"/>
      <c r="K18" s="1"/>
      <c r="L18" s="1"/>
    </row>
    <row r="19" spans="4:12" x14ac:dyDescent="0.3">
      <c r="D19" s="1"/>
      <c r="H19" s="1"/>
      <c r="I19" s="1"/>
      <c r="J19" s="1"/>
      <c r="K19" s="1"/>
      <c r="L19" s="1"/>
    </row>
    <row r="20" spans="4:12" x14ac:dyDescent="0.3">
      <c r="D20" s="1"/>
      <c r="H20" s="1"/>
      <c r="I20" s="1"/>
      <c r="J20" s="1"/>
      <c r="K20" s="1"/>
      <c r="L20" s="1"/>
    </row>
    <row r="21" spans="4:12" x14ac:dyDescent="0.3">
      <c r="D21" s="1"/>
      <c r="H21" s="1"/>
      <c r="I21" s="1"/>
      <c r="J21" s="1"/>
      <c r="K21" s="1"/>
      <c r="L21" s="1"/>
    </row>
    <row r="22" spans="4:12" x14ac:dyDescent="0.3">
      <c r="D22" s="1"/>
      <c r="H22" s="1"/>
      <c r="I22" s="1"/>
      <c r="J22" s="1"/>
      <c r="K22" s="1"/>
      <c r="L22" s="1"/>
    </row>
    <row r="23" spans="4:12" x14ac:dyDescent="0.3">
      <c r="D23" s="1"/>
      <c r="H23" s="1"/>
      <c r="I23" s="1"/>
      <c r="J23" s="1"/>
      <c r="K23" s="1"/>
      <c r="L23" s="1"/>
    </row>
    <row r="24" spans="4:12" x14ac:dyDescent="0.3">
      <c r="D24" s="1"/>
      <c r="H24" s="1"/>
      <c r="I24" s="1"/>
      <c r="J24" s="1"/>
      <c r="K24" s="1"/>
      <c r="L24" s="1"/>
    </row>
    <row r="25" spans="4:12" x14ac:dyDescent="0.3">
      <c r="D25" s="1"/>
      <c r="H25" s="1"/>
      <c r="I25" s="1"/>
      <c r="J25" s="1"/>
      <c r="K25" s="1"/>
      <c r="L25" s="1"/>
    </row>
    <row r="26" spans="4:12" x14ac:dyDescent="0.3">
      <c r="D26" s="1"/>
      <c r="H26" s="1"/>
      <c r="I26" s="1"/>
      <c r="J26" s="1"/>
      <c r="K26" s="1"/>
      <c r="L26" s="1"/>
    </row>
    <row r="27" spans="4:12" x14ac:dyDescent="0.3">
      <c r="D27" s="1"/>
      <c r="H27" s="1"/>
      <c r="I27" s="1"/>
      <c r="J27" s="1"/>
      <c r="K27" s="1"/>
      <c r="L27" s="1"/>
    </row>
    <row r="28" spans="4:12" x14ac:dyDescent="0.3">
      <c r="D28" s="1"/>
      <c r="H28" s="1"/>
      <c r="I28" s="1"/>
      <c r="J28" s="1"/>
      <c r="K28" s="1"/>
      <c r="L28" s="1"/>
    </row>
    <row r="29" spans="4:12" x14ac:dyDescent="0.3">
      <c r="D29" s="1"/>
      <c r="H29" s="1"/>
      <c r="I29" s="1"/>
      <c r="J29" s="1"/>
      <c r="K29" s="1"/>
      <c r="L29" s="1"/>
    </row>
    <row r="30" spans="4:12" x14ac:dyDescent="0.3">
      <c r="D30" s="1"/>
      <c r="H30" s="1"/>
      <c r="I30" s="1"/>
      <c r="J30" s="1"/>
      <c r="K30" s="1"/>
      <c r="L30" s="1"/>
    </row>
    <row r="31" spans="4:12" x14ac:dyDescent="0.3">
      <c r="D31" s="1"/>
      <c r="H31" s="1"/>
      <c r="I31" s="1"/>
      <c r="J31" s="1"/>
      <c r="K31" s="1"/>
      <c r="L31" s="1"/>
    </row>
    <row r="32" spans="4:12" x14ac:dyDescent="0.3">
      <c r="D32" s="1"/>
      <c r="H32" s="1"/>
      <c r="I32" s="1"/>
      <c r="J32" s="1"/>
      <c r="K32" s="1"/>
      <c r="L32" s="1"/>
    </row>
    <row r="33" spans="4:12" x14ac:dyDescent="0.3">
      <c r="D33" s="1"/>
      <c r="H33" s="1"/>
      <c r="I33" s="1"/>
      <c r="J33" s="1"/>
      <c r="K33" s="1"/>
      <c r="L33" s="1"/>
    </row>
    <row r="34" spans="4:12" x14ac:dyDescent="0.3">
      <c r="D34" s="1"/>
      <c r="H34" s="1"/>
      <c r="I34" s="1"/>
      <c r="J34" s="1"/>
      <c r="K34" s="1"/>
      <c r="L34" s="1"/>
    </row>
    <row r="35" spans="4:12" x14ac:dyDescent="0.3">
      <c r="D35" s="1"/>
      <c r="H35" s="1"/>
      <c r="I35" s="1"/>
      <c r="J35" s="1"/>
      <c r="K35" s="1"/>
      <c r="L35" s="1"/>
    </row>
    <row r="36" spans="4:12" x14ac:dyDescent="0.3">
      <c r="D36" s="1"/>
      <c r="H36" s="1"/>
      <c r="I36" s="1"/>
      <c r="J36" s="1"/>
      <c r="K36" s="1"/>
      <c r="L36" s="1"/>
    </row>
    <row r="37" spans="4:12" x14ac:dyDescent="0.3">
      <c r="D37" s="1"/>
      <c r="H37" s="1"/>
      <c r="I37" s="1"/>
      <c r="J37" s="1"/>
      <c r="K37" s="1"/>
      <c r="L37" s="1"/>
    </row>
    <row r="38" spans="4:12" x14ac:dyDescent="0.3">
      <c r="D38" s="1"/>
      <c r="H38" s="1"/>
      <c r="I38" s="1"/>
      <c r="J38" s="1"/>
      <c r="K38" s="1"/>
      <c r="L38" s="1"/>
    </row>
    <row r="39" spans="4:12" x14ac:dyDescent="0.3">
      <c r="D39" s="1"/>
      <c r="H39" s="1"/>
      <c r="I39" s="1"/>
      <c r="J39" s="1"/>
      <c r="K39" s="1"/>
      <c r="L39" s="1"/>
    </row>
    <row r="40" spans="4:12" x14ac:dyDescent="0.3">
      <c r="D40" s="1"/>
      <c r="H40" s="1"/>
      <c r="I40" s="1"/>
      <c r="J40" s="1"/>
      <c r="K40" s="1"/>
      <c r="L40" s="1"/>
    </row>
    <row r="41" spans="4:12" x14ac:dyDescent="0.3">
      <c r="D41" s="1"/>
      <c r="H41" s="1"/>
      <c r="I41" s="1"/>
      <c r="J41" s="1"/>
      <c r="K41" s="1"/>
      <c r="L41" s="1"/>
    </row>
    <row r="42" spans="4:12" x14ac:dyDescent="0.3">
      <c r="D42" s="1"/>
      <c r="H42" s="1"/>
      <c r="I42" s="1"/>
      <c r="J42" s="1"/>
      <c r="K42" s="1"/>
      <c r="L42" s="1"/>
    </row>
    <row r="43" spans="4:12" x14ac:dyDescent="0.3">
      <c r="D43" s="1"/>
      <c r="H43" s="1"/>
      <c r="I43" s="1"/>
      <c r="J43" s="1"/>
      <c r="K43" s="1"/>
      <c r="L43" s="1"/>
    </row>
    <row r="44" spans="4:12" x14ac:dyDescent="0.3">
      <c r="D44" s="1"/>
      <c r="H44" s="1"/>
      <c r="I44" s="1"/>
      <c r="J44" s="1"/>
      <c r="K44" s="1"/>
      <c r="L44" s="1"/>
    </row>
    <row r="45" spans="4:12" x14ac:dyDescent="0.3">
      <c r="D45" s="1"/>
      <c r="H45" s="1"/>
      <c r="I45" s="1"/>
      <c r="J45" s="1"/>
      <c r="K45" s="1"/>
      <c r="L45" s="1"/>
    </row>
    <row r="46" spans="4:12" x14ac:dyDescent="0.3">
      <c r="D46" s="1"/>
      <c r="H46" s="1"/>
      <c r="I46" s="1"/>
      <c r="J46" s="1"/>
      <c r="K46" s="1"/>
      <c r="L46" s="1"/>
    </row>
    <row r="47" spans="4:12" x14ac:dyDescent="0.3">
      <c r="D47" s="1"/>
      <c r="H47" s="1"/>
      <c r="I47" s="1"/>
      <c r="J47" s="1"/>
      <c r="K47" s="1"/>
      <c r="L47" s="1"/>
    </row>
    <row r="48" spans="4:12" x14ac:dyDescent="0.3">
      <c r="D48" s="1"/>
      <c r="H48" s="1"/>
      <c r="I48" s="1"/>
      <c r="J48" s="1"/>
      <c r="K48" s="1"/>
      <c r="L48" s="1"/>
    </row>
    <row r="49" spans="1:12" x14ac:dyDescent="0.3">
      <c r="D49" s="1"/>
      <c r="H49" s="1"/>
      <c r="I49" s="1"/>
      <c r="J49" s="1"/>
      <c r="K49" s="1"/>
      <c r="L49" s="1"/>
    </row>
    <row r="50" spans="1:12" x14ac:dyDescent="0.3">
      <c r="D50" s="1"/>
      <c r="H50" s="1"/>
      <c r="I50" s="1"/>
      <c r="J50" s="1"/>
      <c r="K50" s="1"/>
      <c r="L50" s="1"/>
    </row>
    <row r="51" spans="1:12" x14ac:dyDescent="0.3">
      <c r="D51" s="1"/>
      <c r="H51" s="1"/>
      <c r="I51" s="1"/>
      <c r="J51" s="1"/>
      <c r="K51" s="1"/>
      <c r="L51" s="1"/>
    </row>
    <row r="52" spans="1:12" x14ac:dyDescent="0.3">
      <c r="D52" s="1"/>
      <c r="H52" s="1"/>
      <c r="I52" s="1"/>
      <c r="J52" s="1"/>
      <c r="K52" s="1"/>
      <c r="L52" s="1"/>
    </row>
    <row r="53" spans="1:12" x14ac:dyDescent="0.3">
      <c r="D53" s="1"/>
      <c r="H53" s="1"/>
      <c r="I53" s="1"/>
      <c r="J53" s="1"/>
      <c r="K53" s="1"/>
      <c r="L53" s="1"/>
    </row>
    <row r="54" spans="1:12" x14ac:dyDescent="0.3">
      <c r="D54" s="1"/>
      <c r="H54" s="1"/>
      <c r="I54" s="1"/>
      <c r="J54" s="1"/>
      <c r="K54" s="1"/>
      <c r="L54" s="1"/>
    </row>
    <row r="55" spans="1:12" x14ac:dyDescent="0.3">
      <c r="D55" s="1"/>
      <c r="H55" s="1"/>
      <c r="I55" s="1"/>
      <c r="J55" s="1"/>
      <c r="K55" s="1"/>
      <c r="L55" s="1"/>
    </row>
    <row r="56" spans="1:12" x14ac:dyDescent="0.3">
      <c r="D56" s="1"/>
      <c r="H56" s="1"/>
      <c r="I56" s="1"/>
      <c r="J56" s="1"/>
      <c r="K56" s="1"/>
      <c r="L56" s="1"/>
    </row>
    <row r="57" spans="1:12" x14ac:dyDescent="0.3">
      <c r="D57" s="1"/>
      <c r="H57" s="1"/>
      <c r="I57" s="1"/>
      <c r="J57" s="1"/>
      <c r="K57" s="1"/>
      <c r="L57" s="1"/>
    </row>
    <row r="58" spans="1:12" x14ac:dyDescent="0.3">
      <c r="D58" s="1"/>
      <c r="H58" s="1"/>
      <c r="I58" s="1"/>
      <c r="J58" s="1"/>
      <c r="K58" s="1"/>
      <c r="L58" s="1"/>
    </row>
    <row r="59" spans="1:12" x14ac:dyDescent="0.3">
      <c r="D59" s="1"/>
      <c r="H59" s="1"/>
      <c r="I59" s="1"/>
      <c r="J59" s="1"/>
      <c r="K59" s="1"/>
      <c r="L59" s="1"/>
    </row>
    <row r="60" spans="1:12" x14ac:dyDescent="0.3">
      <c r="D60" s="1"/>
      <c r="E60" s="1"/>
      <c r="F60" s="1"/>
      <c r="G60" s="1"/>
      <c r="H60" s="1"/>
      <c r="I60" s="1"/>
      <c r="J60" s="1"/>
      <c r="K60" s="1"/>
      <c r="L60" s="1"/>
    </row>
    <row r="61" spans="1:12" x14ac:dyDescent="0.3">
      <c r="A61" s="1"/>
      <c r="B61" s="1"/>
      <c r="C61" s="1"/>
      <c r="D61" s="1"/>
      <c r="E61" s="1"/>
      <c r="F61" s="1"/>
      <c r="G61" s="1"/>
      <c r="H61" s="1"/>
      <c r="I61" s="1"/>
      <c r="J61" s="1"/>
      <c r="K61" s="1"/>
      <c r="L61" s="1"/>
    </row>
    <row r="62" spans="1:12" ht="23.4" x14ac:dyDescent="0.45">
      <c r="A62" s="11" t="s">
        <v>51</v>
      </c>
      <c r="B62" s="1"/>
      <c r="C62" s="8" t="s">
        <v>79</v>
      </c>
      <c r="D62" s="1"/>
      <c r="E62" s="1"/>
      <c r="F62" s="1"/>
      <c r="G62" s="1"/>
      <c r="H62" s="1"/>
      <c r="I62" s="1"/>
      <c r="J62" s="1"/>
      <c r="K62" s="1"/>
      <c r="L62" s="1"/>
    </row>
    <row r="63" spans="1:12" x14ac:dyDescent="0.3">
      <c r="A63" s="1"/>
      <c r="B63" s="1"/>
      <c r="C63" s="1"/>
      <c r="D63" s="1"/>
      <c r="E63" s="1"/>
      <c r="F63" s="1"/>
      <c r="G63" s="1"/>
      <c r="H63" s="1"/>
      <c r="I63" s="1"/>
      <c r="J63" s="1"/>
      <c r="K63" s="1"/>
      <c r="L63" s="1"/>
    </row>
    <row r="64" spans="1:12" ht="23.4" x14ac:dyDescent="0.45">
      <c r="A64" s="1" t="s">
        <v>52</v>
      </c>
      <c r="B64" s="21">
        <v>38.606099999999998</v>
      </c>
      <c r="C64" s="21" t="s">
        <v>73</v>
      </c>
      <c r="D64" s="1"/>
      <c r="E64" s="1"/>
      <c r="F64" s="1"/>
      <c r="G64" s="1"/>
      <c r="H64" s="1"/>
      <c r="I64" s="1"/>
      <c r="J64" s="1"/>
      <c r="K64" s="1"/>
      <c r="L64" s="1"/>
    </row>
    <row r="65" spans="1:12" x14ac:dyDescent="0.3">
      <c r="A65" s="1"/>
      <c r="B65" s="1"/>
      <c r="C65" s="1"/>
      <c r="D65" s="1"/>
      <c r="E65" s="1"/>
      <c r="F65" s="1"/>
      <c r="G65" s="1"/>
      <c r="H65" s="1"/>
      <c r="I65" s="1"/>
      <c r="J65" s="1"/>
      <c r="K65" s="1"/>
      <c r="L65" s="1"/>
    </row>
    <row r="66" spans="1:12" x14ac:dyDescent="0.3">
      <c r="A66" s="1" t="s">
        <v>53</v>
      </c>
      <c r="B66" s="1"/>
      <c r="C66" s="1"/>
      <c r="D66" s="1"/>
      <c r="E66" s="1"/>
      <c r="F66" s="1"/>
      <c r="G66" s="1"/>
      <c r="H66" s="1"/>
      <c r="I66" s="1"/>
      <c r="J66" s="1"/>
      <c r="K66" s="1"/>
      <c r="L66" s="1"/>
    </row>
    <row r="67" spans="1:12" x14ac:dyDescent="0.3">
      <c r="A67" s="1"/>
      <c r="B67" s="1"/>
      <c r="C67" s="1"/>
      <c r="D67" s="1"/>
      <c r="E67" s="1"/>
      <c r="F67" s="1"/>
      <c r="G67" s="1"/>
      <c r="H67" s="1"/>
      <c r="I67" s="1"/>
      <c r="J67" s="1"/>
      <c r="K67" s="1"/>
      <c r="L67" s="1"/>
    </row>
    <row r="68" spans="1:12" x14ac:dyDescent="0.3">
      <c r="A68" s="1" t="s">
        <v>59</v>
      </c>
      <c r="B68" s="1"/>
      <c r="C68" s="1"/>
      <c r="D68" s="1"/>
      <c r="E68" s="1"/>
      <c r="F68" s="1"/>
      <c r="G68" s="1"/>
      <c r="H68" s="1"/>
      <c r="I68" s="1"/>
      <c r="J68" s="1"/>
      <c r="K68" s="1"/>
      <c r="L68" s="1"/>
    </row>
    <row r="69" spans="1:12" x14ac:dyDescent="0.3">
      <c r="A69" s="1" t="s">
        <v>54</v>
      </c>
      <c r="B69" s="1" t="s">
        <v>56</v>
      </c>
      <c r="C69" s="1"/>
      <c r="D69" s="1"/>
      <c r="E69" s="1"/>
      <c r="F69" s="1"/>
      <c r="G69" s="1"/>
      <c r="H69" s="1"/>
      <c r="I69" s="1"/>
      <c r="J69" s="1"/>
      <c r="K69" s="1"/>
      <c r="L69" s="1"/>
    </row>
    <row r="70" spans="1:12" x14ac:dyDescent="0.3">
      <c r="A70" s="1" t="s">
        <v>55</v>
      </c>
      <c r="B70" s="1" t="s">
        <v>57</v>
      </c>
      <c r="C70" s="1"/>
      <c r="D70" s="1"/>
      <c r="E70" s="1"/>
      <c r="F70" s="1"/>
      <c r="G70" s="1"/>
      <c r="H70" s="1"/>
      <c r="I70" s="1"/>
      <c r="J70" s="1"/>
      <c r="K70" s="1"/>
      <c r="L70" s="1"/>
    </row>
    <row r="71" spans="1:12" x14ac:dyDescent="0.3">
      <c r="A71" s="1"/>
      <c r="B71" s="1" t="s">
        <v>58</v>
      </c>
      <c r="C71" s="1"/>
      <c r="D71" s="1"/>
      <c r="E71" s="1"/>
      <c r="F71" s="1"/>
      <c r="G71" s="1"/>
      <c r="H71" s="1"/>
      <c r="I71" s="1"/>
      <c r="J71" s="1"/>
      <c r="K71" s="1"/>
      <c r="L71" s="1"/>
    </row>
    <row r="72" spans="1:12" x14ac:dyDescent="0.3">
      <c r="A72" s="1"/>
      <c r="B72" s="1">
        <f>7.41*5.21</f>
        <v>38.606099999999998</v>
      </c>
      <c r="C72" s="1"/>
      <c r="D72" s="1"/>
      <c r="E72" s="1"/>
      <c r="F72" s="1"/>
      <c r="G72" s="1"/>
      <c r="H72" s="1"/>
      <c r="I72" s="1"/>
      <c r="J72" s="1"/>
      <c r="K72" s="1"/>
      <c r="L72" s="1"/>
    </row>
    <row r="73" spans="1:12" x14ac:dyDescent="0.3">
      <c r="A73" s="1"/>
      <c r="B73" s="1"/>
      <c r="C73" s="1"/>
      <c r="D73" s="1"/>
      <c r="E73" s="1"/>
      <c r="F73" s="1"/>
      <c r="G73" s="1"/>
      <c r="H73" s="1"/>
      <c r="I73" s="1"/>
      <c r="J73" s="1"/>
      <c r="K73" s="1"/>
      <c r="L73" s="1"/>
    </row>
    <row r="74" spans="1:12" ht="23.4" x14ac:dyDescent="0.45">
      <c r="A74" s="10" t="s">
        <v>60</v>
      </c>
      <c r="C74" s="1"/>
      <c r="D74" s="1"/>
      <c r="E74" s="1"/>
      <c r="F74" s="1"/>
      <c r="G74" s="1"/>
      <c r="H74" s="1"/>
      <c r="I74" s="1"/>
      <c r="J74" s="1"/>
      <c r="K74" s="1"/>
      <c r="L74" s="1"/>
    </row>
    <row r="75" spans="1:12" x14ac:dyDescent="0.3">
      <c r="A75" s="1"/>
      <c r="B75" s="1"/>
      <c r="C75" s="1"/>
      <c r="D75" s="1"/>
      <c r="E75" s="1"/>
      <c r="F75" s="1"/>
      <c r="G75" s="1"/>
      <c r="H75" s="1"/>
      <c r="I75" s="1"/>
      <c r="J75" s="1"/>
      <c r="K75" s="1"/>
      <c r="L75" s="1"/>
    </row>
    <row r="76" spans="1:12" x14ac:dyDescent="0.3">
      <c r="A76" s="1"/>
      <c r="B76" s="1"/>
      <c r="C76" s="1" t="s">
        <v>61</v>
      </c>
      <c r="D76" s="1" t="s">
        <v>35</v>
      </c>
      <c r="E76" s="1" t="s">
        <v>62</v>
      </c>
      <c r="F76" s="1" t="s">
        <v>63</v>
      </c>
      <c r="G76" s="1"/>
      <c r="H76" s="1"/>
      <c r="I76" s="1"/>
      <c r="J76" s="1"/>
      <c r="K76" s="1"/>
      <c r="L76" s="1"/>
    </row>
    <row r="77" spans="1:12" x14ac:dyDescent="0.3">
      <c r="A77" s="1" t="s">
        <v>70</v>
      </c>
      <c r="B77" s="1" t="s">
        <v>64</v>
      </c>
      <c r="C77" s="13">
        <v>1.5</v>
      </c>
      <c r="D77" s="13">
        <v>2</v>
      </c>
      <c r="E77" s="13">
        <v>0.5</v>
      </c>
      <c r="F77" s="13">
        <v>0.75</v>
      </c>
      <c r="G77" s="1"/>
      <c r="H77" s="1"/>
      <c r="I77" s="1"/>
      <c r="J77" s="1"/>
      <c r="K77" s="1"/>
      <c r="L77" s="1"/>
    </row>
    <row r="78" spans="1:12" x14ac:dyDescent="0.3">
      <c r="A78" s="1"/>
      <c r="B78" s="1"/>
      <c r="C78" s="1"/>
      <c r="D78" s="1"/>
      <c r="E78" s="1"/>
      <c r="F78" s="1"/>
      <c r="G78" s="1"/>
      <c r="H78" s="1"/>
      <c r="I78" s="1"/>
      <c r="J78" s="1"/>
      <c r="K78" s="1"/>
      <c r="L78" s="1"/>
    </row>
    <row r="79" spans="1:12" x14ac:dyDescent="0.3">
      <c r="A79" s="1"/>
      <c r="B79" s="1" t="s">
        <v>65</v>
      </c>
      <c r="C79" s="13">
        <v>0.5</v>
      </c>
      <c r="D79" s="13">
        <v>0.5</v>
      </c>
      <c r="E79" s="13">
        <v>0.625</v>
      </c>
      <c r="F79" s="13">
        <v>0.625</v>
      </c>
      <c r="G79" s="1"/>
      <c r="H79" s="1"/>
      <c r="I79" s="1"/>
      <c r="J79" s="1"/>
      <c r="K79" s="1"/>
      <c r="L79" s="1"/>
    </row>
    <row r="80" spans="1:12" x14ac:dyDescent="0.3">
      <c r="A80" s="1"/>
      <c r="B80" s="1"/>
      <c r="C80" s="1"/>
      <c r="D80" s="1"/>
      <c r="E80" s="1"/>
      <c r="F80" s="1"/>
      <c r="G80" s="1"/>
      <c r="H80" s="1"/>
      <c r="I80" s="1"/>
      <c r="J80" s="1"/>
      <c r="K80" s="1"/>
      <c r="L80" s="1"/>
    </row>
    <row r="81" spans="1:12" ht="23.4" x14ac:dyDescent="0.45">
      <c r="A81" s="11" t="s">
        <v>66</v>
      </c>
      <c r="B81" s="1"/>
      <c r="C81" s="8" t="s">
        <v>80</v>
      </c>
      <c r="D81" s="1"/>
      <c r="E81" s="1"/>
      <c r="F81" s="1"/>
      <c r="G81" s="1"/>
      <c r="H81" s="1"/>
      <c r="I81" s="1"/>
      <c r="J81" s="1"/>
      <c r="K81" s="1"/>
      <c r="L81" s="1"/>
    </row>
    <row r="82" spans="1:12" x14ac:dyDescent="0.3">
      <c r="A82" s="1"/>
      <c r="B82" s="1"/>
      <c r="C82" s="1"/>
      <c r="D82" s="1"/>
      <c r="E82" s="1"/>
      <c r="F82" s="1"/>
      <c r="G82" s="1"/>
      <c r="H82" s="1"/>
      <c r="I82" s="1"/>
      <c r="J82" s="1"/>
      <c r="K82" s="1"/>
      <c r="L82" s="1"/>
    </row>
    <row r="83" spans="1:12" x14ac:dyDescent="0.3">
      <c r="A83" s="1"/>
      <c r="B83" s="1"/>
      <c r="C83" s="1" t="s">
        <v>61</v>
      </c>
      <c r="D83" s="1" t="s">
        <v>35</v>
      </c>
      <c r="E83" s="1" t="s">
        <v>62</v>
      </c>
      <c r="F83" s="1" t="s">
        <v>63</v>
      </c>
      <c r="G83" s="1"/>
      <c r="H83" s="1"/>
      <c r="I83" s="1"/>
      <c r="J83" s="1" t="s">
        <v>69</v>
      </c>
      <c r="K83" s="1"/>
      <c r="L83" s="1"/>
    </row>
    <row r="84" spans="1:12" x14ac:dyDescent="0.3">
      <c r="A84" s="1"/>
      <c r="B84" s="1" t="s">
        <v>67</v>
      </c>
      <c r="C84" s="3">
        <v>2</v>
      </c>
      <c r="D84" s="3">
        <v>4</v>
      </c>
      <c r="E84" s="3">
        <v>1</v>
      </c>
      <c r="F84" s="3">
        <v>0</v>
      </c>
      <c r="G84" s="1"/>
      <c r="H84" s="1"/>
      <c r="I84" s="1"/>
      <c r="J84" s="1"/>
      <c r="K84" s="1"/>
      <c r="L84" s="1"/>
    </row>
    <row r="85" spans="1:12" x14ac:dyDescent="0.3">
      <c r="A85" s="1"/>
      <c r="B85" s="1"/>
      <c r="C85" s="1"/>
      <c r="D85" s="1"/>
      <c r="E85" s="1"/>
      <c r="F85" s="1"/>
      <c r="G85" s="1"/>
      <c r="H85" s="1"/>
      <c r="I85" s="1"/>
      <c r="J85" s="1"/>
      <c r="K85" s="1"/>
      <c r="L85" s="1"/>
    </row>
    <row r="86" spans="1:12" ht="23.4" x14ac:dyDescent="0.45">
      <c r="A86" s="11" t="s">
        <v>68</v>
      </c>
      <c r="B86" s="1"/>
      <c r="C86" s="8" t="s">
        <v>81</v>
      </c>
      <c r="D86" s="1"/>
      <c r="E86" s="1"/>
      <c r="F86" s="1"/>
      <c r="G86" s="1"/>
      <c r="H86" s="1"/>
      <c r="I86" s="1"/>
      <c r="J86" s="1"/>
      <c r="K86" s="1"/>
      <c r="L86" s="1"/>
    </row>
    <row r="87" spans="1:12" x14ac:dyDescent="0.3">
      <c r="A87" s="1"/>
      <c r="B87" s="1"/>
      <c r="C87" s="1"/>
      <c r="D87" s="1"/>
      <c r="E87" s="1"/>
      <c r="F87" s="1"/>
      <c r="G87" s="1"/>
      <c r="H87" s="1"/>
      <c r="I87" s="1"/>
      <c r="J87" s="1"/>
      <c r="K87" s="1"/>
      <c r="L87" s="1"/>
    </row>
    <row r="88" spans="1:12" x14ac:dyDescent="0.3">
      <c r="A88" s="1"/>
      <c r="B88" s="1"/>
      <c r="C88" s="1" t="s">
        <v>61</v>
      </c>
      <c r="D88" s="1" t="s">
        <v>35</v>
      </c>
      <c r="E88" s="1" t="s">
        <v>62</v>
      </c>
      <c r="F88" s="1" t="s">
        <v>63</v>
      </c>
      <c r="G88" s="1"/>
      <c r="H88" s="1"/>
      <c r="I88" s="1"/>
      <c r="J88" s="1"/>
      <c r="K88" s="1"/>
      <c r="L88" s="1"/>
    </row>
    <row r="89" spans="1:12" x14ac:dyDescent="0.3">
      <c r="A89" s="1"/>
      <c r="B89" s="1" t="s">
        <v>36</v>
      </c>
      <c r="C89" s="3">
        <v>2</v>
      </c>
      <c r="D89" s="3">
        <f>2+0.5*3</f>
        <v>3.5</v>
      </c>
      <c r="E89" s="3">
        <v>0.5</v>
      </c>
      <c r="F89" s="3">
        <v>0</v>
      </c>
      <c r="G89" s="1"/>
      <c r="H89" s="1"/>
      <c r="I89" s="1"/>
      <c r="J89" s="1"/>
      <c r="K89" s="1"/>
      <c r="L89" s="1"/>
    </row>
    <row r="90" spans="1:12" x14ac:dyDescent="0.3">
      <c r="A90" s="1"/>
      <c r="B90" s="1"/>
      <c r="C90" s="1"/>
      <c r="D90" s="1"/>
      <c r="E90" s="1"/>
      <c r="F90" s="1"/>
      <c r="G90" s="1"/>
      <c r="H90" s="1"/>
      <c r="I90" s="1"/>
      <c r="J90" s="1"/>
      <c r="K90" s="1"/>
      <c r="L90" s="1"/>
    </row>
    <row r="91" spans="1:12" x14ac:dyDescent="0.3">
      <c r="A91" s="1"/>
      <c r="B91" s="1" t="s">
        <v>71</v>
      </c>
      <c r="C91" s="13">
        <f>C89*57</f>
        <v>114</v>
      </c>
      <c r="D91" s="13">
        <f>D89*57</f>
        <v>199.5</v>
      </c>
      <c r="E91" s="13">
        <f>E89*57</f>
        <v>28.5</v>
      </c>
      <c r="F91" s="13">
        <f>F89*57</f>
        <v>0</v>
      </c>
      <c r="G91" s="1"/>
      <c r="H91" s="1"/>
      <c r="I91" s="1"/>
      <c r="J91" s="1"/>
      <c r="K91" s="1"/>
      <c r="L91" s="1"/>
    </row>
    <row r="92" spans="1:12" x14ac:dyDescent="0.3">
      <c r="A92" s="1"/>
      <c r="B92" s="1"/>
      <c r="C92" s="1"/>
      <c r="D92" s="1"/>
      <c r="E92" s="1"/>
      <c r="F92" s="1"/>
      <c r="G92" s="1"/>
      <c r="H92" s="1"/>
      <c r="I92" s="1"/>
      <c r="J92" s="1"/>
      <c r="K92" s="1"/>
      <c r="L92" s="1"/>
    </row>
    <row r="93" spans="1:12" ht="23.4" x14ac:dyDescent="0.45">
      <c r="A93" s="1"/>
      <c r="B93" s="1" t="s">
        <v>72</v>
      </c>
      <c r="C93" s="19">
        <f>C91+D91+E91+F91</f>
        <v>342</v>
      </c>
      <c r="D93" s="19" t="s">
        <v>73</v>
      </c>
      <c r="E93" s="1"/>
      <c r="F93" s="1"/>
      <c r="G93" s="1"/>
      <c r="H93" s="1"/>
      <c r="I93" s="1"/>
      <c r="J93" s="1"/>
      <c r="K93" s="1"/>
      <c r="L93" s="1"/>
    </row>
    <row r="94" spans="1:12" x14ac:dyDescent="0.3">
      <c r="A94" s="1"/>
      <c r="B94" s="1"/>
      <c r="C94" s="1"/>
      <c r="D94" s="1"/>
      <c r="E94" s="1"/>
      <c r="F94" s="1"/>
      <c r="G94" s="1"/>
      <c r="H94" s="1"/>
      <c r="I94" s="1"/>
      <c r="J94" s="1"/>
      <c r="K94" s="1"/>
      <c r="L94" s="1"/>
    </row>
    <row r="95" spans="1:12" ht="23.4" x14ac:dyDescent="0.45">
      <c r="A95" s="10" t="s">
        <v>74</v>
      </c>
      <c r="B95" s="1"/>
      <c r="C95" s="1"/>
      <c r="D95" s="1"/>
      <c r="E95" s="1"/>
      <c r="F95" s="1"/>
      <c r="G95" s="1"/>
      <c r="H95" s="1"/>
      <c r="I95" s="1"/>
      <c r="J95" s="1"/>
      <c r="K95" s="1"/>
      <c r="L95" s="1"/>
    </row>
    <row r="96" spans="1:12" x14ac:dyDescent="0.3">
      <c r="A96" s="1"/>
      <c r="B96" s="1"/>
      <c r="C96" s="1"/>
      <c r="D96" s="1"/>
      <c r="E96" s="1"/>
      <c r="F96" s="1"/>
      <c r="G96" s="1"/>
      <c r="H96" s="1"/>
      <c r="I96" s="1"/>
      <c r="J96" s="1"/>
      <c r="K96" s="1"/>
      <c r="L96" s="1"/>
    </row>
    <row r="97" spans="1:12" ht="23.4" x14ac:dyDescent="0.45">
      <c r="A97" s="20">
        <f>(C93+B64)</f>
        <v>380.60609999999997</v>
      </c>
      <c r="B97" s="18" t="s">
        <v>73</v>
      </c>
      <c r="C97" s="1"/>
      <c r="D97" s="1"/>
      <c r="E97" s="1"/>
      <c r="F97" s="1"/>
      <c r="G97" s="1"/>
      <c r="H97" s="1"/>
      <c r="I97" s="1"/>
      <c r="J97" s="1"/>
      <c r="K97" s="1"/>
      <c r="L97" s="1"/>
    </row>
    <row r="98" spans="1:12" x14ac:dyDescent="0.3">
      <c r="A98" s="1"/>
      <c r="B98" s="1"/>
      <c r="C98" s="1"/>
      <c r="D98" s="1"/>
      <c r="E98" s="1"/>
      <c r="F98" s="1"/>
      <c r="G98" s="1"/>
      <c r="H98" s="1"/>
      <c r="I98" s="1"/>
      <c r="J98" s="1"/>
      <c r="K98" s="1"/>
      <c r="L98" s="1"/>
    </row>
    <row r="99" spans="1:12" x14ac:dyDescent="0.3">
      <c r="C99" s="1"/>
      <c r="D99" s="1"/>
      <c r="E99" s="1"/>
      <c r="F99" s="1"/>
      <c r="G99" s="1"/>
      <c r="H99" s="1"/>
      <c r="I99" s="1"/>
      <c r="J99" s="1"/>
      <c r="K99" s="1"/>
      <c r="L99" s="1"/>
    </row>
    <row r="100" spans="1:12" x14ac:dyDescent="0.3">
      <c r="C100" s="1"/>
      <c r="D100" s="1"/>
      <c r="E100" s="1"/>
      <c r="F100" s="1"/>
      <c r="G100" s="1"/>
      <c r="H100" s="1"/>
      <c r="I100" s="1"/>
      <c r="J100" s="1"/>
      <c r="K100" s="1"/>
      <c r="L100" s="1"/>
    </row>
    <row r="101" spans="1:12" x14ac:dyDescent="0.3">
      <c r="A101" s="1"/>
      <c r="B101" s="1"/>
      <c r="C101" s="1"/>
      <c r="D101" s="1"/>
      <c r="E101" s="1"/>
      <c r="F101" s="1"/>
      <c r="G101" s="1"/>
      <c r="H101" s="1"/>
      <c r="I101" s="1"/>
      <c r="J101" s="1"/>
      <c r="K101" s="1"/>
      <c r="L101" s="1"/>
    </row>
    <row r="102" spans="1:12" x14ac:dyDescent="0.3">
      <c r="A102" s="1"/>
      <c r="B102" s="1"/>
      <c r="C102" s="1"/>
      <c r="D102" s="1"/>
      <c r="E102" s="1"/>
      <c r="F102" s="1"/>
      <c r="G102" s="1"/>
      <c r="H102" s="1"/>
      <c r="I102" s="1"/>
      <c r="J102" s="1"/>
      <c r="K102" s="1"/>
      <c r="L102" s="1"/>
    </row>
    <row r="103" spans="1:12" x14ac:dyDescent="0.3">
      <c r="A103" s="1"/>
      <c r="B103" s="1"/>
      <c r="C103" s="1"/>
      <c r="D103" s="1"/>
      <c r="E103" s="1"/>
      <c r="F103" s="1"/>
      <c r="G103" s="1"/>
      <c r="H103" s="1"/>
      <c r="I103" s="1"/>
      <c r="J103" s="1"/>
      <c r="K103" s="1"/>
      <c r="L103" s="1"/>
    </row>
    <row r="104" spans="1:12" x14ac:dyDescent="0.3">
      <c r="A104" s="1"/>
      <c r="B104" s="1"/>
      <c r="C104" s="1"/>
      <c r="D104" s="1"/>
      <c r="E104" s="1"/>
      <c r="F104" s="1"/>
      <c r="G104" s="1"/>
      <c r="H104" s="1"/>
      <c r="I104" s="1"/>
      <c r="J104" s="1"/>
      <c r="K104" s="1"/>
      <c r="L104" s="1"/>
    </row>
    <row r="105" spans="1:12" x14ac:dyDescent="0.3">
      <c r="A105" s="1"/>
      <c r="B105" s="1"/>
      <c r="C105" s="1"/>
      <c r="D105" s="1"/>
      <c r="E105" s="1"/>
      <c r="F105" s="1"/>
      <c r="G105" s="1"/>
      <c r="H105" s="1"/>
      <c r="I105" s="1"/>
      <c r="J105" s="1"/>
      <c r="K105" s="1"/>
      <c r="L105" s="1"/>
    </row>
    <row r="106" spans="1:12" x14ac:dyDescent="0.3">
      <c r="A106" s="1"/>
      <c r="B106" s="1"/>
      <c r="C106" s="1"/>
      <c r="D106" s="1"/>
      <c r="E106" s="1"/>
      <c r="F106" s="1"/>
      <c r="G106" s="1"/>
      <c r="H106" s="1"/>
      <c r="I106" s="1"/>
      <c r="J106" s="1"/>
      <c r="K106" s="1"/>
      <c r="L106" s="1"/>
    </row>
    <row r="107" spans="1:12" x14ac:dyDescent="0.3">
      <c r="A107" s="1"/>
      <c r="B107" s="1"/>
      <c r="C107" s="1"/>
      <c r="D107" s="1"/>
      <c r="E107" s="1"/>
      <c r="F107" s="1"/>
      <c r="G107" s="1"/>
      <c r="H107" s="1"/>
      <c r="I107" s="1"/>
      <c r="J107" s="1"/>
      <c r="K107" s="1"/>
      <c r="L107" s="1"/>
    </row>
    <row r="108" spans="1:12" x14ac:dyDescent="0.3">
      <c r="A108" s="1"/>
      <c r="B108" s="1"/>
      <c r="C108" s="1"/>
      <c r="D108" s="1"/>
      <c r="E108" s="1"/>
      <c r="F108" s="1"/>
      <c r="G108" s="1"/>
      <c r="H108" s="1"/>
      <c r="I108" s="1"/>
      <c r="J108" s="1"/>
      <c r="K108" s="1"/>
      <c r="L108" s="1"/>
    </row>
    <row r="109" spans="1:12" x14ac:dyDescent="0.3">
      <c r="A109" s="1"/>
      <c r="B109" s="1"/>
      <c r="C109" s="1"/>
      <c r="D109" s="1"/>
      <c r="E109" s="1"/>
      <c r="F109" s="1"/>
      <c r="G109" s="1"/>
      <c r="H109" s="1"/>
      <c r="I109" s="1"/>
      <c r="J109" s="1"/>
      <c r="K109" s="1"/>
      <c r="L109" s="1"/>
    </row>
    <row r="110" spans="1:12" x14ac:dyDescent="0.3">
      <c r="A110" s="1"/>
      <c r="B110" s="1"/>
      <c r="C110" s="1"/>
      <c r="D110" s="1"/>
      <c r="E110" s="1"/>
      <c r="F110" s="1"/>
      <c r="G110" s="1"/>
      <c r="H110" s="1"/>
      <c r="I110" s="1"/>
      <c r="J110" s="1"/>
      <c r="K110" s="1"/>
      <c r="L110" s="1"/>
    </row>
    <row r="111" spans="1:12" x14ac:dyDescent="0.3">
      <c r="A111" s="1"/>
      <c r="B111" s="1"/>
      <c r="C111" s="1"/>
      <c r="D111" s="1"/>
      <c r="E111" s="1"/>
      <c r="F111" s="1"/>
      <c r="G111" s="1"/>
      <c r="H111" s="1"/>
      <c r="I111" s="1"/>
      <c r="J111" s="1"/>
      <c r="K111" s="1"/>
      <c r="L111" s="1"/>
    </row>
    <row r="112" spans="1:12" x14ac:dyDescent="0.3">
      <c r="A112" s="1"/>
      <c r="B112" s="1"/>
      <c r="C112" s="1"/>
      <c r="D112" s="1"/>
      <c r="E112" s="1"/>
      <c r="F112" s="1"/>
      <c r="G112" s="1"/>
      <c r="H112" s="1"/>
      <c r="I112" s="1"/>
      <c r="J112" s="1"/>
      <c r="K112" s="1"/>
      <c r="L112" s="1"/>
    </row>
    <row r="113" spans="1:12" x14ac:dyDescent="0.3">
      <c r="A113" s="1"/>
      <c r="B113" s="1"/>
      <c r="C113" s="1"/>
      <c r="D113" s="1"/>
      <c r="E113" s="1"/>
      <c r="F113" s="1"/>
      <c r="G113" s="1"/>
      <c r="H113" s="1"/>
      <c r="I113" s="1"/>
      <c r="J113" s="1"/>
      <c r="K113" s="1"/>
      <c r="L113" s="1"/>
    </row>
    <row r="114" spans="1:12" x14ac:dyDescent="0.3">
      <c r="A114" s="1"/>
      <c r="B114" s="1"/>
      <c r="C114" s="1"/>
      <c r="D114" s="1"/>
      <c r="E114" s="1"/>
      <c r="F114" s="1"/>
      <c r="G114" s="1"/>
      <c r="H114" s="1"/>
      <c r="I114" s="1"/>
      <c r="J114" s="1"/>
      <c r="K114" s="1"/>
      <c r="L114" s="1"/>
    </row>
    <row r="115" spans="1:12" x14ac:dyDescent="0.3">
      <c r="A115" s="1"/>
      <c r="B115" s="1"/>
      <c r="C115" s="1"/>
      <c r="D115" s="1"/>
      <c r="E115" s="1"/>
      <c r="F115" s="1"/>
      <c r="G115" s="1"/>
      <c r="H115" s="1"/>
      <c r="I115" s="1"/>
      <c r="J115" s="1"/>
      <c r="K115" s="1"/>
      <c r="L115" s="1"/>
    </row>
    <row r="116" spans="1:12" x14ac:dyDescent="0.3">
      <c r="A116" s="1"/>
      <c r="B116" s="1"/>
      <c r="C116" s="1"/>
      <c r="D116" s="1"/>
      <c r="E116" s="1"/>
      <c r="F116" s="1"/>
      <c r="G116" s="1"/>
      <c r="H116" s="1"/>
      <c r="I116" s="1"/>
      <c r="J116" s="1"/>
      <c r="K116" s="1"/>
      <c r="L116" s="1"/>
    </row>
    <row r="117" spans="1:12" x14ac:dyDescent="0.3">
      <c r="A117" s="1"/>
      <c r="B117" s="1"/>
      <c r="C117" s="1"/>
      <c r="D117" s="1"/>
      <c r="E117" s="1"/>
      <c r="F117" s="1"/>
      <c r="G117" s="1"/>
      <c r="H117" s="1"/>
      <c r="I117" s="1"/>
      <c r="J117" s="1"/>
      <c r="K117" s="1"/>
      <c r="L117" s="1"/>
    </row>
    <row r="118" spans="1:12" x14ac:dyDescent="0.3">
      <c r="A118" s="1"/>
      <c r="B118" s="1"/>
      <c r="C118" s="1"/>
      <c r="D118" s="1"/>
      <c r="E118" s="1"/>
      <c r="F118" s="1"/>
      <c r="G118" s="1"/>
      <c r="H118" s="1"/>
      <c r="I118" s="1"/>
      <c r="J118" s="1"/>
      <c r="K118" s="1"/>
      <c r="L118" s="1"/>
    </row>
    <row r="119" spans="1:12" x14ac:dyDescent="0.3">
      <c r="A119" s="1"/>
      <c r="B119" s="1"/>
      <c r="C119" s="1"/>
      <c r="D119" s="1"/>
      <c r="E119" s="1"/>
      <c r="F119" s="1"/>
      <c r="G119" s="1"/>
      <c r="H119" s="1"/>
      <c r="I119" s="1"/>
      <c r="J119" s="1"/>
      <c r="K119" s="1"/>
      <c r="L119" s="1"/>
    </row>
    <row r="120" spans="1:12" x14ac:dyDescent="0.3">
      <c r="A120" s="1"/>
      <c r="B120" s="1"/>
      <c r="C120" s="1"/>
      <c r="D120" s="1"/>
      <c r="E120" s="1"/>
      <c r="F120" s="1"/>
      <c r="G120" s="1"/>
      <c r="H120" s="1"/>
      <c r="I120" s="1"/>
      <c r="J120" s="1"/>
      <c r="K120" s="1"/>
      <c r="L120" s="1"/>
    </row>
    <row r="121" spans="1:12" x14ac:dyDescent="0.3">
      <c r="A121" s="1"/>
      <c r="B121" s="1"/>
      <c r="C121" s="1"/>
      <c r="D121" s="1"/>
      <c r="E121" s="1"/>
      <c r="F121" s="1"/>
      <c r="G121" s="1"/>
      <c r="H121" s="1"/>
      <c r="I121" s="1"/>
      <c r="J121" s="1"/>
      <c r="K121" s="1"/>
      <c r="L121" s="1"/>
    </row>
    <row r="122" spans="1:12" x14ac:dyDescent="0.3">
      <c r="A122" s="1"/>
      <c r="B122" s="1"/>
      <c r="C122" s="1"/>
      <c r="D122" s="1"/>
      <c r="E122" s="1"/>
      <c r="F122" s="1"/>
      <c r="G122" s="1"/>
      <c r="H122" s="1"/>
      <c r="I122" s="1"/>
      <c r="J122" s="1"/>
      <c r="K122" s="1"/>
      <c r="L122" s="1"/>
    </row>
    <row r="123" spans="1:12" x14ac:dyDescent="0.3">
      <c r="A123" s="1"/>
      <c r="B123" s="1"/>
      <c r="C123" s="1"/>
      <c r="D123" s="1"/>
      <c r="E123" s="1"/>
      <c r="F123" s="1"/>
      <c r="G123" s="1"/>
      <c r="H123" s="1"/>
      <c r="I123" s="1"/>
      <c r="J123" s="1"/>
      <c r="K123" s="1"/>
      <c r="L123" s="1"/>
    </row>
    <row r="124" spans="1:12" x14ac:dyDescent="0.3">
      <c r="A124" s="1"/>
      <c r="B124" s="1"/>
      <c r="C124" s="1"/>
      <c r="D124" s="1"/>
      <c r="E124" s="1"/>
      <c r="F124" s="1"/>
      <c r="G124" s="1"/>
      <c r="H124" s="1"/>
      <c r="I124" s="1"/>
      <c r="J124" s="1"/>
      <c r="K124" s="1"/>
      <c r="L124" s="1"/>
    </row>
    <row r="125" spans="1:12" x14ac:dyDescent="0.3">
      <c r="A125" s="1"/>
      <c r="B125" s="1"/>
      <c r="C125" s="1"/>
      <c r="D125" s="1"/>
      <c r="E125" s="1"/>
      <c r="F125" s="1"/>
      <c r="G125" s="1"/>
      <c r="H125" s="1"/>
      <c r="I125" s="1"/>
      <c r="J125" s="1"/>
      <c r="K125" s="1"/>
      <c r="L125" s="1"/>
    </row>
    <row r="126" spans="1:12" x14ac:dyDescent="0.3">
      <c r="A126" s="1"/>
      <c r="B126" s="1"/>
      <c r="C126" s="1"/>
      <c r="D126" s="1"/>
      <c r="E126" s="1"/>
      <c r="F126" s="1"/>
      <c r="G126" s="1"/>
      <c r="H126" s="1"/>
      <c r="I126" s="1"/>
      <c r="J126" s="1"/>
      <c r="K126" s="1"/>
      <c r="L126" s="1"/>
    </row>
    <row r="127" spans="1:12" x14ac:dyDescent="0.3">
      <c r="A127" s="1"/>
      <c r="B127" s="1"/>
      <c r="C127" s="1"/>
      <c r="D127" s="1"/>
      <c r="E127" s="1"/>
      <c r="F127" s="1"/>
      <c r="G127" s="1"/>
      <c r="H127" s="1"/>
      <c r="I127" s="1"/>
      <c r="J127" s="1"/>
      <c r="K127" s="1"/>
      <c r="L127" s="1"/>
    </row>
  </sheetData>
  <dataValidations count="2">
    <dataValidation type="list" allowBlank="1" showInputMessage="1" showErrorMessage="1" sqref="A15">
      <formula1>Matiere</formula1>
    </dataValidation>
    <dataValidation type="list" allowBlank="1" showInputMessage="1" showErrorMessage="1" sqref="B15">
      <formula1>Profil</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0"/>
  <sheetViews>
    <sheetView zoomScale="85" zoomScaleNormal="85" workbookViewId="0">
      <selection activeCell="K20" sqref="K20"/>
    </sheetView>
  </sheetViews>
  <sheetFormatPr baseColWidth="10" defaultRowHeight="14.4" x14ac:dyDescent="0.3"/>
  <cols>
    <col min="1" max="2" width="22.88671875" customWidth="1"/>
    <col min="3" max="3" width="21" customWidth="1"/>
    <col min="4" max="4" width="11.44140625" customWidth="1"/>
    <col min="5" max="6" width="21.33203125" customWidth="1"/>
    <col min="7" max="7" width="23" customWidth="1"/>
    <col min="8" max="8" width="22.6640625" customWidth="1"/>
  </cols>
  <sheetData>
    <row r="1" spans="1:13" x14ac:dyDescent="0.3">
      <c r="A1" s="25" t="s">
        <v>83</v>
      </c>
      <c r="B1" s="25" t="s">
        <v>84</v>
      </c>
      <c r="C1" s="25" t="s">
        <v>85</v>
      </c>
      <c r="E1" s="25" t="s">
        <v>82</v>
      </c>
      <c r="F1" s="25" t="s">
        <v>97</v>
      </c>
      <c r="G1" s="25" t="s">
        <v>98</v>
      </c>
      <c r="H1" s="26" t="s">
        <v>99</v>
      </c>
      <c r="M1" t="s">
        <v>87</v>
      </c>
    </row>
    <row r="2" spans="1:13" x14ac:dyDescent="0.3">
      <c r="A2" s="24" t="s">
        <v>17</v>
      </c>
      <c r="B2" s="24" t="s">
        <v>90</v>
      </c>
      <c r="C2" s="24">
        <v>1.0428999999999999</v>
      </c>
      <c r="E2" s="24" t="s">
        <v>17</v>
      </c>
      <c r="F2" s="27" t="s">
        <v>90</v>
      </c>
      <c r="G2" s="28" t="str">
        <f>COUNTIF($A$2:$A$49,E2)&amp;" choix"</f>
        <v>1 choix</v>
      </c>
      <c r="H2" s="29">
        <f>SUMPRODUCT(($A$2:$A$49=E2)*($B$2:$B$49=F2)*($C$2:$C$49))</f>
        <v>1.0428999999999999</v>
      </c>
      <c r="M2" s="31" t="str">
        <f t="array" ref="M2">IFERROR(INDEX($B$1:$B$50,SMALL(IF((A2:$A$49=TEST!$A$15)*(A2:$A$49&lt;&gt;""),ROW(A2:$A$49)),ROW()-1)),"")</f>
        <v>Rond</v>
      </c>
    </row>
    <row r="3" spans="1:13" x14ac:dyDescent="0.3">
      <c r="A3" s="24" t="s">
        <v>14</v>
      </c>
      <c r="B3" s="24" t="s">
        <v>90</v>
      </c>
      <c r="C3" s="24">
        <v>1.4248000000000001</v>
      </c>
      <c r="E3" s="24" t="s">
        <v>14</v>
      </c>
      <c r="F3" s="27" t="s">
        <v>90</v>
      </c>
      <c r="G3" s="28" t="str">
        <f t="shared" ref="G3:G7" si="0">COUNTIF($A$2:$A$49,E3)&amp;" choix"</f>
        <v>1 choix</v>
      </c>
      <c r="H3" s="29">
        <f>SUMPRODUCT(($A$2:$A$49=E3)*($B$2:$B$49=F3)*($C$2:$C$49))</f>
        <v>1.4248000000000001</v>
      </c>
      <c r="M3" s="31" t="str">
        <f t="array" ref="M3">IFERROR(INDEX($B$1:$B$50,SMALL(IF((A3:$A$49=TEST!$A$15)*(A3:$A$49&lt;&gt;""),ROW(A3:$A$49)),ROW()-1)),"")</f>
        <v/>
      </c>
    </row>
    <row r="4" spans="1:13" x14ac:dyDescent="0.3">
      <c r="A4" s="24" t="s">
        <v>12</v>
      </c>
      <c r="B4" s="24" t="s">
        <v>90</v>
      </c>
      <c r="C4" s="24">
        <v>1.4733000000000001</v>
      </c>
      <c r="E4" s="24" t="s">
        <v>12</v>
      </c>
      <c r="F4" s="27" t="s">
        <v>90</v>
      </c>
      <c r="G4" s="28" t="str">
        <f t="shared" si="0"/>
        <v>1 choix</v>
      </c>
      <c r="H4" s="29">
        <f>SUMPRODUCT(($A$2:$A$49=E4)*($B$2:$B$49=F4)*($C$2:$C$49))</f>
        <v>1.4733000000000001</v>
      </c>
      <c r="M4" s="31" t="str">
        <f t="array" ref="M4">IFERROR(INDEX($B$1:$B$50,SMALL(IF((A4:$A$49=TEST!$A$15)*(A4:$A$49&lt;&gt;""),ROW(A4:$A$49)),ROW()-1)),"")</f>
        <v/>
      </c>
    </row>
    <row r="5" spans="1:13" x14ac:dyDescent="0.3">
      <c r="A5" s="24" t="s">
        <v>11</v>
      </c>
      <c r="B5" s="24" t="s">
        <v>90</v>
      </c>
      <c r="C5" s="24">
        <v>1.0745</v>
      </c>
      <c r="E5" s="24" t="s">
        <v>11</v>
      </c>
      <c r="F5" s="27" t="s">
        <v>90</v>
      </c>
      <c r="G5" s="28" t="str">
        <f t="shared" si="0"/>
        <v>1 choix</v>
      </c>
      <c r="H5" s="29">
        <f>SUMPRODUCT(($A$2:$A$49=E5)*($B$2:$B$49=F5)*($C$2:$C$49))</f>
        <v>1.0745</v>
      </c>
    </row>
    <row r="6" spans="1:13" x14ac:dyDescent="0.3">
      <c r="A6" s="24" t="s">
        <v>9</v>
      </c>
      <c r="B6" s="24" t="s">
        <v>96</v>
      </c>
      <c r="C6" s="24">
        <v>1.3544</v>
      </c>
      <c r="E6" s="24" t="s">
        <v>9</v>
      </c>
      <c r="F6" s="27" t="s">
        <v>96</v>
      </c>
      <c r="G6" s="28" t="str">
        <f t="shared" si="0"/>
        <v>1 choix</v>
      </c>
      <c r="H6" s="29">
        <f>SUMPRODUCT(($A$2:$A$49=E6)*($B$2:$B$49=F6)*($C$2:$C$49))</f>
        <v>1.3544</v>
      </c>
    </row>
    <row r="7" spans="1:13" x14ac:dyDescent="0.3">
      <c r="A7" s="24" t="s">
        <v>13</v>
      </c>
      <c r="B7" s="24" t="s">
        <v>90</v>
      </c>
      <c r="C7" s="24">
        <v>1.4782</v>
      </c>
      <c r="E7" s="24" t="s">
        <v>13</v>
      </c>
      <c r="F7" s="27" t="s">
        <v>90</v>
      </c>
      <c r="G7" s="28" t="str">
        <f t="shared" si="0"/>
        <v>1 choix</v>
      </c>
      <c r="H7" s="29">
        <f>SUMPRODUCT(($A$2:$A$49=E7)*($B$2:$B$49=F7)*($C$2:$C$49))</f>
        <v>1.4782</v>
      </c>
    </row>
    <row r="8" spans="1:13" x14ac:dyDescent="0.3">
      <c r="A8" s="24" t="s">
        <v>10</v>
      </c>
      <c r="B8" s="24" t="s">
        <v>90</v>
      </c>
      <c r="C8" s="24">
        <v>1.94</v>
      </c>
      <c r="E8" s="24" t="s">
        <v>10</v>
      </c>
      <c r="F8" s="27" t="s">
        <v>92</v>
      </c>
      <c r="G8" s="28" t="str">
        <f>COUNTIF($A$2:$A$49,E8)&amp;" choix"</f>
        <v>3 choix</v>
      </c>
      <c r="H8" s="29">
        <f>SUMPRODUCT(($A$2:$A$49=E8)*($B$2:$B$49=F8)*($C$2:$C$49))</f>
        <v>1.5</v>
      </c>
    </row>
    <row r="9" spans="1:13" x14ac:dyDescent="0.3">
      <c r="A9" s="24" t="s">
        <v>10</v>
      </c>
      <c r="B9" s="24" t="s">
        <v>92</v>
      </c>
      <c r="C9" s="24">
        <v>1.5</v>
      </c>
      <c r="E9" s="24" t="s">
        <v>16</v>
      </c>
      <c r="F9" s="27" t="s">
        <v>90</v>
      </c>
      <c r="G9" s="28" t="str">
        <f>COUNTIF($A$2:$A$49,E9)&amp;" choix"</f>
        <v>3 choix</v>
      </c>
      <c r="H9" s="29">
        <f>SUMPRODUCT(($A$2:$A$49=E9)*($B$2:$B$49=F9)*($C$2:$C$49))</f>
        <v>16</v>
      </c>
    </row>
    <row r="10" spans="1:13" x14ac:dyDescent="0.3">
      <c r="A10" s="24" t="s">
        <v>10</v>
      </c>
      <c r="B10" s="24" t="s">
        <v>94</v>
      </c>
      <c r="C10" s="24">
        <v>6.1421999999999999</v>
      </c>
      <c r="E10" s="24" t="s">
        <v>18</v>
      </c>
      <c r="F10" s="27" t="s">
        <v>90</v>
      </c>
      <c r="G10" s="28" t="str">
        <f t="shared" ref="G10:G33" si="1">COUNTIF($A$2:$A$49,E10)&amp;" choix"</f>
        <v>1 choix</v>
      </c>
      <c r="H10" s="29">
        <f>SUMPRODUCT(($A$2:$A$49=E10)*($B$2:$B$49=F10)*($C$2:$C$49))</f>
        <v>2.4</v>
      </c>
    </row>
    <row r="11" spans="1:13" x14ac:dyDescent="0.3">
      <c r="A11" s="24" t="s">
        <v>16</v>
      </c>
      <c r="B11" s="24" t="s">
        <v>90</v>
      </c>
      <c r="C11" s="24">
        <v>16</v>
      </c>
      <c r="E11" s="24" t="s">
        <v>0</v>
      </c>
      <c r="F11" s="27" t="s">
        <v>94</v>
      </c>
      <c r="G11" s="28" t="str">
        <f t="shared" si="1"/>
        <v>3 choix</v>
      </c>
      <c r="H11" s="29">
        <f>SUMPRODUCT(($A$2:$A$49=E11)*($B$2:$B$49=F11)*($C$2:$C$49))</f>
        <v>2.4750000000000001</v>
      </c>
    </row>
    <row r="12" spans="1:13" x14ac:dyDescent="0.3">
      <c r="A12" s="24" t="s">
        <v>16</v>
      </c>
      <c r="B12" s="24" t="s">
        <v>92</v>
      </c>
      <c r="C12" s="24">
        <v>11.25</v>
      </c>
      <c r="E12" s="30" t="s">
        <v>5</v>
      </c>
      <c r="F12" s="27" t="s">
        <v>94</v>
      </c>
      <c r="G12" s="28" t="str">
        <f t="shared" si="1"/>
        <v>2 choix</v>
      </c>
      <c r="H12" s="29">
        <f>SUMPRODUCT(($A$2:$A$49=E12)*($B$2:$B$49=F12)*($C$2:$C$49))</f>
        <v>4.55</v>
      </c>
      <c r="I12" t="s">
        <v>100</v>
      </c>
    </row>
    <row r="13" spans="1:13" x14ac:dyDescent="0.3">
      <c r="A13" s="24" t="s">
        <v>16</v>
      </c>
      <c r="B13" s="24" t="s">
        <v>94</v>
      </c>
      <c r="C13" s="24">
        <v>1.85</v>
      </c>
      <c r="E13" s="24" t="s">
        <v>31</v>
      </c>
      <c r="F13" s="27" t="s">
        <v>90</v>
      </c>
      <c r="G13" s="28" t="str">
        <f t="shared" si="1"/>
        <v>1 choix</v>
      </c>
      <c r="H13" s="29">
        <f>SUMPRODUCT(($A$2:$A$49=E13)*($B$2:$B$49=F13)*($C$2:$C$49))</f>
        <v>10.2676</v>
      </c>
    </row>
    <row r="14" spans="1:13" x14ac:dyDescent="0.3">
      <c r="A14" s="24" t="s">
        <v>18</v>
      </c>
      <c r="B14" s="24" t="s">
        <v>90</v>
      </c>
      <c r="C14" s="24">
        <v>2.4</v>
      </c>
      <c r="E14" s="24" t="s">
        <v>28</v>
      </c>
      <c r="F14" s="27" t="s">
        <v>90</v>
      </c>
      <c r="G14" s="28" t="str">
        <f t="shared" si="1"/>
        <v>1 choix</v>
      </c>
      <c r="H14" s="29">
        <f>SUMPRODUCT(($A$2:$A$49=E14)*($B$2:$B$49=F14)*($C$2:$C$49))</f>
        <v>2.81</v>
      </c>
    </row>
    <row r="15" spans="1:13" x14ac:dyDescent="0.3">
      <c r="A15" s="24" t="s">
        <v>0</v>
      </c>
      <c r="B15" s="24" t="s">
        <v>92</v>
      </c>
      <c r="C15" s="24">
        <v>2.548</v>
      </c>
      <c r="E15" s="24" t="s">
        <v>26</v>
      </c>
      <c r="F15" s="27" t="s">
        <v>90</v>
      </c>
      <c r="G15" s="28" t="str">
        <f t="shared" si="1"/>
        <v>1 choix</v>
      </c>
      <c r="H15" s="29">
        <f>SUMPRODUCT(($A$2:$A$49=E15)*($B$2:$B$49=F15)*($C$2:$C$49))</f>
        <v>2.69</v>
      </c>
    </row>
    <row r="16" spans="1:13" x14ac:dyDescent="0.3">
      <c r="A16" s="24" t="s">
        <v>0</v>
      </c>
      <c r="B16" s="24" t="s">
        <v>94</v>
      </c>
      <c r="C16" s="24">
        <v>2.4750000000000001</v>
      </c>
      <c r="E16" s="24" t="s">
        <v>25</v>
      </c>
      <c r="F16" s="27" t="s">
        <v>96</v>
      </c>
      <c r="G16" s="28" t="str">
        <f t="shared" si="1"/>
        <v>2 choix</v>
      </c>
      <c r="H16" s="29">
        <f>SUMPRODUCT(($A$2:$A$49=E16)*($B$2:$B$49=F16)*($C$2:$C$49))</f>
        <v>4.2435999999999998</v>
      </c>
    </row>
    <row r="17" spans="1:8" x14ac:dyDescent="0.3">
      <c r="A17" s="24" t="s">
        <v>0</v>
      </c>
      <c r="B17" s="24" t="s">
        <v>15</v>
      </c>
      <c r="C17" s="24">
        <v>1.8044</v>
      </c>
      <c r="E17" s="24" t="s">
        <v>29</v>
      </c>
      <c r="F17" s="27" t="s">
        <v>96</v>
      </c>
      <c r="G17" s="28" t="str">
        <f t="shared" si="1"/>
        <v>1 choix</v>
      </c>
      <c r="H17" s="29">
        <f>SUMPRODUCT(($A$2:$A$49=E17)*($B$2:$B$49=F17)*($C$2:$C$49))</f>
        <v>3.21</v>
      </c>
    </row>
    <row r="18" spans="1:8" x14ac:dyDescent="0.3">
      <c r="A18" s="24" t="s">
        <v>5</v>
      </c>
      <c r="B18" s="24" t="s">
        <v>92</v>
      </c>
      <c r="C18" s="24">
        <v>2.0099999999999998</v>
      </c>
      <c r="E18" s="24" t="s">
        <v>22</v>
      </c>
      <c r="F18" s="27" t="s">
        <v>90</v>
      </c>
      <c r="G18" s="28" t="str">
        <f t="shared" si="1"/>
        <v>1 choix</v>
      </c>
      <c r="H18" s="29">
        <f>SUMPRODUCT(($A$2:$A$49=E18)*($B$2:$B$49=F18)*($C$2:$C$49))</f>
        <v>3.21</v>
      </c>
    </row>
    <row r="19" spans="1:8" x14ac:dyDescent="0.3">
      <c r="A19" s="24" t="s">
        <v>5</v>
      </c>
      <c r="B19" s="24" t="s">
        <v>94</v>
      </c>
      <c r="C19" s="24">
        <v>4.55</v>
      </c>
      <c r="E19" s="24" t="s">
        <v>3</v>
      </c>
      <c r="F19" s="27" t="s">
        <v>91</v>
      </c>
      <c r="G19" s="28" t="str">
        <f t="shared" si="1"/>
        <v>2 choix</v>
      </c>
      <c r="H19" s="29">
        <f>SUMPRODUCT(($A$2:$A$49=E19)*($B$2:$B$49=F19)*($C$2:$C$49))</f>
        <v>2.6183000000000001</v>
      </c>
    </row>
    <row r="20" spans="1:8" x14ac:dyDescent="0.3">
      <c r="A20" s="24" t="s">
        <v>31</v>
      </c>
      <c r="B20" s="24" t="s">
        <v>90</v>
      </c>
      <c r="C20" s="24">
        <v>10.2676</v>
      </c>
      <c r="E20" s="24" t="s">
        <v>32</v>
      </c>
      <c r="F20" s="27" t="s">
        <v>95</v>
      </c>
      <c r="G20" s="28" t="str">
        <f t="shared" si="1"/>
        <v>1 choix</v>
      </c>
      <c r="H20" s="29">
        <f>SUMPRODUCT(($A$2:$A$49=E20)*($B$2:$B$49=F20)*($C$2:$C$49))</f>
        <v>4.3030999999999997</v>
      </c>
    </row>
    <row r="21" spans="1:8" x14ac:dyDescent="0.3">
      <c r="A21" s="24" t="s">
        <v>28</v>
      </c>
      <c r="B21" s="24" t="s">
        <v>90</v>
      </c>
      <c r="C21" s="24">
        <v>2.81</v>
      </c>
      <c r="E21" s="24" t="s">
        <v>30</v>
      </c>
      <c r="F21" s="27" t="s">
        <v>92</v>
      </c>
      <c r="G21" s="28" t="str">
        <f t="shared" si="1"/>
        <v>2 choix</v>
      </c>
      <c r="H21" s="29">
        <f>SUMPRODUCT(($A$2:$A$49=E21)*($B$2:$B$49=F21)*($C$2:$C$49))</f>
        <v>10.5097</v>
      </c>
    </row>
    <row r="22" spans="1:8" x14ac:dyDescent="0.3">
      <c r="A22" s="24" t="s">
        <v>26</v>
      </c>
      <c r="B22" s="24" t="s">
        <v>90</v>
      </c>
      <c r="C22" s="24">
        <v>2.69</v>
      </c>
      <c r="E22" s="24" t="s">
        <v>23</v>
      </c>
      <c r="F22" s="27" t="s">
        <v>24</v>
      </c>
      <c r="G22" s="28" t="str">
        <f t="shared" si="1"/>
        <v>3 choix</v>
      </c>
      <c r="H22" s="29">
        <f>SUMPRODUCT(($A$2:$A$49=E22)*($B$2:$B$49=F22)*($C$2:$C$49))</f>
        <v>15.59</v>
      </c>
    </row>
    <row r="23" spans="1:8" x14ac:dyDescent="0.3">
      <c r="A23" s="24" t="s">
        <v>25</v>
      </c>
      <c r="B23" s="24" t="s">
        <v>90</v>
      </c>
      <c r="C23" s="24">
        <v>28.886800000000001</v>
      </c>
      <c r="E23" s="24" t="s">
        <v>33</v>
      </c>
      <c r="F23" s="27" t="s">
        <v>90</v>
      </c>
      <c r="G23" s="28" t="str">
        <f t="shared" si="1"/>
        <v>2 choix</v>
      </c>
      <c r="H23" s="29">
        <f>SUMPRODUCT(($A$2:$A$49=E23)*($B$2:$B$49=F23)*($C$2:$C$49))</f>
        <v>4.45</v>
      </c>
    </row>
    <row r="24" spans="1:8" x14ac:dyDescent="0.3">
      <c r="A24" s="24" t="s">
        <v>25</v>
      </c>
      <c r="B24" s="24" t="s">
        <v>96</v>
      </c>
      <c r="C24" s="24">
        <v>4.2435999999999998</v>
      </c>
      <c r="E24" s="24" t="s">
        <v>34</v>
      </c>
      <c r="F24" s="27" t="s">
        <v>90</v>
      </c>
      <c r="G24" s="28" t="str">
        <f t="shared" si="1"/>
        <v>1 choix</v>
      </c>
      <c r="H24" s="29">
        <f>SUMPRODUCT(($A$2:$A$49=E24)*($B$2:$B$49=F24)*($C$2:$C$49))</f>
        <v>17.585000000000001</v>
      </c>
    </row>
    <row r="25" spans="1:8" x14ac:dyDescent="0.3">
      <c r="A25" s="24" t="s">
        <v>29</v>
      </c>
      <c r="B25" s="24" t="s">
        <v>96</v>
      </c>
      <c r="C25" s="24">
        <v>3.21</v>
      </c>
      <c r="E25" s="24" t="s">
        <v>7</v>
      </c>
      <c r="F25" s="27" t="s">
        <v>90</v>
      </c>
      <c r="G25" s="28" t="str">
        <f t="shared" si="1"/>
        <v>1 choix</v>
      </c>
      <c r="H25" s="29">
        <f>SUMPRODUCT(($A$2:$A$49=E25)*($B$2:$B$49=F25)*($C$2:$C$49))</f>
        <v>12.185600000000001</v>
      </c>
    </row>
    <row r="26" spans="1:8" x14ac:dyDescent="0.3">
      <c r="A26" s="24" t="s">
        <v>22</v>
      </c>
      <c r="B26" s="24" t="s">
        <v>90</v>
      </c>
      <c r="C26" s="24">
        <v>3.21</v>
      </c>
      <c r="E26" s="24" t="s">
        <v>27</v>
      </c>
      <c r="F26" s="27" t="s">
        <v>24</v>
      </c>
      <c r="G26" s="28" t="str">
        <f t="shared" si="1"/>
        <v>1 choix</v>
      </c>
      <c r="H26" s="29">
        <f>SUMPRODUCT(($A$2:$A$49=E26)*($B$2:$B$49=F26)*($C$2:$C$49))</f>
        <v>12.297499999999999</v>
      </c>
    </row>
    <row r="27" spans="1:8" x14ac:dyDescent="0.3">
      <c r="A27" s="24" t="s">
        <v>3</v>
      </c>
      <c r="B27" s="24" t="s">
        <v>90</v>
      </c>
      <c r="C27" s="24">
        <v>2.8428</v>
      </c>
      <c r="E27" s="24" t="s">
        <v>8</v>
      </c>
      <c r="F27" s="27" t="s">
        <v>90</v>
      </c>
      <c r="G27" s="28" t="str">
        <f t="shared" si="1"/>
        <v>1 choix</v>
      </c>
      <c r="H27" s="29">
        <f>SUMPRODUCT(($A$2:$A$49=E27)*($B$2:$B$49=F27)*($C$2:$C$49))</f>
        <v>8.8350000000000009</v>
      </c>
    </row>
    <row r="28" spans="1:8" x14ac:dyDescent="0.3">
      <c r="A28" s="24" t="s">
        <v>3</v>
      </c>
      <c r="B28" s="24" t="s">
        <v>91</v>
      </c>
      <c r="C28" s="24">
        <v>2.6183000000000001</v>
      </c>
      <c r="E28" s="24" t="s">
        <v>2</v>
      </c>
      <c r="F28" s="27" t="s">
        <v>90</v>
      </c>
      <c r="G28" s="28" t="str">
        <f t="shared" si="1"/>
        <v>1 choix</v>
      </c>
      <c r="H28" s="29">
        <f>SUMPRODUCT(($A$2:$A$49=E28)*($B$2:$B$49=F28)*($C$2:$C$49))</f>
        <v>7.5339999999999998</v>
      </c>
    </row>
    <row r="29" spans="1:8" x14ac:dyDescent="0.3">
      <c r="A29" s="24" t="s">
        <v>32</v>
      </c>
      <c r="B29" s="24" t="s">
        <v>95</v>
      </c>
      <c r="C29" s="24">
        <v>4.3030999999999997</v>
      </c>
      <c r="E29" s="24" t="s">
        <v>4</v>
      </c>
      <c r="F29" s="27" t="s">
        <v>94</v>
      </c>
      <c r="G29" s="28" t="str">
        <f t="shared" si="1"/>
        <v>3 choix</v>
      </c>
      <c r="H29" s="29">
        <f>SUMPRODUCT(($A$2:$A$49=E29)*($B$2:$B$49=F29)*($C$2:$C$49))</f>
        <v>6.58</v>
      </c>
    </row>
    <row r="30" spans="1:8" x14ac:dyDescent="0.3">
      <c r="A30" s="24" t="s">
        <v>30</v>
      </c>
      <c r="B30" s="24" t="s">
        <v>90</v>
      </c>
      <c r="C30" s="24">
        <v>5.3384999999999998</v>
      </c>
      <c r="E30" s="24" t="s">
        <v>6</v>
      </c>
      <c r="F30" s="27" t="s">
        <v>93</v>
      </c>
      <c r="G30" s="28" t="str">
        <f t="shared" si="1"/>
        <v>1 choix</v>
      </c>
      <c r="H30" s="29">
        <f>SUMPRODUCT(($A$2:$A$49=E30)*($B$2:$B$49=F30)*($C$2:$C$49))</f>
        <v>4.5864000000000003</v>
      </c>
    </row>
    <row r="31" spans="1:8" x14ac:dyDescent="0.3">
      <c r="A31" s="24" t="s">
        <v>30</v>
      </c>
      <c r="B31" s="24" t="s">
        <v>92</v>
      </c>
      <c r="C31" s="24">
        <v>10.5097</v>
      </c>
      <c r="E31" s="24" t="s">
        <v>21</v>
      </c>
      <c r="F31" s="27" t="s">
        <v>90</v>
      </c>
      <c r="G31" s="28" t="str">
        <f t="shared" si="1"/>
        <v>1 choix</v>
      </c>
      <c r="H31" s="29">
        <f>SUMPRODUCT(($A$2:$A$49=E31)*($B$2:$B$49=F31)*($C$2:$C$49))</f>
        <v>40.953600000000002</v>
      </c>
    </row>
    <row r="32" spans="1:8" x14ac:dyDescent="0.3">
      <c r="A32" s="24" t="s">
        <v>23</v>
      </c>
      <c r="B32" s="24" t="s">
        <v>90</v>
      </c>
      <c r="C32" s="24">
        <v>20.006</v>
      </c>
      <c r="E32" s="24" t="s">
        <v>19</v>
      </c>
      <c r="F32" s="27" t="s">
        <v>94</v>
      </c>
      <c r="G32" s="28" t="str">
        <f t="shared" si="1"/>
        <v>2 choix</v>
      </c>
      <c r="H32" s="29">
        <f>SUMPRODUCT(($A$2:$A$49=E32)*($B$2:$B$49=F32)*($C$2:$C$49))</f>
        <v>30.734999999999999</v>
      </c>
    </row>
    <row r="33" spans="1:8" x14ac:dyDescent="0.3">
      <c r="A33" s="24" t="s">
        <v>23</v>
      </c>
      <c r="B33" s="24" t="s">
        <v>91</v>
      </c>
      <c r="C33" s="24">
        <v>5.21</v>
      </c>
      <c r="E33" s="24" t="s">
        <v>20</v>
      </c>
      <c r="F33" s="27" t="s">
        <v>90</v>
      </c>
      <c r="G33" s="28" t="str">
        <f t="shared" si="1"/>
        <v>1 choix</v>
      </c>
      <c r="H33" s="29">
        <f>SUMPRODUCT(($A$2:$A$49=E33)*($B$2:$B$49=F33)*($C$2:$C$49))</f>
        <v>358.5</v>
      </c>
    </row>
    <row r="34" spans="1:8" x14ac:dyDescent="0.3">
      <c r="A34" s="24" t="s">
        <v>23</v>
      </c>
      <c r="B34" s="24" t="s">
        <v>24</v>
      </c>
      <c r="C34" s="24">
        <v>15.59</v>
      </c>
      <c r="E34" s="22" t="s">
        <v>86</v>
      </c>
      <c r="F34" s="22" t="s">
        <v>86</v>
      </c>
      <c r="G34" s="22" t="s">
        <v>86</v>
      </c>
      <c r="H34" s="22" t="s">
        <v>86</v>
      </c>
    </row>
    <row r="35" spans="1:8" x14ac:dyDescent="0.3">
      <c r="A35" s="24" t="s">
        <v>33</v>
      </c>
      <c r="B35" s="24" t="s">
        <v>90</v>
      </c>
      <c r="C35" s="24">
        <v>4.45</v>
      </c>
    </row>
    <row r="36" spans="1:8" x14ac:dyDescent="0.3">
      <c r="A36" s="24" t="s">
        <v>33</v>
      </c>
      <c r="B36" s="24" t="s">
        <v>94</v>
      </c>
      <c r="C36" s="24">
        <v>5.9166999999999996</v>
      </c>
    </row>
    <row r="37" spans="1:8" x14ac:dyDescent="0.3">
      <c r="A37" s="24" t="s">
        <v>34</v>
      </c>
      <c r="B37" s="24" t="s">
        <v>90</v>
      </c>
      <c r="C37" s="24">
        <v>17.585000000000001</v>
      </c>
    </row>
    <row r="38" spans="1:8" x14ac:dyDescent="0.3">
      <c r="A38" s="24" t="s">
        <v>7</v>
      </c>
      <c r="B38" s="24" t="s">
        <v>90</v>
      </c>
      <c r="C38" s="24">
        <v>12.185600000000001</v>
      </c>
    </row>
    <row r="39" spans="1:8" x14ac:dyDescent="0.3">
      <c r="A39" s="24" t="s">
        <v>27</v>
      </c>
      <c r="B39" s="24" t="s">
        <v>24</v>
      </c>
      <c r="C39" s="24">
        <v>12.297499999999999</v>
      </c>
    </row>
    <row r="40" spans="1:8" x14ac:dyDescent="0.3">
      <c r="A40" s="24" t="s">
        <v>8</v>
      </c>
      <c r="B40" s="24" t="s">
        <v>90</v>
      </c>
      <c r="C40" s="24">
        <v>8.8350000000000009</v>
      </c>
    </row>
    <row r="41" spans="1:8" x14ac:dyDescent="0.3">
      <c r="A41" s="24" t="s">
        <v>2</v>
      </c>
      <c r="B41" s="24" t="s">
        <v>90</v>
      </c>
      <c r="C41" s="24">
        <v>7.5339999999999998</v>
      </c>
    </row>
    <row r="42" spans="1:8" x14ac:dyDescent="0.3">
      <c r="A42" s="24" t="s">
        <v>4</v>
      </c>
      <c r="B42" s="24" t="s">
        <v>90</v>
      </c>
      <c r="C42" s="24">
        <v>11.5</v>
      </c>
    </row>
    <row r="43" spans="1:8" x14ac:dyDescent="0.3">
      <c r="A43" s="24" t="s">
        <v>4</v>
      </c>
      <c r="B43" s="24" t="s">
        <v>92</v>
      </c>
      <c r="C43" s="24">
        <v>5.8440000000000003</v>
      </c>
    </row>
    <row r="44" spans="1:8" x14ac:dyDescent="0.3">
      <c r="A44" s="24" t="s">
        <v>4</v>
      </c>
      <c r="B44" s="24" t="s">
        <v>94</v>
      </c>
      <c r="C44" s="24">
        <v>6.58</v>
      </c>
    </row>
    <row r="45" spans="1:8" x14ac:dyDescent="0.3">
      <c r="A45" s="24" t="s">
        <v>6</v>
      </c>
      <c r="B45" s="24" t="s">
        <v>93</v>
      </c>
      <c r="C45" s="24">
        <v>4.5864000000000003</v>
      </c>
    </row>
    <row r="46" spans="1:8" x14ac:dyDescent="0.3">
      <c r="A46" s="24" t="s">
        <v>21</v>
      </c>
      <c r="B46" s="24" t="s">
        <v>90</v>
      </c>
      <c r="C46" s="24">
        <v>40.953600000000002</v>
      </c>
    </row>
    <row r="47" spans="1:8" x14ac:dyDescent="0.3">
      <c r="A47" s="24" t="s">
        <v>19</v>
      </c>
      <c r="B47" s="24" t="s">
        <v>90</v>
      </c>
      <c r="C47" s="24">
        <v>21.778199999999998</v>
      </c>
    </row>
    <row r="48" spans="1:8" x14ac:dyDescent="0.3">
      <c r="A48" s="24" t="s">
        <v>19</v>
      </c>
      <c r="B48" s="24" t="s">
        <v>94</v>
      </c>
      <c r="C48" s="24">
        <v>30.734999999999999</v>
      </c>
    </row>
    <row r="49" spans="1:3" x14ac:dyDescent="0.3">
      <c r="A49" s="24" t="s">
        <v>20</v>
      </c>
      <c r="B49" s="24" t="s">
        <v>90</v>
      </c>
      <c r="C49" s="24">
        <v>358.5</v>
      </c>
    </row>
    <row r="50" spans="1:3" x14ac:dyDescent="0.3">
      <c r="A50" s="22" t="s">
        <v>86</v>
      </c>
      <c r="B50" s="22" t="s">
        <v>86</v>
      </c>
      <c r="C50" s="22" t="s">
        <v>86</v>
      </c>
    </row>
  </sheetData>
  <sortState ref="A2:B49">
    <sortCondition ref="A49"/>
  </sortState>
  <dataConsolidate>
    <dataRefs count="1">
      <dataRef ref="G2:H49" sheet="DONNEES"/>
    </dataRefs>
  </dataConsolidate>
  <dataValidations count="32">
    <dataValidation type="list" allowBlank="1" showInputMessage="1" showErrorMessage="1" sqref="F2">
      <formula1>$B$2</formula1>
    </dataValidation>
    <dataValidation type="list" allowBlank="1" showInputMessage="1" showErrorMessage="1" sqref="F3">
      <formula1>$B$3</formula1>
    </dataValidation>
    <dataValidation type="list" allowBlank="1" showInputMessage="1" showErrorMessage="1" sqref="F4">
      <formula1>$B$4</formula1>
    </dataValidation>
    <dataValidation type="list" allowBlank="1" showInputMessage="1" showErrorMessage="1" sqref="F5">
      <formula1>$B$5</formula1>
    </dataValidation>
    <dataValidation type="list" allowBlank="1" showInputMessage="1" showErrorMessage="1" sqref="F6">
      <formula1>$B$6</formula1>
    </dataValidation>
    <dataValidation type="list" allowBlank="1" showInputMessage="1" showErrorMessage="1" sqref="F7">
      <formula1>$B$7</formula1>
    </dataValidation>
    <dataValidation type="list" allowBlank="1" showInputMessage="1" showErrorMessage="1" sqref="F8">
      <formula1>$B$8:$B$10</formula1>
    </dataValidation>
    <dataValidation type="list" allowBlank="1" showInputMessage="1" showErrorMessage="1" sqref="F9">
      <formula1>$B$11:$B$13</formula1>
    </dataValidation>
    <dataValidation type="list" allowBlank="1" showInputMessage="1" showErrorMessage="1" sqref="F10">
      <formula1>$B$14</formula1>
    </dataValidation>
    <dataValidation type="list" allowBlank="1" showInputMessage="1" showErrorMessage="1" sqref="F11">
      <formula1>$B$15:$B$17</formula1>
    </dataValidation>
    <dataValidation type="list" allowBlank="1" showInputMessage="1" showErrorMessage="1" sqref="F12">
      <formula1>$B$18:$B$19</formula1>
    </dataValidation>
    <dataValidation type="list" allowBlank="1" showInputMessage="1" showErrorMessage="1" sqref="F13">
      <formula1>$B$20</formula1>
    </dataValidation>
    <dataValidation type="list" allowBlank="1" showInputMessage="1" showErrorMessage="1" sqref="F14">
      <formula1>$B$21</formula1>
    </dataValidation>
    <dataValidation type="list" allowBlank="1" showInputMessage="1" showErrorMessage="1" sqref="F15">
      <formula1>$B$22</formula1>
    </dataValidation>
    <dataValidation type="list" allowBlank="1" showInputMessage="1" showErrorMessage="1" sqref="F16">
      <formula1>$B$23:$B$24</formula1>
    </dataValidation>
    <dataValidation type="list" allowBlank="1" showInputMessage="1" showErrorMessage="1" sqref="F17">
      <formula1>$B$25</formula1>
    </dataValidation>
    <dataValidation type="list" allowBlank="1" showInputMessage="1" showErrorMessage="1" sqref="F18">
      <formula1>$B$26</formula1>
    </dataValidation>
    <dataValidation type="list" allowBlank="1" showInputMessage="1" showErrorMessage="1" sqref="F19">
      <formula1>$B$27:$B$28</formula1>
    </dataValidation>
    <dataValidation type="list" allowBlank="1" showInputMessage="1" showErrorMessage="1" sqref="F20">
      <formula1>$B$29</formula1>
    </dataValidation>
    <dataValidation type="list" allowBlank="1" showInputMessage="1" showErrorMessage="1" sqref="F21">
      <formula1>$B$30:$B$31</formula1>
    </dataValidation>
    <dataValidation type="list" allowBlank="1" showInputMessage="1" showErrorMessage="1" sqref="F22">
      <formula1>$B$32:$B$34</formula1>
    </dataValidation>
    <dataValidation type="list" allowBlank="1" showInputMessage="1" showErrorMessage="1" sqref="F23">
      <formula1>$B$35:$B$36</formula1>
    </dataValidation>
    <dataValidation type="list" allowBlank="1" showInputMessage="1" showErrorMessage="1" sqref="F24">
      <formula1>$B$37</formula1>
    </dataValidation>
    <dataValidation type="list" allowBlank="1" showInputMessage="1" showErrorMessage="1" sqref="F25">
      <formula1>$B$38</formula1>
    </dataValidation>
    <dataValidation type="list" allowBlank="1" showInputMessage="1" showErrorMessage="1" sqref="F26">
      <formula1>$B$39</formula1>
    </dataValidation>
    <dataValidation type="list" allowBlank="1" showInputMessage="1" showErrorMessage="1" sqref="F27">
      <formula1>$B$40</formula1>
    </dataValidation>
    <dataValidation type="list" allowBlank="1" showInputMessage="1" showErrorMessage="1" sqref="F28">
      <formula1>$B$41</formula1>
    </dataValidation>
    <dataValidation type="list" allowBlank="1" showInputMessage="1" showErrorMessage="1" sqref="F29">
      <formula1>$B$42:$B$44</formula1>
    </dataValidation>
    <dataValidation type="list" allowBlank="1" showInputMessage="1" showErrorMessage="1" sqref="F30">
      <formula1>$B$45</formula1>
    </dataValidation>
    <dataValidation type="list" allowBlank="1" showInputMessage="1" showErrorMessage="1" sqref="F31">
      <formula1>$B$46</formula1>
    </dataValidation>
    <dataValidation type="list" allowBlank="1" showInputMessage="1" showErrorMessage="1" sqref="F32">
      <formula1>$B$47:$B$48</formula1>
    </dataValidation>
    <dataValidation type="list" allowBlank="1" showInputMessage="1" showErrorMessage="1" sqref="F33">
      <formula1>$B$49</formula1>
    </dataValidation>
  </dataValidation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TEST</vt:lpstr>
      <vt:lpstr>DONNEES</vt:lpstr>
      <vt:lpstr>Matiere</vt:lpstr>
      <vt:lpstr>Profil</vt:lpstr>
    </vt:vector>
  </TitlesOfParts>
  <Company>NTN-SNR ROULEMENTS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Esteban Henaut</dc:creator>
  <cp:lastModifiedBy>Dede</cp:lastModifiedBy>
  <dcterms:created xsi:type="dcterms:W3CDTF">2017-02-20T12:42:17Z</dcterms:created>
  <dcterms:modified xsi:type="dcterms:W3CDTF">2017-03-04T19:53:39Z</dcterms:modified>
</cp:coreProperties>
</file>