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75" windowWidth="15390" windowHeight="6210"/>
  </bookViews>
  <sheets>
    <sheet name="Cyril" sheetId="1" r:id="rId1"/>
    <sheet name="Natalia" sheetId="2" r:id="rId2"/>
    <sheet name="Février 2014" sheetId="3" r:id="rId3"/>
  </sheets>
  <definedNames>
    <definedName name="Avenir1">SUMPRODUCT((Cyril!$D$14:$D$21&gt;=TODAY())*(MONTH(Cyril!$D$14:$D$21)=MONTH(TODAY()))*(DAY(Cyril!$D$14:$D$21)&lt;=15)*(Cyril!$C$14:$C$21&lt;0),Cyril!$C$14:$C$21)</definedName>
    <definedName name="Avenir2">SUMPRODUCT((Cyril!$D$25:$D$28&gt;=TODAY())*(MONTH(Cyril!$D$25:$D$28)=MONTH(TODAY()))*(DAY(Cyril!$D$25:$D$28)&lt;=15)*(Cyril!$C$25:$C$28&lt;0),Cyril!$C$25:$C$28)</definedName>
    <definedName name="Avenir3">SUMPRODUCT((Cyril!$D$32:$D$46&gt;=TODAY())*(MONTH(Cyril!$D$32:$D$46)=MONTH(TODAY()))*(DAY(Cyril!$D$32:$D$46)&lt;=15)*(Cyril!$C$32:$C$46&lt;0),Cyril!$C$32:$C$46)</definedName>
    <definedName name="Avenir4">SUMPRODUCT((Cyril!$H$24:$H$28&gt;=TODAY())*(MONTH(Cyril!$H$24:$H$28)=MONTH(TODAY()))*(DAY(Cyril!$H$24:$H$28)&lt;=15)*(Cyril!$G$24:$G$28&lt;0),Cyril!$G$24:$G$28)</definedName>
    <definedName name="Avenir5">SUMPRODUCT((Cyril!$H$34&gt;=TODAY())*(MONTH(Cyril!$H$34)=MONTH(TODAY()))*(DAY(Cyril!$H$34)&lt;=15)*(Cyril!$G$34&lt;0),Cyril!$G$34)</definedName>
  </definedNames>
  <calcPr calcId="114210"/>
</workbook>
</file>

<file path=xl/calcChain.xml><?xml version="1.0" encoding="utf-8"?>
<calcChain xmlns="http://schemas.openxmlformats.org/spreadsheetml/2006/main">
  <c r="H34" i="1"/>
  <c r="J13"/>
  <c r="J11"/>
  <c r="G5"/>
  <c r="D8"/>
  <c r="G7"/>
  <c r="H24"/>
  <c r="C47"/>
  <c r="D47"/>
  <c r="C7"/>
  <c r="G35"/>
  <c r="G29"/>
  <c r="E16" i="2"/>
  <c r="E18"/>
  <c r="E15"/>
  <c r="C23"/>
  <c r="F8"/>
  <c r="D19" i="1"/>
  <c r="G8"/>
  <c r="D28"/>
  <c r="D29"/>
  <c r="E33" i="2"/>
  <c r="C31"/>
  <c r="F6"/>
  <c r="F5"/>
  <c r="D3"/>
  <c r="C3"/>
  <c r="C8"/>
  <c r="C1"/>
  <c r="E14"/>
  <c r="E12"/>
  <c r="E17"/>
  <c r="G3"/>
  <c r="E13"/>
  <c r="C4" i="1"/>
  <c r="D4"/>
  <c r="D22"/>
  <c r="G37"/>
  <c r="H26"/>
  <c r="H27"/>
  <c r="H28"/>
  <c r="H25"/>
  <c r="D27"/>
  <c r="D26"/>
  <c r="D25"/>
  <c r="D17"/>
  <c r="D16"/>
  <c r="D14"/>
  <c r="D20"/>
  <c r="D21"/>
  <c r="D15"/>
  <c r="H3"/>
  <c r="D18"/>
  <c r="D11" i="3"/>
  <c r="D12"/>
  <c r="G20" i="1"/>
  <c r="G21"/>
  <c r="C6" i="2"/>
  <c r="F7"/>
  <c r="F9"/>
  <c r="F10"/>
  <c r="C35"/>
  <c r="G6" i="1"/>
  <c r="C19" i="2"/>
  <c r="C36"/>
  <c r="C7"/>
  <c r="C29" i="1"/>
  <c r="C8"/>
  <c r="G31"/>
  <c r="C15"/>
  <c r="G36"/>
  <c r="C21"/>
  <c r="C5" i="2"/>
  <c r="C9"/>
  <c r="C10"/>
  <c r="G30" i="1"/>
  <c r="C22"/>
  <c r="C6"/>
  <c r="C9"/>
  <c r="C11"/>
  <c r="G9"/>
  <c r="G11"/>
  <c r="J10"/>
  <c r="J12"/>
  <c r="J9"/>
  <c r="J14"/>
  <c r="L9"/>
  <c r="L10"/>
  <c r="C10"/>
</calcChain>
</file>

<file path=xl/sharedStrings.xml><?xml version="1.0" encoding="utf-8"?>
<sst xmlns="http://schemas.openxmlformats.org/spreadsheetml/2006/main" count="178" uniqueCount="100">
  <si>
    <t>Mutuelle UNEO</t>
  </si>
  <si>
    <t>SFR</t>
  </si>
  <si>
    <t>Free</t>
  </si>
  <si>
    <t>EDF</t>
  </si>
  <si>
    <t>PEL</t>
  </si>
  <si>
    <t>Assurance habitation</t>
  </si>
  <si>
    <t>FACET</t>
  </si>
  <si>
    <t>Nourriture</t>
  </si>
  <si>
    <t>CEL</t>
  </si>
  <si>
    <t>Montant</t>
  </si>
  <si>
    <t>Location Appartement</t>
  </si>
  <si>
    <t>Garantie familiale</t>
  </si>
  <si>
    <t>Adhésion</t>
  </si>
  <si>
    <t>Objectif Prévoyance</t>
  </si>
  <si>
    <t>Eparmil</t>
  </si>
  <si>
    <t>Protection Juridique</t>
  </si>
  <si>
    <t>Échéance</t>
  </si>
  <si>
    <t>TOTAL par mois</t>
  </si>
  <si>
    <t>TOTAL par an</t>
  </si>
  <si>
    <t>Argent Entrant</t>
  </si>
  <si>
    <t>Argent Sortant</t>
  </si>
  <si>
    <t>Salaire</t>
  </si>
  <si>
    <t>Epargnes</t>
  </si>
  <si>
    <t>Prélèvements mensuels</t>
  </si>
  <si>
    <t>ECM (AGPM)</t>
  </si>
  <si>
    <t>Essence</t>
  </si>
  <si>
    <t>Parcours J</t>
  </si>
  <si>
    <t>Permis de conduire</t>
  </si>
  <si>
    <t>Remboursement crédit étudiant</t>
  </si>
  <si>
    <t>Grand-mère</t>
  </si>
  <si>
    <t>Total de l'argent sortant</t>
  </si>
  <si>
    <t>TOTAL RESTANT</t>
  </si>
  <si>
    <t>Prélèvements inopinés</t>
  </si>
  <si>
    <t>Chaussure Natalia</t>
  </si>
  <si>
    <t>Rmbst compte épargne</t>
  </si>
  <si>
    <t>Noms</t>
  </si>
  <si>
    <t>Échéances</t>
  </si>
  <si>
    <t>Sommes</t>
  </si>
  <si>
    <t>UNEO</t>
  </si>
  <si>
    <t>Prêt étude</t>
  </si>
  <si>
    <t>Orthodontie</t>
  </si>
  <si>
    <t>Auto école</t>
  </si>
  <si>
    <t>Course</t>
  </si>
  <si>
    <t>Période</t>
  </si>
  <si>
    <t>5100€ / 24 mois</t>
  </si>
  <si>
    <t>4500€ / 36mois</t>
  </si>
  <si>
    <t>987€ / 4 mois</t>
  </si>
  <si>
    <t>Sous-Total</t>
  </si>
  <si>
    <t>Argent restant</t>
  </si>
  <si>
    <t>185,28 / trimestre
741,12 / 12 mois</t>
  </si>
  <si>
    <t>Février 2014</t>
  </si>
  <si>
    <t>185,28€ / trimestre
741,12€ / 12 mois</t>
  </si>
  <si>
    <t>Rmbst Orthodontie</t>
  </si>
  <si>
    <t>Rmbst veste Geneviève</t>
  </si>
  <si>
    <t>Deezer</t>
  </si>
  <si>
    <t>Rmbst FACET</t>
  </si>
  <si>
    <t>Prélèvement/Remboursement inopinés</t>
  </si>
  <si>
    <t>Coffre fort numérique</t>
  </si>
  <si>
    <t>Mes assurances</t>
  </si>
  <si>
    <t>AGPM</t>
  </si>
  <si>
    <t>CREDIT MUTUEL</t>
  </si>
  <si>
    <t>Assurance compte EURO - CHF</t>
  </si>
  <si>
    <t>Optimonde deux étoiles</t>
  </si>
  <si>
    <t>EMG</t>
  </si>
  <si>
    <t>Coussin prélevé Avril</t>
  </si>
  <si>
    <t>Rmbst UNEO</t>
  </si>
  <si>
    <t>Rmbst Neurologie (TOUREILLE)</t>
  </si>
  <si>
    <t>Imprimante</t>
  </si>
  <si>
    <t>VIR BNP PARIBAS</t>
  </si>
  <si>
    <t>Rmbst Imprimante Cdiscount</t>
  </si>
  <si>
    <t>Restau Annecy "Le Munich"</t>
  </si>
  <si>
    <t>Assurance PEL</t>
  </si>
  <si>
    <t xml:space="preserve">Assurance voiture  </t>
  </si>
  <si>
    <t>Crédit mutuel</t>
  </si>
  <si>
    <t>SOUS-TOTAL ACTUEL</t>
  </si>
  <si>
    <t xml:space="preserve">SOLDE ACTUEL </t>
  </si>
  <si>
    <t xml:space="preserve">Total de l'argent sortant </t>
  </si>
  <si>
    <t>Mise à jour le</t>
  </si>
  <si>
    <t>SOUS-TOTAL par an</t>
  </si>
  <si>
    <t>Gifi</t>
  </si>
  <si>
    <t>Mes assurances - mutuelles</t>
  </si>
  <si>
    <t>Assurances-Mutuelles</t>
  </si>
  <si>
    <t>LDD</t>
  </si>
  <si>
    <t>Epargnes dont assurance AGPM</t>
  </si>
  <si>
    <t>Achat coque téléphone</t>
  </si>
  <si>
    <t>Brandalay - Cadeau Cyril</t>
  </si>
  <si>
    <t>Montant par mois</t>
  </si>
  <si>
    <t>Prélèvements automatiques</t>
  </si>
  <si>
    <t>SOUS-TOTAL par mois</t>
  </si>
  <si>
    <t>Leclerc</t>
  </si>
  <si>
    <t>Prélèvement  inopinés</t>
  </si>
  <si>
    <t>Assurances (Unéo - Crédit Mutuel)</t>
  </si>
  <si>
    <t>Mensuel</t>
  </si>
  <si>
    <t>Tableau</t>
  </si>
  <si>
    <t>Mise à jour :</t>
  </si>
  <si>
    <t>Décompte journalier</t>
  </si>
  <si>
    <t>Tableau Mensuel</t>
  </si>
  <si>
    <t>Autoroute</t>
  </si>
  <si>
    <t xml:space="preserve">Prélèvement restant </t>
  </si>
  <si>
    <t>Prélèvement restant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</si>
</sst>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ddd\ d\ mmmm\ yyyy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16"/>
      <color indexed="8"/>
      <name val="Calibri"/>
      <family val="2"/>
    </font>
    <font>
      <sz val="16"/>
      <color indexed="8"/>
      <name val="Times New Roman"/>
      <family val="1"/>
    </font>
    <font>
      <b/>
      <sz val="16"/>
      <color indexed="10"/>
      <name val="Calibri"/>
      <family val="2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i/>
      <sz val="12"/>
      <color indexed="8"/>
      <name val="Georgia"/>
      <family val="1"/>
    </font>
    <font>
      <i/>
      <sz val="12"/>
      <color indexed="10"/>
      <name val="Georgia"/>
      <family val="1"/>
    </font>
    <font>
      <b/>
      <i/>
      <sz val="12"/>
      <color indexed="8"/>
      <name val="Georgia"/>
      <family val="1"/>
    </font>
    <font>
      <b/>
      <i/>
      <u/>
      <sz val="12"/>
      <color indexed="8"/>
      <name val="Georgia"/>
      <family val="1"/>
    </font>
    <font>
      <i/>
      <sz val="14"/>
      <color indexed="8"/>
      <name val="Georgia"/>
      <family val="1"/>
    </font>
    <font>
      <sz val="26"/>
      <color indexed="8"/>
      <name val="Calibri"/>
      <family val="2"/>
    </font>
    <font>
      <sz val="16"/>
      <color indexed="17"/>
      <name val="Calibri"/>
      <family val="2"/>
    </font>
    <font>
      <sz val="16"/>
      <color indexed="63"/>
      <name val="Calibri"/>
      <family val="2"/>
    </font>
    <font>
      <sz val="16"/>
      <color indexed="10"/>
      <name val="Calibri"/>
      <family val="2"/>
    </font>
    <font>
      <b/>
      <sz val="20"/>
      <color indexed="8"/>
      <name val="Calibri"/>
      <family val="2"/>
    </font>
    <font>
      <sz val="20"/>
      <color indexed="8"/>
      <name val="Calibri"/>
      <family val="2"/>
    </font>
    <font>
      <sz val="24"/>
      <color indexed="8"/>
      <name val="Calibri"/>
      <family val="2"/>
    </font>
    <font>
      <sz val="16"/>
      <color indexed="36"/>
      <name val="Calibri"/>
      <family val="2"/>
    </font>
    <font>
      <b/>
      <u/>
      <sz val="16"/>
      <color indexed="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27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8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1" fillId="0" borderId="0" xfId="0" applyFont="1" applyAlignment="1">
      <alignment horizontal="right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4" fillId="3" borderId="2" xfId="0" applyFont="1" applyFill="1" applyBorder="1" applyAlignment="1">
      <alignment horizontal="left"/>
    </xf>
    <xf numFmtId="164" fontId="4" fillId="3" borderId="3" xfId="0" applyNumberFormat="1" applyFont="1" applyFill="1" applyBorder="1"/>
    <xf numFmtId="165" fontId="2" fillId="2" borderId="4" xfId="0" applyNumberFormat="1" applyFont="1" applyFill="1" applyBorder="1" applyAlignment="1">
      <alignment horizontal="right"/>
    </xf>
    <xf numFmtId="165" fontId="2" fillId="0" borderId="4" xfId="0" applyNumberFormat="1" applyFont="1" applyBorder="1" applyAlignment="1">
      <alignment horizontal="right"/>
    </xf>
    <xf numFmtId="164" fontId="2" fillId="0" borderId="5" xfId="0" applyNumberFormat="1" applyFont="1" applyBorder="1"/>
    <xf numFmtId="0" fontId="6" fillId="4" borderId="6" xfId="0" applyFont="1" applyFill="1" applyBorder="1" applyAlignment="1">
      <alignment horizontal="left"/>
    </xf>
    <xf numFmtId="165" fontId="2" fillId="0" borderId="7" xfId="0" applyNumberFormat="1" applyFont="1" applyBorder="1" applyAlignment="1">
      <alignment horizontal="right"/>
    </xf>
    <xf numFmtId="164" fontId="2" fillId="0" borderId="8" xfId="0" applyNumberFormat="1" applyFont="1" applyBorder="1"/>
    <xf numFmtId="0" fontId="4" fillId="4" borderId="9" xfId="0" applyFont="1" applyFill="1" applyBorder="1" applyAlignment="1">
      <alignment horizontal="left"/>
    </xf>
    <xf numFmtId="0" fontId="0" fillId="0" borderId="0" xfId="0" applyFo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5" borderId="3" xfId="0" applyFont="1" applyFill="1" applyBorder="1" applyAlignment="1">
      <alignment horizontal="center"/>
    </xf>
    <xf numFmtId="0" fontId="0" fillId="0" borderId="0" xfId="0" applyAlignment="1"/>
    <xf numFmtId="0" fontId="3" fillId="6" borderId="13" xfId="0" applyFont="1" applyFill="1" applyBorder="1" applyAlignment="1">
      <alignment horizontal="center"/>
    </xf>
    <xf numFmtId="0" fontId="8" fillId="7" borderId="14" xfId="0" applyNumberFormat="1" applyFont="1" applyFill="1" applyBorder="1"/>
    <xf numFmtId="165" fontId="8" fillId="7" borderId="14" xfId="0" applyNumberFormat="1" applyFont="1" applyFill="1" applyBorder="1" applyAlignment="1">
      <alignment horizontal="right"/>
    </xf>
    <xf numFmtId="0" fontId="8" fillId="8" borderId="15" xfId="0" applyNumberFormat="1" applyFont="1" applyFill="1" applyBorder="1"/>
    <xf numFmtId="165" fontId="8" fillId="8" borderId="16" xfId="0" applyNumberFormat="1" applyFont="1" applyFill="1" applyBorder="1" applyAlignment="1">
      <alignment horizontal="right"/>
    </xf>
    <xf numFmtId="0" fontId="8" fillId="8" borderId="17" xfId="0" applyNumberFormat="1" applyFont="1" applyFill="1" applyBorder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8" fillId="8" borderId="17" xfId="0" applyNumberFormat="1" applyFont="1" applyFill="1" applyBorder="1"/>
    <xf numFmtId="0" fontId="8" fillId="9" borderId="18" xfId="0" applyNumberFormat="1" applyFont="1" applyFill="1" applyBorder="1"/>
    <xf numFmtId="165" fontId="8" fillId="9" borderId="5" xfId="0" applyNumberFormat="1" applyFont="1" applyFill="1" applyBorder="1" applyAlignment="1">
      <alignment horizontal="right"/>
    </xf>
    <xf numFmtId="0" fontId="8" fillId="9" borderId="6" xfId="0" applyFont="1" applyFill="1" applyBorder="1"/>
    <xf numFmtId="0" fontId="8" fillId="9" borderId="19" xfId="0" applyNumberFormat="1" applyFont="1" applyFill="1" applyBorder="1"/>
    <xf numFmtId="165" fontId="8" fillId="9" borderId="20" xfId="0" applyNumberFormat="1" applyFont="1" applyFill="1" applyBorder="1" applyAlignment="1">
      <alignment horizontal="right"/>
    </xf>
    <xf numFmtId="0" fontId="8" fillId="9" borderId="9" xfId="0" applyFont="1" applyFill="1" applyBorder="1"/>
    <xf numFmtId="0" fontId="8" fillId="9" borderId="21" xfId="0" applyNumberFormat="1" applyFont="1" applyFill="1" applyBorder="1" applyAlignment="1">
      <alignment horizontal="left"/>
    </xf>
    <xf numFmtId="165" fontId="8" fillId="9" borderId="22" xfId="0" applyNumberFormat="1" applyFont="1" applyFill="1" applyBorder="1" applyAlignment="1">
      <alignment horizontal="right"/>
    </xf>
    <xf numFmtId="165" fontId="8" fillId="8" borderId="15" xfId="0" applyNumberFormat="1" applyFont="1" applyFill="1" applyBorder="1" applyAlignment="1">
      <alignment horizontal="right"/>
    </xf>
    <xf numFmtId="0" fontId="8" fillId="8" borderId="23" xfId="0" applyNumberFormat="1" applyFont="1" applyFill="1" applyBorder="1"/>
    <xf numFmtId="165" fontId="8" fillId="8" borderId="23" xfId="0" applyNumberFormat="1" applyFont="1" applyFill="1" applyBorder="1" applyAlignment="1">
      <alignment horizontal="right"/>
    </xf>
    <xf numFmtId="164" fontId="9" fillId="9" borderId="24" xfId="0" applyNumberFormat="1" applyFont="1" applyFill="1" applyBorder="1"/>
    <xf numFmtId="164" fontId="9" fillId="9" borderId="25" xfId="0" applyNumberFormat="1" applyFont="1" applyFill="1" applyBorder="1"/>
    <xf numFmtId="0" fontId="11" fillId="7" borderId="6" xfId="0" applyFont="1" applyFill="1" applyBorder="1" applyAlignment="1">
      <alignment horizontal="center" vertical="top"/>
    </xf>
    <xf numFmtId="0" fontId="11" fillId="7" borderId="26" xfId="0" applyFont="1" applyFill="1" applyBorder="1" applyAlignment="1">
      <alignment horizontal="center" vertical="top"/>
    </xf>
    <xf numFmtId="0" fontId="11" fillId="7" borderId="24" xfId="0" applyFont="1" applyFill="1" applyBorder="1" applyAlignment="1">
      <alignment horizontal="center" vertical="top"/>
    </xf>
    <xf numFmtId="0" fontId="8" fillId="7" borderId="27" xfId="0" applyFont="1" applyFill="1" applyBorder="1"/>
    <xf numFmtId="164" fontId="12" fillId="7" borderId="4" xfId="0" applyNumberFormat="1" applyFont="1" applyFill="1" applyBorder="1"/>
    <xf numFmtId="0" fontId="8" fillId="8" borderId="11" xfId="0" applyFont="1" applyFill="1" applyBorder="1"/>
    <xf numFmtId="164" fontId="9" fillId="8" borderId="4" xfId="0" applyNumberFormat="1" applyFont="1" applyFill="1" applyBorder="1"/>
    <xf numFmtId="0" fontId="8" fillId="8" borderId="28" xfId="0" applyFont="1" applyFill="1" applyBorder="1"/>
    <xf numFmtId="0" fontId="8" fillId="9" borderId="12" xfId="0" applyFont="1" applyFill="1" applyBorder="1"/>
    <xf numFmtId="164" fontId="9" fillId="9" borderId="7" xfId="0" applyNumberFormat="1" applyFont="1" applyFill="1" applyBorder="1"/>
    <xf numFmtId="164" fontId="9" fillId="8" borderId="24" xfId="0" applyNumberFormat="1" applyFont="1" applyFill="1" applyBorder="1"/>
    <xf numFmtId="0" fontId="8" fillId="8" borderId="29" xfId="0" applyFont="1" applyFill="1" applyBorder="1"/>
    <xf numFmtId="164" fontId="9" fillId="8" borderId="30" xfId="0" applyNumberFormat="1" applyFont="1" applyFill="1" applyBorder="1"/>
    <xf numFmtId="0" fontId="8" fillId="10" borderId="10" xfId="0" applyFont="1" applyFill="1" applyBorder="1"/>
    <xf numFmtId="0" fontId="8" fillId="10" borderId="0" xfId="0" applyFont="1" applyFill="1" applyBorder="1"/>
    <xf numFmtId="164" fontId="10" fillId="10" borderId="8" xfId="0" applyNumberFormat="1" applyFont="1" applyFill="1" applyBorder="1"/>
    <xf numFmtId="0" fontId="8" fillId="11" borderId="28" xfId="0" applyFont="1" applyFill="1" applyBorder="1"/>
    <xf numFmtId="0" fontId="8" fillId="11" borderId="31" xfId="0" applyFont="1" applyFill="1" applyBorder="1"/>
    <xf numFmtId="164" fontId="12" fillId="11" borderId="4" xfId="0" applyNumberFormat="1" applyFont="1" applyFill="1" applyBorder="1"/>
    <xf numFmtId="0" fontId="3" fillId="6" borderId="32" xfId="0" applyFont="1" applyFill="1" applyBorder="1" applyAlignment="1">
      <alignment horizontal="center"/>
    </xf>
    <xf numFmtId="0" fontId="3" fillId="12" borderId="32" xfId="0" applyFont="1" applyFill="1" applyBorder="1" applyAlignment="1">
      <alignment horizontal="center"/>
    </xf>
    <xf numFmtId="164" fontId="2" fillId="13" borderId="33" xfId="0" applyNumberFormat="1" applyFont="1" applyFill="1" applyBorder="1" applyAlignment="1"/>
    <xf numFmtId="164" fontId="2" fillId="14" borderId="33" xfId="0" applyNumberFormat="1" applyFont="1" applyFill="1" applyBorder="1" applyAlignment="1"/>
    <xf numFmtId="164" fontId="2" fillId="15" borderId="34" xfId="0" applyNumberFormat="1" applyFont="1" applyFill="1" applyBorder="1" applyAlignment="1"/>
    <xf numFmtId="164" fontId="2" fillId="0" borderId="34" xfId="0" applyNumberFormat="1" applyFont="1" applyBorder="1"/>
    <xf numFmtId="0" fontId="3" fillId="3" borderId="32" xfId="0" applyFont="1" applyFill="1" applyBorder="1" applyAlignment="1">
      <alignment horizontal="center"/>
    </xf>
    <xf numFmtId="164" fontId="4" fillId="3" borderId="13" xfId="0" applyNumberFormat="1" applyFont="1" applyFill="1" applyBorder="1"/>
    <xf numFmtId="164" fontId="2" fillId="0" borderId="35" xfId="0" applyNumberFormat="1" applyFont="1" applyBorder="1"/>
    <xf numFmtId="164" fontId="2" fillId="0" borderId="36" xfId="0" applyNumberFormat="1" applyFont="1" applyBorder="1"/>
    <xf numFmtId="164" fontId="2" fillId="0" borderId="37" xfId="0" applyNumberFormat="1" applyFont="1" applyBorder="1"/>
    <xf numFmtId="164" fontId="2" fillId="16" borderId="13" xfId="0" applyNumberFormat="1" applyFont="1" applyFill="1" applyBorder="1" applyAlignment="1">
      <alignment horizontal="right"/>
    </xf>
    <xf numFmtId="0" fontId="2" fillId="0" borderId="38" xfId="0" applyFont="1" applyBorder="1" applyAlignment="1"/>
    <xf numFmtId="0" fontId="3" fillId="12" borderId="39" xfId="0" applyFont="1" applyFill="1" applyBorder="1" applyAlignment="1">
      <alignment horizontal="center"/>
    </xf>
    <xf numFmtId="0" fontId="3" fillId="13" borderId="40" xfId="0" applyNumberFormat="1" applyFont="1" applyFill="1" applyBorder="1" applyAlignment="1">
      <alignment horizontal="left"/>
    </xf>
    <xf numFmtId="0" fontId="3" fillId="14" borderId="40" xfId="0" applyNumberFormat="1" applyFont="1" applyFill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4" fillId="12" borderId="39" xfId="0" applyFont="1" applyFill="1" applyBorder="1" applyAlignment="1">
      <alignment horizontal="left"/>
    </xf>
    <xf numFmtId="0" fontId="3" fillId="15" borderId="42" xfId="0" applyFont="1" applyFill="1" applyBorder="1"/>
    <xf numFmtId="0" fontId="3" fillId="17" borderId="43" xfId="0" applyFont="1" applyFill="1" applyBorder="1"/>
    <xf numFmtId="0" fontId="4" fillId="3" borderId="32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center"/>
    </xf>
    <xf numFmtId="0" fontId="2" fillId="0" borderId="42" xfId="0" applyFont="1" applyBorder="1"/>
    <xf numFmtId="0" fontId="2" fillId="0" borderId="43" xfId="0" applyFont="1" applyBorder="1"/>
    <xf numFmtId="0" fontId="4" fillId="5" borderId="32" xfId="0" applyFont="1" applyFill="1" applyBorder="1"/>
    <xf numFmtId="0" fontId="3" fillId="4" borderId="32" xfId="0" applyFont="1" applyFill="1" applyBorder="1" applyAlignment="1">
      <alignment horizontal="center"/>
    </xf>
    <xf numFmtId="0" fontId="3" fillId="2" borderId="43" xfId="0" applyFont="1" applyFill="1" applyBorder="1" applyAlignment="1"/>
    <xf numFmtId="0" fontId="6" fillId="4" borderId="44" xfId="0" applyFont="1" applyFill="1" applyBorder="1" applyAlignment="1">
      <alignment horizontal="left"/>
    </xf>
    <xf numFmtId="0" fontId="4" fillId="4" borderId="45" xfId="0" applyFont="1" applyFill="1" applyBorder="1" applyAlignment="1">
      <alignment horizontal="left"/>
    </xf>
    <xf numFmtId="0" fontId="2" fillId="0" borderId="38" xfId="0" applyFont="1" applyBorder="1"/>
    <xf numFmtId="0" fontId="2" fillId="0" borderId="46" xfId="0" applyFont="1" applyBorder="1"/>
    <xf numFmtId="0" fontId="2" fillId="16" borderId="32" xfId="0" applyFont="1" applyFill="1" applyBorder="1" applyAlignment="1">
      <alignment horizontal="left"/>
    </xf>
    <xf numFmtId="0" fontId="2" fillId="5" borderId="32" xfId="0" applyFont="1" applyFill="1" applyBorder="1" applyAlignment="1">
      <alignment horizontal="center"/>
    </xf>
    <xf numFmtId="164" fontId="2" fillId="0" borderId="42" xfId="0" applyNumberFormat="1" applyFont="1" applyBorder="1"/>
    <xf numFmtId="164" fontId="2" fillId="0" borderId="43" xfId="0" applyNumberFormat="1" applyFont="1" applyBorder="1"/>
    <xf numFmtId="0" fontId="3" fillId="5" borderId="1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165" fontId="2" fillId="2" borderId="37" xfId="0" applyNumberFormat="1" applyFont="1" applyFill="1" applyBorder="1" applyAlignment="1">
      <alignment horizontal="right"/>
    </xf>
    <xf numFmtId="164" fontId="2" fillId="14" borderId="43" xfId="0" applyNumberFormat="1" applyFont="1" applyFill="1" applyBorder="1" applyAlignment="1"/>
    <xf numFmtId="164" fontId="2" fillId="2" borderId="46" xfId="0" applyNumberFormat="1" applyFont="1" applyFill="1" applyBorder="1"/>
    <xf numFmtId="0" fontId="3" fillId="0" borderId="43" xfId="0" applyFont="1" applyFill="1" applyBorder="1"/>
    <xf numFmtId="0" fontId="3" fillId="18" borderId="42" xfId="0" applyFont="1" applyFill="1" applyBorder="1"/>
    <xf numFmtId="0" fontId="3" fillId="0" borderId="41" xfId="0" applyFont="1" applyFill="1" applyBorder="1" applyAlignment="1">
      <alignment horizontal="left" wrapText="1"/>
    </xf>
    <xf numFmtId="164" fontId="2" fillId="15" borderId="35" xfId="0" applyNumberFormat="1" applyFont="1" applyFill="1" applyBorder="1"/>
    <xf numFmtId="164" fontId="2" fillId="17" borderId="47" xfId="0" applyNumberFormat="1" applyFont="1" applyFill="1" applyBorder="1"/>
    <xf numFmtId="164" fontId="2" fillId="2" borderId="47" xfId="0" applyNumberFormat="1" applyFont="1" applyFill="1" applyBorder="1"/>
    <xf numFmtId="164" fontId="6" fillId="4" borderId="48" xfId="0" applyNumberFormat="1" applyFont="1" applyFill="1" applyBorder="1"/>
    <xf numFmtId="164" fontId="4" fillId="4" borderId="49" xfId="0" applyNumberFormat="1" applyFont="1" applyFill="1" applyBorder="1"/>
    <xf numFmtId="0" fontId="3" fillId="18" borderId="43" xfId="0" applyFont="1" applyFill="1" applyBorder="1"/>
    <xf numFmtId="0" fontId="3" fillId="6" borderId="50" xfId="0" applyFont="1" applyFill="1" applyBorder="1" applyAlignment="1">
      <alignment horizontal="center"/>
    </xf>
    <xf numFmtId="164" fontId="2" fillId="0" borderId="0" xfId="0" applyNumberFormat="1" applyFont="1" applyBorder="1" applyAlignment="1"/>
    <xf numFmtId="164" fontId="2" fillId="18" borderId="51" xfId="0" applyNumberFormat="1" applyFont="1" applyFill="1" applyBorder="1"/>
    <xf numFmtId="164" fontId="2" fillId="0" borderId="31" xfId="0" applyNumberFormat="1" applyFont="1" applyFill="1" applyBorder="1"/>
    <xf numFmtId="164" fontId="2" fillId="18" borderId="31" xfId="0" applyNumberFormat="1" applyFont="1" applyFill="1" applyBorder="1"/>
    <xf numFmtId="164" fontId="2" fillId="0" borderId="34" xfId="0" applyNumberFormat="1" applyFont="1" applyFill="1" applyBorder="1"/>
    <xf numFmtId="164" fontId="4" fillId="12" borderId="52" xfId="0" applyNumberFormat="1" applyFont="1" applyFill="1" applyBorder="1"/>
    <xf numFmtId="0" fontId="3" fillId="3" borderId="50" xfId="0" applyFont="1" applyFill="1" applyBorder="1" applyAlignment="1">
      <alignment horizontal="center"/>
    </xf>
    <xf numFmtId="165" fontId="2" fillId="0" borderId="43" xfId="0" applyNumberFormat="1" applyFont="1" applyBorder="1" applyAlignment="1">
      <alignment horizontal="right"/>
    </xf>
    <xf numFmtId="165" fontId="2" fillId="0" borderId="43" xfId="0" applyNumberFormat="1" applyFont="1" applyFill="1" applyBorder="1" applyAlignment="1">
      <alignment horizontal="center"/>
    </xf>
    <xf numFmtId="165" fontId="2" fillId="18" borderId="43" xfId="0" applyNumberFormat="1" applyFont="1" applyFill="1" applyBorder="1" applyAlignment="1">
      <alignment horizontal="center"/>
    </xf>
    <xf numFmtId="165" fontId="2" fillId="0" borderId="43" xfId="0" applyNumberFormat="1" applyFont="1" applyBorder="1" applyAlignment="1">
      <alignment horizontal="center"/>
    </xf>
    <xf numFmtId="0" fontId="2" fillId="0" borderId="43" xfId="0" applyNumberFormat="1" applyFont="1" applyFill="1" applyBorder="1" applyAlignment="1">
      <alignment horizontal="center" vertical="center" wrapText="1"/>
    </xf>
    <xf numFmtId="0" fontId="2" fillId="0" borderId="43" xfId="0" applyNumberFormat="1" applyFont="1" applyFill="1" applyBorder="1" applyAlignment="1">
      <alignment horizontal="center"/>
    </xf>
    <xf numFmtId="164" fontId="2" fillId="14" borderId="43" xfId="0" applyNumberFormat="1" applyFont="1" applyFill="1" applyBorder="1" applyAlignment="1">
      <alignment horizontal="center"/>
    </xf>
    <xf numFmtId="164" fontId="2" fillId="0" borderId="43" xfId="0" applyNumberFormat="1" applyFont="1" applyBorder="1" applyAlignment="1">
      <alignment horizontal="center"/>
    </xf>
    <xf numFmtId="0" fontId="2" fillId="18" borderId="43" xfId="0" applyNumberFormat="1" applyFont="1" applyFill="1" applyBorder="1" applyAlignment="1">
      <alignment horizontal="center"/>
    </xf>
    <xf numFmtId="0" fontId="2" fillId="0" borderId="0" xfId="0" applyFont="1"/>
    <xf numFmtId="0" fontId="2" fillId="4" borderId="2" xfId="0" applyFont="1" applyFill="1" applyBorder="1" applyAlignment="1">
      <alignment horizontal="center"/>
    </xf>
    <xf numFmtId="0" fontId="2" fillId="4" borderId="5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left"/>
    </xf>
    <xf numFmtId="0" fontId="2" fillId="4" borderId="5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28" xfId="0" applyFont="1" applyBorder="1" applyAlignment="1"/>
    <xf numFmtId="0" fontId="2" fillId="2" borderId="28" xfId="0" applyFont="1" applyFill="1" applyBorder="1" applyAlignment="1"/>
    <xf numFmtId="0" fontId="2" fillId="0" borderId="12" xfId="0" applyFont="1" applyBorder="1" applyAlignment="1"/>
    <xf numFmtId="0" fontId="2" fillId="5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15" borderId="11" xfId="0" applyFont="1" applyFill="1" applyBorder="1"/>
    <xf numFmtId="0" fontId="2" fillId="17" borderId="28" xfId="0" applyFont="1" applyFill="1" applyBorder="1"/>
    <xf numFmtId="0" fontId="2" fillId="15" borderId="12" xfId="0" applyFont="1" applyFill="1" applyBorder="1"/>
    <xf numFmtId="0" fontId="2" fillId="0" borderId="28" xfId="0" applyFont="1" applyBorder="1" applyAlignment="1">
      <alignment wrapText="1"/>
    </xf>
    <xf numFmtId="0" fontId="5" fillId="4" borderId="55" xfId="0" applyFont="1" applyFill="1" applyBorder="1" applyAlignment="1">
      <alignment horizontal="left"/>
    </xf>
    <xf numFmtId="0" fontId="2" fillId="4" borderId="56" xfId="0" applyFont="1" applyFill="1" applyBorder="1" applyAlignment="1">
      <alignment horizontal="center"/>
    </xf>
    <xf numFmtId="0" fontId="2" fillId="4" borderId="57" xfId="0" applyFont="1" applyFill="1" applyBorder="1" applyAlignment="1">
      <alignment horizontal="center"/>
    </xf>
    <xf numFmtId="164" fontId="2" fillId="18" borderId="34" xfId="0" applyNumberFormat="1" applyFont="1" applyFill="1" applyBorder="1"/>
    <xf numFmtId="165" fontId="2" fillId="18" borderId="4" xfId="0" applyNumberFormat="1" applyFont="1" applyFill="1" applyBorder="1" applyAlignment="1">
      <alignment horizontal="right"/>
    </xf>
    <xf numFmtId="0" fontId="2" fillId="3" borderId="58" xfId="0" applyFont="1" applyFill="1" applyBorder="1" applyAlignment="1">
      <alignment horizontal="center"/>
    </xf>
    <xf numFmtId="164" fontId="2" fillId="15" borderId="15" xfId="0" applyNumberFormat="1" applyFont="1" applyFill="1" applyBorder="1"/>
    <xf numFmtId="164" fontId="2" fillId="17" borderId="17" xfId="0" applyNumberFormat="1" applyFont="1" applyFill="1" applyBorder="1"/>
    <xf numFmtId="164" fontId="2" fillId="15" borderId="18" xfId="0" applyNumberFormat="1" applyFont="1" applyFill="1" applyBorder="1"/>
    <xf numFmtId="165" fontId="2" fillId="17" borderId="4" xfId="0" applyNumberFormat="1" applyFont="1" applyFill="1" applyBorder="1" applyAlignment="1">
      <alignment horizontal="right"/>
    </xf>
    <xf numFmtId="164" fontId="14" fillId="0" borderId="17" xfId="0" applyNumberFormat="1" applyFont="1" applyBorder="1"/>
    <xf numFmtId="165" fontId="14" fillId="0" borderId="7" xfId="0" applyNumberFormat="1" applyFont="1" applyBorder="1" applyAlignment="1">
      <alignment horizontal="right"/>
    </xf>
    <xf numFmtId="164" fontId="2" fillId="0" borderId="1" xfId="0" applyNumberFormat="1" applyFont="1" applyFill="1" applyBorder="1"/>
    <xf numFmtId="0" fontId="2" fillId="6" borderId="13" xfId="0" applyFont="1" applyFill="1" applyBorder="1" applyAlignment="1">
      <alignment horizontal="center"/>
    </xf>
    <xf numFmtId="166" fontId="15" fillId="0" borderId="32" xfId="0" applyNumberFormat="1" applyFont="1" applyBorder="1"/>
    <xf numFmtId="0" fontId="2" fillId="12" borderId="59" xfId="0" applyFont="1" applyFill="1" applyBorder="1" applyAlignment="1">
      <alignment horizontal="center"/>
    </xf>
    <xf numFmtId="165" fontId="2" fillId="0" borderId="20" xfId="0" applyNumberFormat="1" applyFont="1" applyBorder="1" applyAlignment="1">
      <alignment horizontal="right"/>
    </xf>
    <xf numFmtId="165" fontId="2" fillId="17" borderId="17" xfId="0" applyNumberFormat="1" applyFont="1" applyFill="1" applyBorder="1" applyAlignment="1">
      <alignment horizontal="right"/>
    </xf>
    <xf numFmtId="165" fontId="2" fillId="0" borderId="22" xfId="0" applyNumberFormat="1" applyFont="1" applyBorder="1" applyAlignment="1">
      <alignment horizontal="right"/>
    </xf>
    <xf numFmtId="0" fontId="2" fillId="6" borderId="32" xfId="0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right"/>
    </xf>
    <xf numFmtId="0" fontId="4" fillId="8" borderId="0" xfId="0" applyFont="1" applyFill="1" applyBorder="1" applyAlignment="1">
      <alignment horizontal="left"/>
    </xf>
    <xf numFmtId="164" fontId="4" fillId="8" borderId="0" xfId="0" applyNumberFormat="1" applyFont="1" applyFill="1" applyBorder="1"/>
    <xf numFmtId="0" fontId="2" fillId="8" borderId="0" xfId="0" applyFont="1" applyFill="1"/>
    <xf numFmtId="0" fontId="2" fillId="8" borderId="0" xfId="0" applyFont="1" applyFill="1" applyBorder="1" applyAlignment="1">
      <alignment horizontal="center"/>
    </xf>
    <xf numFmtId="0" fontId="2" fillId="8" borderId="50" xfId="0" applyFont="1" applyFill="1" applyBorder="1"/>
    <xf numFmtId="0" fontId="2" fillId="8" borderId="60" xfId="0" applyFont="1" applyFill="1" applyBorder="1"/>
    <xf numFmtId="0" fontId="2" fillId="4" borderId="61" xfId="0" applyFont="1" applyFill="1" applyBorder="1" applyAlignment="1">
      <alignment horizontal="center"/>
    </xf>
    <xf numFmtId="0" fontId="2" fillId="4" borderId="62" xfId="0" applyFont="1" applyFill="1" applyBorder="1" applyAlignment="1">
      <alignment horizontal="center"/>
    </xf>
    <xf numFmtId="0" fontId="2" fillId="8" borderId="0" xfId="0" applyFont="1" applyFill="1" applyBorder="1"/>
    <xf numFmtId="0" fontId="5" fillId="4" borderId="11" xfId="0" applyFont="1" applyFill="1" applyBorder="1" applyAlignment="1">
      <alignment horizontal="left"/>
    </xf>
    <xf numFmtId="0" fontId="2" fillId="0" borderId="28" xfId="0" applyFont="1" applyFill="1" applyBorder="1" applyAlignment="1"/>
    <xf numFmtId="165" fontId="2" fillId="8" borderId="0" xfId="0" applyNumberFormat="1" applyFont="1" applyFill="1" applyBorder="1" applyAlignment="1">
      <alignment horizontal="right"/>
    </xf>
    <xf numFmtId="0" fontId="2" fillId="12" borderId="63" xfId="0" applyFont="1" applyFill="1" applyBorder="1" applyAlignment="1">
      <alignment horizontal="center"/>
    </xf>
    <xf numFmtId="0" fontId="2" fillId="12" borderId="64" xfId="0" applyFont="1" applyFill="1" applyBorder="1" applyAlignment="1">
      <alignment horizontal="center"/>
    </xf>
    <xf numFmtId="0" fontId="2" fillId="0" borderId="65" xfId="0" applyFont="1" applyFill="1" applyBorder="1" applyAlignment="1">
      <alignment horizontal="left"/>
    </xf>
    <xf numFmtId="0" fontId="7" fillId="6" borderId="2" xfId="0" applyFont="1" applyFill="1" applyBorder="1"/>
    <xf numFmtId="164" fontId="16" fillId="0" borderId="15" xfId="0" applyNumberFormat="1" applyFont="1" applyBorder="1"/>
    <xf numFmtId="165" fontId="16" fillId="0" borderId="4" xfId="0" applyNumberFormat="1" applyFont="1" applyBorder="1" applyAlignment="1">
      <alignment horizontal="right"/>
    </xf>
    <xf numFmtId="164" fontId="16" fillId="0" borderId="17" xfId="0" applyNumberFormat="1" applyFont="1" applyBorder="1"/>
    <xf numFmtId="165" fontId="16" fillId="0" borderId="4" xfId="0" applyNumberFormat="1" applyFont="1" applyFill="1" applyBorder="1" applyAlignment="1">
      <alignment horizontal="right"/>
    </xf>
    <xf numFmtId="0" fontId="16" fillId="0" borderId="28" xfId="0" applyFont="1" applyBorder="1"/>
    <xf numFmtId="165" fontId="16" fillId="0" borderId="7" xfId="0" applyNumberFormat="1" applyFont="1" applyBorder="1" applyAlignment="1">
      <alignment horizontal="right"/>
    </xf>
    <xf numFmtId="164" fontId="6" fillId="0" borderId="17" xfId="0" applyNumberFormat="1" applyFont="1" applyBorder="1"/>
    <xf numFmtId="165" fontId="6" fillId="0" borderId="7" xfId="0" applyNumberFormat="1" applyFont="1" applyFill="1" applyBorder="1" applyAlignment="1">
      <alignment horizontal="right"/>
    </xf>
    <xf numFmtId="165" fontId="6" fillId="0" borderId="7" xfId="0" applyNumberFormat="1" applyFont="1" applyBorder="1" applyAlignment="1">
      <alignment horizontal="right"/>
    </xf>
    <xf numFmtId="165" fontId="6" fillId="0" borderId="25" xfId="0" applyNumberFormat="1" applyFont="1" applyBorder="1" applyAlignment="1">
      <alignment horizontal="right"/>
    </xf>
    <xf numFmtId="0" fontId="4" fillId="8" borderId="0" xfId="0" applyFont="1" applyFill="1" applyBorder="1" applyAlignment="1">
      <alignment horizontal="right"/>
    </xf>
    <xf numFmtId="0" fontId="16" fillId="0" borderId="11" xfId="0" applyFont="1" applyBorder="1"/>
    <xf numFmtId="0" fontId="2" fillId="6" borderId="66" xfId="0" applyFont="1" applyFill="1" applyBorder="1" applyAlignment="1">
      <alignment horizontal="center"/>
    </xf>
    <xf numFmtId="0" fontId="2" fillId="19" borderId="32" xfId="0" applyFont="1" applyFill="1" applyBorder="1" applyAlignment="1">
      <alignment horizontal="center"/>
    </xf>
    <xf numFmtId="0" fontId="2" fillId="19" borderId="67" xfId="0" applyFont="1" applyFill="1" applyBorder="1" applyAlignment="1"/>
    <xf numFmtId="0" fontId="2" fillId="19" borderId="68" xfId="0" applyFont="1" applyFill="1" applyBorder="1" applyAlignment="1">
      <alignment horizontal="center"/>
    </xf>
    <xf numFmtId="164" fontId="2" fillId="0" borderId="15" xfId="0" applyNumberFormat="1" applyFont="1" applyBorder="1"/>
    <xf numFmtId="166" fontId="2" fillId="19" borderId="38" xfId="0" applyNumberFormat="1" applyFont="1" applyFill="1" applyBorder="1"/>
    <xf numFmtId="164" fontId="2" fillId="0" borderId="16" xfId="0" applyNumberFormat="1" applyFont="1" applyBorder="1"/>
    <xf numFmtId="164" fontId="2" fillId="0" borderId="18" xfId="0" applyNumberFormat="1" applyFont="1" applyBorder="1"/>
    <xf numFmtId="0" fontId="2" fillId="6" borderId="67" xfId="0" applyFont="1" applyFill="1" applyBorder="1" applyAlignment="1"/>
    <xf numFmtId="164" fontId="17" fillId="19" borderId="32" xfId="0" applyNumberFormat="1" applyFont="1" applyFill="1" applyBorder="1" applyAlignment="1"/>
    <xf numFmtId="164" fontId="17" fillId="19" borderId="69" xfId="0" applyNumberFormat="1" applyFont="1" applyFill="1" applyBorder="1" applyAlignment="1"/>
    <xf numFmtId="0" fontId="2" fillId="6" borderId="32" xfId="0" applyFont="1" applyFill="1" applyBorder="1" applyAlignment="1"/>
    <xf numFmtId="166" fontId="18" fillId="19" borderId="50" xfId="0" applyNumberFormat="1" applyFont="1" applyFill="1" applyBorder="1" applyAlignment="1">
      <alignment horizontal="left"/>
    </xf>
    <xf numFmtId="0" fontId="19" fillId="19" borderId="67" xfId="0" applyFont="1" applyFill="1" applyBorder="1" applyAlignment="1">
      <alignment horizontal="right"/>
    </xf>
    <xf numFmtId="166" fontId="19" fillId="19" borderId="50" xfId="0" applyNumberFormat="1" applyFont="1" applyFill="1" applyBorder="1" applyAlignment="1">
      <alignment horizontal="left"/>
    </xf>
    <xf numFmtId="0" fontId="17" fillId="8" borderId="50" xfId="0" applyFont="1" applyFill="1" applyBorder="1" applyAlignment="1">
      <alignment horizontal="center" vertical="center"/>
    </xf>
    <xf numFmtId="164" fontId="17" fillId="8" borderId="50" xfId="0" applyNumberFormat="1" applyFont="1" applyFill="1" applyBorder="1" applyAlignment="1"/>
    <xf numFmtId="0" fontId="4" fillId="12" borderId="70" xfId="0" applyFont="1" applyFill="1" applyBorder="1" applyAlignment="1">
      <alignment horizontal="left"/>
    </xf>
    <xf numFmtId="164" fontId="4" fillId="12" borderId="50" xfId="0" applyNumberFormat="1" applyFont="1" applyFill="1" applyBorder="1"/>
    <xf numFmtId="165" fontId="4" fillId="12" borderId="3" xfId="0" applyNumberFormat="1" applyFont="1" applyFill="1" applyBorder="1" applyAlignment="1">
      <alignment horizontal="right"/>
    </xf>
    <xf numFmtId="164" fontId="4" fillId="3" borderId="13" xfId="0" applyNumberFormat="1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right"/>
    </xf>
    <xf numFmtId="0" fontId="17" fillId="19" borderId="67" xfId="0" applyFont="1" applyFill="1" applyBorder="1" applyAlignment="1">
      <alignment horizontal="left" vertical="center"/>
    </xf>
    <xf numFmtId="164" fontId="2" fillId="0" borderId="38" xfId="0" applyNumberFormat="1" applyFont="1" applyBorder="1"/>
    <xf numFmtId="164" fontId="2" fillId="5" borderId="32" xfId="0" applyNumberFormat="1" applyFont="1" applyFill="1" applyBorder="1"/>
    <xf numFmtId="0" fontId="2" fillId="0" borderId="46" xfId="0" applyNumberFormat="1" applyFont="1" applyFill="1" applyBorder="1" applyAlignment="1">
      <alignment horizontal="center"/>
    </xf>
    <xf numFmtId="165" fontId="2" fillId="0" borderId="46" xfId="0" applyNumberFormat="1" applyFont="1" applyBorder="1" applyAlignment="1">
      <alignment horizontal="center"/>
    </xf>
    <xf numFmtId="164" fontId="2" fillId="4" borderId="71" xfId="0" applyNumberFormat="1" applyFont="1" applyFill="1" applyBorder="1" applyAlignment="1">
      <alignment horizontal="center"/>
    </xf>
    <xf numFmtId="164" fontId="5" fillId="6" borderId="13" xfId="0" applyNumberFormat="1" applyFont="1" applyFill="1" applyBorder="1"/>
    <xf numFmtId="164" fontId="4" fillId="3" borderId="67" xfId="0" applyNumberFormat="1" applyFont="1" applyFill="1" applyBorder="1" applyAlignment="1">
      <alignment horizontal="center"/>
    </xf>
    <xf numFmtId="164" fontId="2" fillId="5" borderId="67" xfId="0" applyNumberFormat="1" applyFont="1" applyFill="1" applyBorder="1" applyAlignment="1">
      <alignment horizontal="center"/>
    </xf>
    <xf numFmtId="164" fontId="2" fillId="5" borderId="13" xfId="0" applyNumberFormat="1" applyFont="1" applyFill="1" applyBorder="1" applyAlignment="1">
      <alignment horizontal="center"/>
    </xf>
    <xf numFmtId="164" fontId="2" fillId="4" borderId="72" xfId="0" applyNumberFormat="1" applyFont="1" applyFill="1" applyBorder="1" applyAlignment="1">
      <alignment horizontal="center"/>
    </xf>
    <xf numFmtId="164" fontId="2" fillId="4" borderId="73" xfId="0" applyNumberFormat="1" applyFont="1" applyFill="1" applyBorder="1" applyAlignment="1">
      <alignment horizontal="center"/>
    </xf>
    <xf numFmtId="164" fontId="2" fillId="4" borderId="74" xfId="0" applyNumberFormat="1" applyFont="1" applyFill="1" applyBorder="1" applyAlignment="1">
      <alignment horizontal="center"/>
    </xf>
    <xf numFmtId="0" fontId="0" fillId="0" borderId="0" xfId="0" applyFill="1" applyBorder="1"/>
    <xf numFmtId="0" fontId="3" fillId="0" borderId="42" xfId="0" applyFont="1" applyFill="1" applyBorder="1" applyAlignment="1">
      <alignment horizontal="left"/>
    </xf>
    <xf numFmtId="164" fontId="2" fillId="0" borderId="42" xfId="0" applyNumberFormat="1" applyFont="1" applyFill="1" applyBorder="1" applyAlignment="1">
      <alignment horizontal="right"/>
    </xf>
    <xf numFmtId="0" fontId="2" fillId="0" borderId="42" xfId="0" applyFont="1" applyFill="1" applyBorder="1" applyAlignment="1">
      <alignment horizontal="center"/>
    </xf>
    <xf numFmtId="0" fontId="2" fillId="19" borderId="32" xfId="0" applyFont="1" applyFill="1" applyBorder="1" applyAlignment="1"/>
    <xf numFmtId="0" fontId="7" fillId="19" borderId="32" xfId="0" applyFont="1" applyFill="1" applyBorder="1"/>
    <xf numFmtId="0" fontId="3" fillId="12" borderId="75" xfId="0" applyFont="1" applyFill="1" applyBorder="1" applyAlignment="1">
      <alignment horizontal="center"/>
    </xf>
    <xf numFmtId="164" fontId="2" fillId="0" borderId="46" xfId="0" applyNumberFormat="1" applyFont="1" applyBorder="1"/>
    <xf numFmtId="164" fontId="7" fillId="19" borderId="32" xfId="0" applyNumberFormat="1" applyFont="1" applyFill="1" applyBorder="1"/>
    <xf numFmtId="0" fontId="2" fillId="17" borderId="1" xfId="0" applyFont="1" applyFill="1" applyBorder="1"/>
    <xf numFmtId="164" fontId="2" fillId="17" borderId="1" xfId="0" applyNumberFormat="1" applyFont="1" applyFill="1" applyBorder="1"/>
    <xf numFmtId="0" fontId="2" fillId="18" borderId="65" xfId="0" applyFont="1" applyFill="1" applyBorder="1" applyAlignment="1">
      <alignment horizontal="left"/>
    </xf>
    <xf numFmtId="0" fontId="3" fillId="6" borderId="32" xfId="0" applyFont="1" applyFill="1" applyBorder="1" applyAlignment="1">
      <alignment horizontal="left"/>
    </xf>
    <xf numFmtId="164" fontId="2" fillId="6" borderId="68" xfId="0" applyNumberFormat="1" applyFont="1" applyFill="1" applyBorder="1" applyAlignment="1"/>
    <xf numFmtId="164" fontId="2" fillId="6" borderId="38" xfId="0" applyNumberFormat="1" applyFont="1" applyFill="1" applyBorder="1" applyAlignment="1"/>
    <xf numFmtId="164" fontId="2" fillId="6" borderId="69" xfId="0" applyNumberFormat="1" applyFont="1" applyFill="1" applyBorder="1" applyAlignment="1"/>
    <xf numFmtId="164" fontId="2" fillId="15" borderId="42" xfId="0" applyNumberFormat="1" applyFont="1" applyFill="1" applyBorder="1" applyAlignment="1">
      <alignment horizontal="center"/>
    </xf>
    <xf numFmtId="165" fontId="2" fillId="0" borderId="47" xfId="0" applyNumberFormat="1" applyFont="1" applyBorder="1" applyAlignment="1">
      <alignment horizontal="center"/>
    </xf>
    <xf numFmtId="164" fontId="2" fillId="17" borderId="43" xfId="0" applyNumberFormat="1" applyFont="1" applyFill="1" applyBorder="1" applyAlignment="1">
      <alignment horizontal="center"/>
    </xf>
    <xf numFmtId="165" fontId="2" fillId="17" borderId="47" xfId="0" applyNumberFormat="1" applyFont="1" applyFill="1" applyBorder="1" applyAlignment="1">
      <alignment horizontal="center"/>
    </xf>
    <xf numFmtId="166" fontId="3" fillId="0" borderId="35" xfId="0" applyNumberFormat="1" applyFont="1" applyFill="1" applyBorder="1" applyAlignment="1">
      <alignment horizontal="center"/>
    </xf>
    <xf numFmtId="164" fontId="2" fillId="0" borderId="42" xfId="0" applyNumberFormat="1" applyFont="1" applyBorder="1" applyAlignment="1">
      <alignment horizontal="center"/>
    </xf>
    <xf numFmtId="165" fontId="2" fillId="0" borderId="35" xfId="0" applyNumberFormat="1" applyFont="1" applyBorder="1" applyAlignment="1">
      <alignment horizontal="center"/>
    </xf>
    <xf numFmtId="164" fontId="2" fillId="0" borderId="69" xfId="0" applyNumberFormat="1" applyFont="1" applyBorder="1" applyAlignment="1">
      <alignment horizontal="center"/>
    </xf>
    <xf numFmtId="165" fontId="2" fillId="0" borderId="37" xfId="0" applyNumberFormat="1" applyFont="1" applyBorder="1" applyAlignment="1">
      <alignment horizontal="center"/>
    </xf>
    <xf numFmtId="14" fontId="2" fillId="4" borderId="36" xfId="0" applyNumberFormat="1" applyFont="1" applyFill="1" applyBorder="1"/>
    <xf numFmtId="0" fontId="6" fillId="4" borderId="76" xfId="0" applyFont="1" applyFill="1" applyBorder="1" applyAlignment="1">
      <alignment horizontal="left"/>
    </xf>
    <xf numFmtId="14" fontId="2" fillId="4" borderId="72" xfId="0" applyNumberFormat="1" applyFont="1" applyFill="1" applyBorder="1"/>
    <xf numFmtId="164" fontId="6" fillId="4" borderId="24" xfId="0" applyNumberFormat="1" applyFont="1" applyFill="1" applyBorder="1"/>
    <xf numFmtId="164" fontId="6" fillId="4" borderId="77" xfId="0" applyNumberFormat="1" applyFont="1" applyFill="1" applyBorder="1"/>
    <xf numFmtId="14" fontId="2" fillId="4" borderId="74" xfId="0" applyNumberFormat="1" applyFont="1" applyFill="1" applyBorder="1"/>
    <xf numFmtId="164" fontId="4" fillId="4" borderId="25" xfId="0" applyNumberFormat="1" applyFont="1" applyFill="1" applyBorder="1"/>
    <xf numFmtId="0" fontId="4" fillId="4" borderId="78" xfId="0" applyFont="1" applyFill="1" applyBorder="1" applyAlignment="1">
      <alignment horizontal="left"/>
    </xf>
    <xf numFmtId="164" fontId="4" fillId="4" borderId="79" xfId="0" applyNumberFormat="1" applyFont="1" applyFill="1" applyBorder="1"/>
    <xf numFmtId="0" fontId="6" fillId="4" borderId="28" xfId="0" applyFont="1" applyFill="1" applyBorder="1" applyAlignment="1">
      <alignment horizontal="left"/>
    </xf>
    <xf numFmtId="164" fontId="6" fillId="4" borderId="4" xfId="0" applyNumberFormat="1" applyFont="1" applyFill="1" applyBorder="1"/>
    <xf numFmtId="0" fontId="2" fillId="19" borderId="3" xfId="0" applyFont="1" applyFill="1" applyBorder="1" applyAlignment="1">
      <alignment horizontal="center"/>
    </xf>
    <xf numFmtId="0" fontId="2" fillId="19" borderId="58" xfId="0" applyFont="1" applyFill="1" applyBorder="1" applyAlignment="1">
      <alignment horizontal="center"/>
    </xf>
    <xf numFmtId="166" fontId="15" fillId="0" borderId="3" xfId="0" applyNumberFormat="1" applyFont="1" applyBorder="1"/>
    <xf numFmtId="0" fontId="7" fillId="19" borderId="67" xfId="0" applyFont="1" applyFill="1" applyBorder="1"/>
    <xf numFmtId="164" fontId="7" fillId="19" borderId="3" xfId="0" applyNumberFormat="1" applyFont="1" applyFill="1" applyBorder="1"/>
    <xf numFmtId="164" fontId="17" fillId="19" borderId="3" xfId="0" applyNumberFormat="1" applyFont="1" applyFill="1" applyBorder="1" applyAlignment="1"/>
    <xf numFmtId="165" fontId="14" fillId="0" borderId="4" xfId="0" applyNumberFormat="1" applyFont="1" applyBorder="1" applyAlignment="1">
      <alignment horizontal="right"/>
    </xf>
    <xf numFmtId="165" fontId="16" fillId="0" borderId="7" xfId="0" applyNumberFormat="1" applyFont="1" applyFill="1" applyBorder="1" applyAlignment="1">
      <alignment horizontal="right"/>
    </xf>
    <xf numFmtId="0" fontId="14" fillId="0" borderId="31" xfId="0" applyFont="1" applyBorder="1"/>
    <xf numFmtId="164" fontId="6" fillId="0" borderId="31" xfId="0" applyNumberFormat="1" applyFont="1" applyBorder="1"/>
    <xf numFmtId="164" fontId="16" fillId="0" borderId="31" xfId="0" applyNumberFormat="1" applyFont="1" applyBorder="1"/>
    <xf numFmtId="164" fontId="14" fillId="0" borderId="31" xfId="0" applyNumberFormat="1" applyFont="1" applyBorder="1"/>
    <xf numFmtId="0" fontId="16" fillId="0" borderId="12" xfId="0" applyFont="1" applyBorder="1"/>
    <xf numFmtId="0" fontId="6" fillId="0" borderId="1" xfId="0" applyFont="1" applyBorder="1"/>
    <xf numFmtId="0" fontId="16" fillId="0" borderId="1" xfId="0" applyFont="1" applyBorder="1"/>
    <xf numFmtId="0" fontId="14" fillId="0" borderId="1" xfId="0" applyFont="1" applyBorder="1"/>
    <xf numFmtId="0" fontId="6" fillId="0" borderId="51" xfId="0" applyFont="1" applyBorder="1"/>
    <xf numFmtId="0" fontId="2" fillId="18" borderId="12" xfId="0" applyFont="1" applyFill="1" applyBorder="1" applyAlignment="1">
      <alignment horizontal="left"/>
    </xf>
    <xf numFmtId="164" fontId="2" fillId="18" borderId="5" xfId="0" applyNumberFormat="1" applyFont="1" applyFill="1" applyBorder="1"/>
    <xf numFmtId="165" fontId="2" fillId="18" borderId="7" xfId="0" applyNumberFormat="1" applyFont="1" applyFill="1" applyBorder="1" applyAlignment="1">
      <alignment horizontal="right"/>
    </xf>
    <xf numFmtId="0" fontId="4" fillId="5" borderId="78" xfId="0" applyFont="1" applyFill="1" applyBorder="1"/>
    <xf numFmtId="0" fontId="6" fillId="0" borderId="14" xfId="0" applyFont="1" applyBorder="1"/>
    <xf numFmtId="164" fontId="4" fillId="5" borderId="50" xfId="0" applyNumberFormat="1" applyFont="1" applyFill="1" applyBorder="1"/>
    <xf numFmtId="166" fontId="4" fillId="5" borderId="32" xfId="0" applyNumberFormat="1" applyFont="1" applyFill="1" applyBorder="1"/>
    <xf numFmtId="0" fontId="2" fillId="0" borderId="0" xfId="0" applyFont="1" applyFill="1"/>
    <xf numFmtId="0" fontId="2" fillId="0" borderId="28" xfId="0" applyFont="1" applyFill="1" applyBorder="1" applyAlignment="1">
      <alignment horizontal="left"/>
    </xf>
    <xf numFmtId="0" fontId="2" fillId="0" borderId="80" xfId="0" applyFont="1" applyFill="1" applyBorder="1" applyAlignment="1">
      <alignment horizontal="left"/>
    </xf>
    <xf numFmtId="164" fontId="2" fillId="0" borderId="1" xfId="0" applyNumberFormat="1" applyFont="1" applyFill="1" applyBorder="1" applyAlignment="1"/>
    <xf numFmtId="0" fontId="20" fillId="8" borderId="0" xfId="0" applyFont="1" applyFill="1"/>
    <xf numFmtId="0" fontId="2" fillId="19" borderId="68" xfId="0" applyFont="1" applyFill="1" applyBorder="1" applyAlignment="1">
      <alignment vertical="center"/>
    </xf>
    <xf numFmtId="0" fontId="2" fillId="19" borderId="38" xfId="0" applyFont="1" applyFill="1" applyBorder="1" applyAlignment="1">
      <alignment vertical="center"/>
    </xf>
    <xf numFmtId="0" fontId="2" fillId="19" borderId="69" xfId="0" applyFont="1" applyFill="1" applyBorder="1" applyAlignment="1">
      <alignment vertical="center"/>
    </xf>
    <xf numFmtId="0" fontId="2" fillId="6" borderId="68" xfId="0" applyFont="1" applyFill="1" applyBorder="1" applyAlignment="1">
      <alignment vertical="center"/>
    </xf>
    <xf numFmtId="0" fontId="2" fillId="6" borderId="38" xfId="0" applyFont="1" applyFill="1" applyBorder="1" applyAlignment="1">
      <alignment vertical="center"/>
    </xf>
    <xf numFmtId="0" fontId="2" fillId="6" borderId="69" xfId="0" applyFont="1" applyFill="1" applyBorder="1" applyAlignment="1">
      <alignment vertical="center"/>
    </xf>
    <xf numFmtId="0" fontId="5" fillId="19" borderId="38" xfId="0" applyFont="1" applyFill="1" applyBorder="1" applyAlignment="1">
      <alignment horizontal="center" vertical="center"/>
    </xf>
    <xf numFmtId="0" fontId="21" fillId="6" borderId="38" xfId="0" applyFont="1" applyFill="1" applyBorder="1" applyAlignment="1">
      <alignment horizontal="center" vertical="center"/>
    </xf>
    <xf numFmtId="0" fontId="21" fillId="19" borderId="38" xfId="0" applyFont="1" applyFill="1" applyBorder="1" applyAlignment="1">
      <alignment horizontal="center" vertical="center"/>
    </xf>
    <xf numFmtId="166" fontId="21" fillId="19" borderId="38" xfId="0" applyNumberFormat="1" applyFont="1" applyFill="1" applyBorder="1" applyAlignment="1">
      <alignment horizontal="center" vertical="center"/>
    </xf>
    <xf numFmtId="164" fontId="17" fillId="8" borderId="0" xfId="0" applyNumberFormat="1" applyFont="1" applyFill="1" applyBorder="1" applyAlignment="1"/>
    <xf numFmtId="0" fontId="7" fillId="5" borderId="67" xfId="0" applyFont="1" applyFill="1" applyBorder="1"/>
    <xf numFmtId="164" fontId="7" fillId="5" borderId="3" xfId="0" applyNumberFormat="1" applyFont="1" applyFill="1" applyBorder="1"/>
    <xf numFmtId="0" fontId="7" fillId="6" borderId="76" xfId="0" applyFont="1" applyFill="1" applyBorder="1"/>
    <xf numFmtId="0" fontId="17" fillId="6" borderId="73" xfId="0" applyFont="1" applyFill="1" applyBorder="1" applyAlignment="1">
      <alignment horizontal="left"/>
    </xf>
    <xf numFmtId="164" fontId="7" fillId="6" borderId="81" xfId="0" applyNumberFormat="1" applyFont="1" applyFill="1" applyBorder="1"/>
    <xf numFmtId="164" fontId="17" fillId="6" borderId="69" xfId="0" applyNumberFormat="1" applyFont="1" applyFill="1" applyBorder="1" applyAlignment="1"/>
    <xf numFmtId="164" fontId="7" fillId="6" borderId="13" xfId="0" applyNumberFormat="1" applyFont="1" applyFill="1" applyBorder="1"/>
    <xf numFmtId="0" fontId="4" fillId="20" borderId="82" xfId="0" applyFont="1" applyFill="1" applyBorder="1" applyAlignment="1">
      <alignment horizontal="center"/>
    </xf>
    <xf numFmtId="0" fontId="4" fillId="20" borderId="83" xfId="0" applyFont="1" applyFill="1" applyBorder="1" applyAlignment="1">
      <alignment horizontal="center"/>
    </xf>
    <xf numFmtId="0" fontId="4" fillId="20" borderId="84" xfId="0" applyFont="1" applyFill="1" applyBorder="1" applyAlignment="1">
      <alignment horizontal="center"/>
    </xf>
    <xf numFmtId="0" fontId="19" fillId="19" borderId="67" xfId="0" applyFont="1" applyFill="1" applyBorder="1" applyAlignment="1">
      <alignment horizontal="center"/>
    </xf>
    <xf numFmtId="0" fontId="19" fillId="19" borderId="50" xfId="0" applyFont="1" applyFill="1" applyBorder="1" applyAlignment="1">
      <alignment horizontal="center"/>
    </xf>
    <xf numFmtId="0" fontId="19" fillId="19" borderId="13" xfId="0" applyFont="1" applyFill="1" applyBorder="1" applyAlignment="1">
      <alignment horizontal="center"/>
    </xf>
    <xf numFmtId="0" fontId="4" fillId="8" borderId="50" xfId="0" applyFont="1" applyFill="1" applyBorder="1" applyAlignment="1">
      <alignment horizontal="center"/>
    </xf>
    <xf numFmtId="0" fontId="4" fillId="20" borderId="67" xfId="0" applyFont="1" applyFill="1" applyBorder="1" applyAlignment="1">
      <alignment horizontal="center"/>
    </xf>
    <xf numFmtId="0" fontId="4" fillId="20" borderId="50" xfId="0" applyFont="1" applyFill="1" applyBorder="1" applyAlignment="1">
      <alignment horizontal="center"/>
    </xf>
    <xf numFmtId="0" fontId="4" fillId="20" borderId="13" xfId="0" applyFont="1" applyFill="1" applyBorder="1" applyAlignment="1">
      <alignment horizontal="center"/>
    </xf>
    <xf numFmtId="164" fontId="2" fillId="12" borderId="67" xfId="0" applyNumberFormat="1" applyFont="1" applyFill="1" applyBorder="1" applyAlignment="1">
      <alignment horizontal="center"/>
    </xf>
    <xf numFmtId="164" fontId="2" fillId="12" borderId="13" xfId="0" applyNumberFormat="1" applyFont="1" applyFill="1" applyBorder="1" applyAlignment="1">
      <alignment horizontal="center"/>
    </xf>
    <xf numFmtId="0" fontId="19" fillId="6" borderId="67" xfId="0" applyFont="1" applyFill="1" applyBorder="1" applyAlignment="1">
      <alignment horizontal="center"/>
    </xf>
    <xf numFmtId="0" fontId="19" fillId="6" borderId="50" xfId="0" applyFont="1" applyFill="1" applyBorder="1" applyAlignment="1">
      <alignment horizontal="center"/>
    </xf>
    <xf numFmtId="0" fontId="19" fillId="6" borderId="13" xfId="0" applyFont="1" applyFill="1" applyBorder="1" applyAlignment="1">
      <alignment horizontal="center"/>
    </xf>
    <xf numFmtId="49" fontId="13" fillId="0" borderId="71" xfId="0" applyNumberFormat="1" applyFont="1" applyBorder="1" applyAlignment="1">
      <alignment horizontal="center" vertical="center"/>
    </xf>
    <xf numFmtId="49" fontId="13" fillId="0" borderId="85" xfId="0" applyNumberFormat="1" applyFont="1" applyBorder="1" applyAlignment="1">
      <alignment horizontal="center" vertical="center"/>
    </xf>
    <xf numFmtId="49" fontId="13" fillId="0" borderId="72" xfId="0" applyNumberFormat="1" applyFont="1" applyBorder="1" applyAlignment="1">
      <alignment horizontal="center" vertical="center"/>
    </xf>
    <xf numFmtId="49" fontId="13" fillId="0" borderId="60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3" fillId="0" borderId="36" xfId="0" applyNumberFormat="1" applyFont="1" applyBorder="1" applyAlignment="1">
      <alignment horizontal="center" vertical="center"/>
    </xf>
    <xf numFmtId="49" fontId="13" fillId="0" borderId="73" xfId="0" applyNumberFormat="1" applyFont="1" applyBorder="1" applyAlignment="1">
      <alignment horizontal="center" vertical="center"/>
    </xf>
    <xf numFmtId="49" fontId="13" fillId="0" borderId="86" xfId="0" applyNumberFormat="1" applyFont="1" applyBorder="1" applyAlignment="1">
      <alignment horizontal="center" vertical="center"/>
    </xf>
    <xf numFmtId="49" fontId="13" fillId="0" borderId="7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277043</xdr:colOff>
      <xdr:row>47</xdr:row>
      <xdr:rowOff>120833</xdr:rowOff>
    </xdr:from>
    <xdr:to>
      <xdr:col>7</xdr:col>
      <xdr:colOff>2181226</xdr:colOff>
      <xdr:row>52</xdr:row>
      <xdr:rowOff>171449</xdr:rowOff>
    </xdr:to>
    <xdr:sp macro="" textlink="">
      <xdr:nvSpPr>
        <xdr:cNvPr id="3" name="ZoneTexte 2"/>
        <xdr:cNvSpPr txBox="1"/>
      </xdr:nvSpPr>
      <xdr:spPr>
        <a:xfrm>
          <a:off x="277043" y="12878890"/>
          <a:ext cx="16425726" cy="1411330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/>
            <a:t>Mise à jour le 16/12/2013 </a:t>
          </a:r>
        </a:p>
        <a:p>
          <a:pPr algn="l"/>
          <a:r>
            <a:rPr lang="fr-FR" sz="1600"/>
            <a:t>Vérifier</a:t>
          </a:r>
          <a:r>
            <a:rPr lang="fr-FR" sz="1600" baseline="0"/>
            <a:t> les assurances AGPM. </a:t>
          </a:r>
          <a:r>
            <a:rPr lang="fr-FR" sz="1600" b="1" baseline="0">
              <a:solidFill>
                <a:srgbClr val="FF0000"/>
              </a:solidFill>
            </a:rPr>
            <a:t>Possibilitée d'avoir résillié des souscriptions!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5</xdr:col>
      <xdr:colOff>438150</xdr:colOff>
      <xdr:row>7</xdr:row>
      <xdr:rowOff>228600</xdr:rowOff>
    </xdr:from>
    <xdr:to>
      <xdr:col>5</xdr:col>
      <xdr:colOff>542925</xdr:colOff>
      <xdr:row>8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020175" y="227647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7</xdr:col>
      <xdr:colOff>1009650</xdr:colOff>
      <xdr:row>12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8582025" y="2047875"/>
          <a:ext cx="6534150" cy="1600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Le calcul est fait en incluant les sommes à régler entre aujourd'hui (compris) et le 15 du mois compris.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Sous réserve que nous soyons d'accord sur le principe (inclure les montants d'aujourd'hui) et le résultat, l'explication viendra ensuite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20411</xdr:colOff>
      <xdr:row>49</xdr:row>
      <xdr:rowOff>183698</xdr:rowOff>
    </xdr:from>
    <xdr:to>
      <xdr:col>7</xdr:col>
      <xdr:colOff>29936</xdr:colOff>
      <xdr:row>61</xdr:row>
      <xdr:rowOff>32657</xdr:rowOff>
    </xdr:to>
    <xdr:sp macro="" textlink="">
      <xdr:nvSpPr>
        <xdr:cNvPr id="2" name="ZoneTexte 1"/>
        <xdr:cNvSpPr txBox="1"/>
      </xdr:nvSpPr>
      <xdr:spPr>
        <a:xfrm>
          <a:off x="815068" y="13975898"/>
          <a:ext cx="16218354" cy="2069645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Mise à</a:t>
          </a:r>
          <a:r>
            <a:rPr lang="fr-FR" sz="1400" b="1" u="sng" baseline="0">
              <a:solidFill>
                <a:srgbClr val="FF0000"/>
              </a:solidFill>
            </a:rPr>
            <a:t> jour 02/01/2014</a:t>
          </a:r>
        </a:p>
        <a:p>
          <a:pPr algn="l"/>
          <a:r>
            <a:rPr lang="fr-FR" sz="1400" b="0" u="none" baseline="0">
              <a:solidFill>
                <a:sysClr val="windowText" lastClr="000000"/>
              </a:solidFill>
            </a:rPr>
            <a:t>Prévoir :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vie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retraite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/>
  </sheetPr>
  <dimension ref="A1:L79"/>
  <sheetViews>
    <sheetView tabSelected="1" topLeftCell="B3" zoomScale="70" zoomScaleNormal="70" workbookViewId="0">
      <selection activeCell="C10" sqref="C10"/>
    </sheetView>
  </sheetViews>
  <sheetFormatPr baseColWidth="10" defaultRowHeight="21"/>
  <cols>
    <col min="1" max="1" width="4.5703125" style="125" customWidth="1"/>
    <col min="2" max="2" width="41.28515625" style="125" bestFit="1" customWidth="1"/>
    <col min="3" max="3" width="42.42578125" style="125" customWidth="1"/>
    <col min="4" max="4" width="35.28515625" style="125" customWidth="1"/>
    <col min="5" max="5" width="5.140625" style="125" customWidth="1"/>
    <col min="6" max="6" width="43.140625" style="125" bestFit="1" customWidth="1"/>
    <col min="7" max="7" width="39.7109375" style="125" bestFit="1" customWidth="1"/>
    <col min="8" max="9" width="32.28515625" style="125" bestFit="1" customWidth="1"/>
    <col min="10" max="16384" width="11.42578125" style="125"/>
  </cols>
  <sheetData>
    <row r="1" spans="1:12" ht="21.75" thickBot="1">
      <c r="A1" s="164"/>
      <c r="B1" s="164"/>
      <c r="C1" s="164"/>
      <c r="D1" s="164"/>
      <c r="E1" s="164"/>
      <c r="F1" s="164"/>
      <c r="G1" s="164"/>
      <c r="H1" s="164"/>
      <c r="I1" s="164"/>
    </row>
    <row r="2" spans="1:12" ht="32.25" thickBot="1">
      <c r="A2" s="164"/>
      <c r="B2" s="311" t="s">
        <v>95</v>
      </c>
      <c r="C2" s="312"/>
      <c r="D2" s="313"/>
      <c r="E2" s="165"/>
      <c r="F2" s="201" t="s">
        <v>19</v>
      </c>
      <c r="G2" s="154" t="s">
        <v>86</v>
      </c>
      <c r="H2" s="190" t="s">
        <v>16</v>
      </c>
      <c r="I2" s="164"/>
    </row>
    <row r="3" spans="1:12" ht="21.75" thickBot="1">
      <c r="A3" s="164"/>
      <c r="B3" s="192" t="s">
        <v>19</v>
      </c>
      <c r="C3" s="262" t="s">
        <v>86</v>
      </c>
      <c r="D3" s="261" t="s">
        <v>16</v>
      </c>
      <c r="E3" s="173"/>
      <c r="F3" s="14" t="s">
        <v>21</v>
      </c>
      <c r="G3" s="11">
        <v>3200</v>
      </c>
      <c r="H3" s="155">
        <f ca="1">IF(TODAY()&gt;DATE(2014,MONTH(TODAY()),15),DATE(2014,MONTH(TODAY())+1,15),DATE(2014,MONTH(TODAY()),15))</f>
        <v>41713</v>
      </c>
      <c r="I3" s="164"/>
    </row>
    <row r="4" spans="1:12" ht="21.75" thickBot="1">
      <c r="A4" s="164"/>
      <c r="B4" s="14" t="s">
        <v>21</v>
      </c>
      <c r="C4" s="196">
        <f>G3</f>
        <v>3200</v>
      </c>
      <c r="D4" s="263">
        <f ca="1">IF(TODAY()&gt;DATE(2014,MONTH(TODAY()),15),DATE(2014,MONTH(TODAY())+1,15),DATE(2014,MONTH(TODAY()),15))</f>
        <v>41713</v>
      </c>
      <c r="E4" s="173"/>
      <c r="F4" s="198" t="s">
        <v>20</v>
      </c>
      <c r="G4" s="160" t="s">
        <v>86</v>
      </c>
      <c r="H4" s="293"/>
      <c r="I4" s="164"/>
    </row>
    <row r="5" spans="1:12" ht="21.75" thickBot="1">
      <c r="A5" s="164"/>
      <c r="B5" s="192" t="s">
        <v>20</v>
      </c>
      <c r="C5" s="261" t="s">
        <v>86</v>
      </c>
      <c r="D5" s="290"/>
      <c r="E5" s="173"/>
      <c r="F5" s="15" t="s">
        <v>23</v>
      </c>
      <c r="G5" s="194">
        <f>SUM(C16:C20)+C14</f>
        <v>-985.81</v>
      </c>
      <c r="H5" s="294"/>
      <c r="I5" s="164"/>
    </row>
    <row r="6" spans="1:12">
      <c r="A6" s="164"/>
      <c r="B6" s="15" t="s">
        <v>87</v>
      </c>
      <c r="C6" s="194">
        <f ca="1">C22</f>
        <v>-905.6</v>
      </c>
      <c r="D6" s="298"/>
      <c r="E6" s="173"/>
      <c r="F6" s="14" t="s">
        <v>32</v>
      </c>
      <c r="G6" s="196">
        <f ca="1">C47</f>
        <v>-518.68999999999994</v>
      </c>
      <c r="H6" s="297" t="s">
        <v>93</v>
      </c>
      <c r="I6" s="164"/>
    </row>
    <row r="7" spans="1:12">
      <c r="A7" s="164"/>
      <c r="B7" s="14" t="s">
        <v>32</v>
      </c>
      <c r="C7" s="196">
        <f ca="1">C47</f>
        <v>-518.68999999999994</v>
      </c>
      <c r="D7" s="296" t="s">
        <v>94</v>
      </c>
      <c r="E7" s="173"/>
      <c r="F7" s="16" t="s">
        <v>91</v>
      </c>
      <c r="G7" s="197">
        <f>SUM(G24:G28)+(G34)</f>
        <v>-171.79</v>
      </c>
      <c r="H7" s="297" t="s">
        <v>92</v>
      </c>
      <c r="I7" s="164"/>
    </row>
    <row r="8" spans="1:12" ht="21.75" thickBot="1">
      <c r="A8" s="164"/>
      <c r="B8" s="16" t="s">
        <v>83</v>
      </c>
      <c r="C8" s="197">
        <f ca="1">C29</f>
        <v>-100</v>
      </c>
      <c r="D8" s="299">
        <f ca="1">TODAY()</f>
        <v>41707</v>
      </c>
      <c r="E8" s="173"/>
      <c r="F8" s="16" t="s">
        <v>83</v>
      </c>
      <c r="G8" s="197">
        <f>SUM(C25:C28)</f>
        <v>-1370.3999999999999</v>
      </c>
      <c r="H8" s="294"/>
      <c r="I8" s="164"/>
    </row>
    <row r="9" spans="1:12" ht="21.75" thickBot="1">
      <c r="A9" s="164"/>
      <c r="B9" s="264" t="s">
        <v>76</v>
      </c>
      <c r="C9" s="265">
        <f ca="1">SUM(C6:C8)</f>
        <v>-1524.29</v>
      </c>
      <c r="D9" s="291"/>
      <c r="E9" s="173"/>
      <c r="F9" s="303" t="s">
        <v>76</v>
      </c>
      <c r="G9" s="305">
        <f ca="1">SUM(G5:G8)</f>
        <v>-3046.6899999999996</v>
      </c>
      <c r="H9" s="294"/>
      <c r="I9" s="164"/>
      <c r="J9" s="125">
        <f ca="1">SUMPRODUCT(($D$14:$D$21&gt;=TODAY())*(MONTH($D$14:$D$21)=MONTH(TODAY()))*(DAY($D$14:$D$21)&lt;=15)*($C$14:$C$21&lt;0),$C$14:$C$21)</f>
        <v>-151.88</v>
      </c>
      <c r="L9" s="125">
        <f ca="1">Avenir1</f>
        <v>-151.88</v>
      </c>
    </row>
    <row r="10" spans="1:12" ht="21.75" thickBot="1">
      <c r="A10" s="164"/>
      <c r="B10" s="301" t="s">
        <v>98</v>
      </c>
      <c r="C10" s="302">
        <f ca="1">Avenir1+Avenir2+Avenir3+Avenir4+Avenir5</f>
        <v>-1431.7099999999998</v>
      </c>
      <c r="D10" s="291"/>
      <c r="E10" s="173"/>
      <c r="F10" s="177" t="s">
        <v>99</v>
      </c>
      <c r="G10" s="307"/>
      <c r="H10" s="294"/>
      <c r="I10" s="164"/>
      <c r="J10" s="125">
        <f ca="1">SUMPRODUCT(($D$25:$D$28&gt;=TODAY())*(MONTH($D$25:$D$28)=MONTH(TODAY()))*(DAY($D$25:$D$28)&lt;=15)*($C$25:$C$28&lt;0),$C$25:$C$28)</f>
        <v>-1270.3999999999999</v>
      </c>
      <c r="L10" s="125">
        <f ca="1">Avenir2</f>
        <v>-1270.3999999999999</v>
      </c>
    </row>
    <row r="11" spans="1:12" ht="27" thickBot="1">
      <c r="A11" s="164"/>
      <c r="B11" s="212" t="s">
        <v>75</v>
      </c>
      <c r="C11" s="266">
        <f ca="1">SUM(C4+C9)</f>
        <v>1675.71</v>
      </c>
      <c r="D11" s="292"/>
      <c r="E11" s="170"/>
      <c r="F11" s="304" t="s">
        <v>31</v>
      </c>
      <c r="G11" s="306">
        <f ca="1">G3+(G9)</f>
        <v>153.3100000000004</v>
      </c>
      <c r="H11" s="295"/>
      <c r="I11" s="164"/>
      <c r="J11" s="125">
        <f ca="1">SUMPRODUCT(($D$32:$D$46&gt;=TODAY())*(MONTH($D$32:$D$46)=MONTH(TODAY()))*(DAY($D$32:$D$46)&lt;=15)*($C$32:$C$46&lt;0),$C$32:$C$46)</f>
        <v>0</v>
      </c>
    </row>
    <row r="12" spans="1:12" ht="27" thickBot="1">
      <c r="A12" s="164"/>
      <c r="B12" s="205"/>
      <c r="C12" s="206"/>
      <c r="D12" s="206"/>
      <c r="E12" s="170"/>
      <c r="F12" s="314"/>
      <c r="G12" s="314"/>
      <c r="H12" s="314"/>
      <c r="I12" s="164"/>
      <c r="J12" s="125">
        <f ca="1">SUMPRODUCT(($H$24:$H$28&gt;=TODAY())*(MONTH($H$24:$H$28)=MONTH(TODAY()))*(DAY($H$24:$H$28)&lt;=15)*($G$24:$G$28&lt;0),$G$24:$G$28)</f>
        <v>-9.43</v>
      </c>
    </row>
    <row r="13" spans="1:12" ht="21.75" thickBot="1">
      <c r="A13" s="164"/>
      <c r="B13" s="174" t="s">
        <v>87</v>
      </c>
      <c r="C13" s="156" t="s">
        <v>86</v>
      </c>
      <c r="D13" s="175" t="s">
        <v>16</v>
      </c>
      <c r="E13" s="170"/>
      <c r="F13" s="126" t="s">
        <v>58</v>
      </c>
      <c r="G13" s="127" t="s">
        <v>9</v>
      </c>
      <c r="H13" s="128" t="s">
        <v>16</v>
      </c>
      <c r="I13" s="164"/>
      <c r="J13" s="125">
        <f ca="1">SUMPRODUCT(($H$34&gt;=TODAY())*(MONTH($H$34)=MONTH(TODAY()))*(DAY($H$34)&lt;=15)*($G$34&lt;0),$G$34)</f>
        <v>0</v>
      </c>
    </row>
    <row r="14" spans="1:12">
      <c r="A14" s="164"/>
      <c r="B14" s="176" t="s">
        <v>10</v>
      </c>
      <c r="C14" s="113">
        <v>-800</v>
      </c>
      <c r="D14" s="7">
        <f ca="1">IF(TODAY()&gt;DATE(2014,MONTH(TODAY()),15),DATE(2014,MONTH(TODAY())+1,1),DATE(2014,MONTH(TODAY()),1))</f>
        <v>41699</v>
      </c>
      <c r="E14" s="170"/>
      <c r="F14" s="129" t="s">
        <v>59</v>
      </c>
      <c r="G14" s="130"/>
      <c r="H14" s="131"/>
      <c r="I14" s="164"/>
      <c r="J14" s="125">
        <f ca="1">SUM(J9:J13)</f>
        <v>-1431.7099999999998</v>
      </c>
    </row>
    <row r="15" spans="1:12">
      <c r="A15" s="164"/>
      <c r="B15" s="236" t="s">
        <v>73</v>
      </c>
      <c r="C15" s="144">
        <f ca="1">G31</f>
        <v>-28.880000000000003</v>
      </c>
      <c r="D15" s="145">
        <f ca="1">TODAY()</f>
        <v>41707</v>
      </c>
      <c r="E15" s="170"/>
      <c r="F15" s="132" t="s">
        <v>11</v>
      </c>
      <c r="G15" s="2">
        <v>-30.2</v>
      </c>
      <c r="H15" s="7">
        <v>41852</v>
      </c>
      <c r="I15" s="164"/>
    </row>
    <row r="16" spans="1:12">
      <c r="A16" s="164"/>
      <c r="B16" s="176" t="s">
        <v>54</v>
      </c>
      <c r="C16" s="113">
        <v>-9.99</v>
      </c>
      <c r="D16" s="7">
        <f ca="1">IF(TODAY()&gt;DATE(2014,MONTH(TODAY()),20),DATE(2014,MONTH(TODAY())+1,20),DATE(2014,MONTH(TODAY()),20))</f>
        <v>41718</v>
      </c>
      <c r="E16" s="167"/>
      <c r="F16" s="133" t="s">
        <v>13</v>
      </c>
      <c r="G16" s="3">
        <v>-178.44</v>
      </c>
      <c r="H16" s="6">
        <v>41913</v>
      </c>
      <c r="I16" s="164"/>
    </row>
    <row r="17" spans="1:9">
      <c r="A17" s="164"/>
      <c r="B17" s="236" t="s">
        <v>3</v>
      </c>
      <c r="C17" s="144">
        <v>-65</v>
      </c>
      <c r="D17" s="145">
        <f ca="1">IF(TODAY()&gt;DATE(2014,MONTH(TODAY()),15),DATE(2014,MONTH(TODAY())+1,14),DATE(2014,MONTH(TODAY()),14))</f>
        <v>41712</v>
      </c>
      <c r="E17" s="188"/>
      <c r="F17" s="132" t="s">
        <v>12</v>
      </c>
      <c r="G17" s="2">
        <v>-12</v>
      </c>
      <c r="H17" s="7">
        <v>41913</v>
      </c>
      <c r="I17" s="164"/>
    </row>
    <row r="18" spans="1:9">
      <c r="A18" s="164"/>
      <c r="B18" s="287" t="s">
        <v>6</v>
      </c>
      <c r="C18" s="113">
        <v>-52.82</v>
      </c>
      <c r="D18" s="161">
        <f ca="1">IF(TODAY()&gt;DATE(2014,MONTH(TODAY()),7),DATE(2014,MONTH(TODAY())+1,7),DATE(2014,MONTH(TODAY()),7))</f>
        <v>41736</v>
      </c>
      <c r="E18" s="167"/>
      <c r="F18" s="133" t="s">
        <v>14</v>
      </c>
      <c r="G18" s="3">
        <v>-50</v>
      </c>
      <c r="H18" s="6">
        <v>41913</v>
      </c>
      <c r="I18" s="164"/>
    </row>
    <row r="19" spans="1:9" ht="20.25" customHeight="1" thickBot="1">
      <c r="A19" s="164"/>
      <c r="B19" s="278" t="s">
        <v>2</v>
      </c>
      <c r="C19" s="279">
        <v>-38</v>
      </c>
      <c r="D19" s="280">
        <f ca="1">IF(TODAY()&gt;DATE(2014,MONTH(TODAY()),15),DATE(2014,MONTH(TODAY())+1,10),DATE(2014,MONTH(TODAY()),10))</f>
        <v>41708</v>
      </c>
      <c r="E19" s="167"/>
      <c r="F19" s="134" t="s">
        <v>15</v>
      </c>
      <c r="G19" s="8">
        <v>-18</v>
      </c>
      <c r="H19" s="10">
        <v>41913</v>
      </c>
      <c r="I19" s="164"/>
    </row>
    <row r="20" spans="1:9">
      <c r="A20" s="164"/>
      <c r="B20" s="286" t="s">
        <v>1</v>
      </c>
      <c r="C20" s="288">
        <v>-20</v>
      </c>
      <c r="D20" s="161">
        <f ca="1">IF(TODAY()&gt;DATE(2014,MONTH(TODAY()),15),DATE(2014,MONTH(TODAY())+1,14),DATE(2014,MONTH(TODAY()),14))</f>
        <v>41712</v>
      </c>
      <c r="E20" s="170"/>
      <c r="F20" s="9" t="s">
        <v>18</v>
      </c>
      <c r="G20" s="253">
        <f>SUM(G15:G19)</f>
        <v>-288.64</v>
      </c>
      <c r="H20" s="252"/>
      <c r="I20" s="164"/>
    </row>
    <row r="21" spans="1:9" ht="21.75" thickBot="1">
      <c r="A21" s="164"/>
      <c r="B21" s="278" t="s">
        <v>38</v>
      </c>
      <c r="C21" s="279">
        <f ca="1">G37</f>
        <v>-76.72</v>
      </c>
      <c r="D21" s="280">
        <f ca="1">IF(TODAY()&gt;DATE(2014,MONTH(TODAY()),15),DATE(2014,MONTH(TODAY())+1,5),DATE(2014,MONTH(TODAY()),5))</f>
        <v>41703</v>
      </c>
      <c r="E21" s="167"/>
      <c r="F21" s="12" t="s">
        <v>17</v>
      </c>
      <c r="G21" s="256">
        <f>(G20/12)</f>
        <v>-24.053333333333331</v>
      </c>
      <c r="H21" s="250"/>
      <c r="I21" s="164"/>
    </row>
    <row r="22" spans="1:9" ht="21.75" thickBot="1">
      <c r="A22" s="164"/>
      <c r="B22" s="207" t="s">
        <v>74</v>
      </c>
      <c r="C22" s="208">
        <f ca="1">SUMPRODUCT((D14:D21&lt;=TODAY())*(C14:C21))+IF(AND(TODAY()&gt;=DATE(2014,MONTH(TODAY()),1),TODAY()&lt;DATE(2014,MONTH(TODAY()+1),15)),SUMIF($C$15:$C$21,0))</f>
        <v>-905.6</v>
      </c>
      <c r="D22" s="209">
        <f ca="1">TODAY()</f>
        <v>41707</v>
      </c>
      <c r="E22" s="167"/>
      <c r="F22" s="315"/>
      <c r="G22" s="316"/>
      <c r="H22" s="317"/>
      <c r="I22" s="164"/>
    </row>
    <row r="23" spans="1:9" ht="21.75" thickBot="1">
      <c r="A23" s="164"/>
      <c r="B23" s="162"/>
      <c r="C23" s="163"/>
      <c r="D23" s="166"/>
      <c r="E23" s="170"/>
      <c r="F23" s="171" t="s">
        <v>60</v>
      </c>
      <c r="G23" s="168"/>
      <c r="H23" s="169"/>
      <c r="I23" s="164"/>
    </row>
    <row r="24" spans="1:9" ht="21.75" thickBot="1">
      <c r="A24" s="164"/>
      <c r="B24" s="136" t="s">
        <v>22</v>
      </c>
      <c r="C24" s="146" t="s">
        <v>86</v>
      </c>
      <c r="D24" s="146" t="s">
        <v>16</v>
      </c>
      <c r="E24" s="170"/>
      <c r="F24" s="132" t="s">
        <v>61</v>
      </c>
      <c r="G24" s="2">
        <v>-17.100000000000001</v>
      </c>
      <c r="H24" s="7">
        <f ca="1">IF(TODAY()&gt;DATE(2014,MONTH(TODAY()),15),DATE(2014,MONTH(TODAY())+1,1),DATE(2014,MONTH(TODAY()),1))</f>
        <v>41699</v>
      </c>
      <c r="I24" s="164"/>
    </row>
    <row r="25" spans="1:9">
      <c r="A25" s="164"/>
      <c r="B25" s="137" t="s">
        <v>82</v>
      </c>
      <c r="C25" s="147">
        <v>-224.05</v>
      </c>
      <c r="D25" s="157">
        <f ca="1">IF(TODAY()&gt;DATE(2014,MONTH(TODAY()),15),DATE(2014,MONTH(TODAY())+1,15),DATE(2014,MONTH(TODAY()),15))</f>
        <v>41713</v>
      </c>
      <c r="E25" s="170"/>
      <c r="F25" s="133" t="s">
        <v>57</v>
      </c>
      <c r="G25" s="3">
        <v>-1</v>
      </c>
      <c r="H25" s="6">
        <f ca="1">IF(TODAY()&gt;DATE(2014,MONTH(TODAY()),15),DATE(2014,MONTH(TODAY())+1,1),DATE(2014,MONTH(TODAY()),1))</f>
        <v>41699</v>
      </c>
      <c r="I25" s="164"/>
    </row>
    <row r="26" spans="1:9">
      <c r="A26" s="164"/>
      <c r="B26" s="138" t="s">
        <v>8</v>
      </c>
      <c r="C26" s="148">
        <v>-1000</v>
      </c>
      <c r="D26" s="158">
        <f ca="1">IF(TODAY()&gt;DATE(2014,MONTH(TODAY()),15),DATE(2014,MONTH(TODAY())+1,15),DATE(2014,MONTH(TODAY()),15))</f>
        <v>41713</v>
      </c>
      <c r="E26" s="170"/>
      <c r="F26" s="132" t="s">
        <v>71</v>
      </c>
      <c r="G26" s="2">
        <v>-1.35</v>
      </c>
      <c r="H26" s="7">
        <f ca="1">IF(TODAY()&gt;DATE(2014,MONTH(TODAY()),15),DATE(2014,MONTH(TODAY())+1,1),DATE(2014,MONTH(TODAY()),1))</f>
        <v>41699</v>
      </c>
      <c r="I26" s="164"/>
    </row>
    <row r="27" spans="1:9" ht="21.75" thickBot="1">
      <c r="A27" s="164"/>
      <c r="B27" s="139" t="s">
        <v>4</v>
      </c>
      <c r="C27" s="149">
        <v>-46.35</v>
      </c>
      <c r="D27" s="159">
        <f ca="1">IF(TODAY()&gt;DATE(2014,MONTH(TODAY()),15),DATE(2014,MONTH(TODAY())+1,15),DATE(2014,MONTH(TODAY()),15))</f>
        <v>41713</v>
      </c>
      <c r="E27" s="170"/>
      <c r="F27" s="133" t="s">
        <v>5</v>
      </c>
      <c r="G27" s="3">
        <v>-9.43</v>
      </c>
      <c r="H27" s="6">
        <f ca="1">IF(TODAY()&gt;DATE(2014,MONTH(TODAY()),15),DATE(2014,MONTH(TODAY())+1,9),DATE(2014,MONTH(TODAY()),9))</f>
        <v>41707</v>
      </c>
      <c r="I27" s="164"/>
    </row>
    <row r="28" spans="1:9" ht="21.75" thickBot="1">
      <c r="A28" s="164"/>
      <c r="B28" s="234" t="s">
        <v>24</v>
      </c>
      <c r="C28" s="235">
        <v>-100</v>
      </c>
      <c r="D28" s="150">
        <f ca="1">IF(TODAY()&gt;DATE(2014,MONTH(TODAY()),15),DATE(2014,MONTH(TODAY())+1,4),DATE(2014,MONTH(TODAY()),4))</f>
        <v>41702</v>
      </c>
      <c r="E28" s="170"/>
      <c r="F28" s="140" t="s">
        <v>72</v>
      </c>
      <c r="G28" s="2">
        <v>-66.19</v>
      </c>
      <c r="H28" s="7">
        <f ca="1">IF(TODAY()&gt;DATE(2014,MONTH(TODAY()),15),DATE(2014,MONTH(TODAY())+1,30),DATE(2014,MONTH(TODAY()),30))</f>
        <v>41728</v>
      </c>
      <c r="I28" s="164"/>
    </row>
    <row r="29" spans="1:9" ht="21.75" thickBot="1">
      <c r="A29" s="164"/>
      <c r="B29" s="4" t="s">
        <v>74</v>
      </c>
      <c r="C29" s="5">
        <f ca="1">SUMPRODUCT((D25:D28&lt;=TODAY())*(C25:C28))+IF(AND(TODAY()&gt;=DATE(2014,MONTH(TODAY()),1),TODAY()&lt;DATE(2014,MONTH(TODAY()+1),15)),SUMIF($C$25:$C$28,0))</f>
        <v>-100</v>
      </c>
      <c r="D29" s="211">
        <f ca="1">TODAY()</f>
        <v>41707</v>
      </c>
      <c r="E29" s="170"/>
      <c r="F29" s="251" t="s">
        <v>88</v>
      </c>
      <c r="G29" s="254">
        <f>SUM(G24:G28)</f>
        <v>-95.07</v>
      </c>
      <c r="H29" s="252"/>
      <c r="I29" s="164"/>
    </row>
    <row r="30" spans="1:9" ht="21.75" thickBot="1">
      <c r="A30" s="164"/>
      <c r="B30" s="314"/>
      <c r="C30" s="314"/>
      <c r="D30" s="314"/>
      <c r="E30" s="164"/>
      <c r="F30" s="259" t="s">
        <v>78</v>
      </c>
      <c r="G30" s="260">
        <f ca="1">G31*12</f>
        <v>-346.56000000000006</v>
      </c>
      <c r="H30" s="250"/>
      <c r="I30" s="164"/>
    </row>
    <row r="31" spans="1:9" ht="21.75" thickBot="1">
      <c r="A31" s="164"/>
      <c r="B31" s="135" t="s">
        <v>90</v>
      </c>
      <c r="C31" s="17" t="s">
        <v>86</v>
      </c>
      <c r="D31" s="17" t="s">
        <v>16</v>
      </c>
      <c r="E31" s="164"/>
      <c r="F31" s="257" t="s">
        <v>74</v>
      </c>
      <c r="G31" s="258">
        <f ca="1">SUMPRODUCT((H24:H28&lt;=TODAY())*(G24:G28))+IF(AND(TODAY()&gt;=DATE(2014,MONTH(TODAY()),1),TODAY()&lt;DATE(2014,MONTH(TODAY()+1),15)),SUMIF($H$24:$H$28,0))</f>
        <v>-28.880000000000003</v>
      </c>
      <c r="H31" s="250"/>
      <c r="I31" s="164"/>
    </row>
    <row r="32" spans="1:9" ht="21.75" thickBot="1">
      <c r="A32" s="164"/>
      <c r="B32" s="189" t="s">
        <v>33</v>
      </c>
      <c r="C32" s="178">
        <v>-55</v>
      </c>
      <c r="D32" s="179">
        <v>41685</v>
      </c>
      <c r="E32" s="164"/>
      <c r="F32" s="308"/>
      <c r="G32" s="309"/>
      <c r="H32" s="310"/>
      <c r="I32" s="164"/>
    </row>
    <row r="33" spans="1:10" ht="21.75" thickTop="1">
      <c r="A33" s="164"/>
      <c r="B33" s="182" t="s">
        <v>34</v>
      </c>
      <c r="C33" s="180">
        <v>-200</v>
      </c>
      <c r="D33" s="179">
        <v>41685</v>
      </c>
      <c r="E33" s="164"/>
      <c r="F33" s="141" t="s">
        <v>38</v>
      </c>
      <c r="G33" s="142"/>
      <c r="H33" s="143"/>
      <c r="I33" s="164"/>
    </row>
    <row r="34" spans="1:10" ht="21.75" thickBot="1">
      <c r="A34" s="164"/>
      <c r="B34" s="182" t="s">
        <v>25</v>
      </c>
      <c r="C34" s="180">
        <v>-70</v>
      </c>
      <c r="D34" s="179">
        <v>41697</v>
      </c>
      <c r="E34" s="164"/>
      <c r="F34" s="172" t="s">
        <v>62</v>
      </c>
      <c r="G34" s="153">
        <v>-76.72</v>
      </c>
      <c r="H34" s="161">
        <f ca="1">IF(TODAY()&gt;DATE(2014,MONTH(TODAY()),15),DATE(2014,MONTH(TODAY())+1,1),DATE(2014,MONTH(TODAY()),1))</f>
        <v>41699</v>
      </c>
      <c r="I34" s="164"/>
    </row>
    <row r="35" spans="1:10">
      <c r="A35" s="164"/>
      <c r="B35" s="269" t="s">
        <v>68</v>
      </c>
      <c r="C35" s="151">
        <v>105.54</v>
      </c>
      <c r="D35" s="267">
        <v>41697</v>
      </c>
      <c r="E35" s="164"/>
      <c r="F35" s="251" t="s">
        <v>88</v>
      </c>
      <c r="G35" s="254">
        <f>SUM(G34:G34)</f>
        <v>-76.72</v>
      </c>
      <c r="H35" s="252"/>
      <c r="I35" s="164"/>
    </row>
    <row r="36" spans="1:10">
      <c r="A36" s="164"/>
      <c r="B36" s="269" t="s">
        <v>65</v>
      </c>
      <c r="C36" s="151">
        <v>55</v>
      </c>
      <c r="D36" s="267">
        <v>41697</v>
      </c>
      <c r="E36" s="164"/>
      <c r="F36" s="259" t="s">
        <v>78</v>
      </c>
      <c r="G36" s="260">
        <f ca="1">G37*12</f>
        <v>-920.64</v>
      </c>
      <c r="H36" s="250"/>
      <c r="I36" s="164"/>
    </row>
    <row r="37" spans="1:10" ht="21.75" thickBot="1">
      <c r="A37" s="164"/>
      <c r="B37" s="273" t="s">
        <v>67</v>
      </c>
      <c r="C37" s="180">
        <v>-179.89</v>
      </c>
      <c r="D37" s="181">
        <v>41698</v>
      </c>
      <c r="E37" s="164"/>
      <c r="F37" s="257" t="s">
        <v>74</v>
      </c>
      <c r="G37" s="258">
        <f ca="1">SUMPRODUCT((H34&lt;=TODAY())*(G34))+IF(AND(TODAY()&gt;=DATE(2014,MONTH(TODAY()),1),TODAY()&lt;DATE(2014,MONTH(TODAY()+1),15)),SUMIF($G$34:$H$34,0))</f>
        <v>-76.72</v>
      </c>
      <c r="H37" s="255"/>
      <c r="I37" s="164"/>
    </row>
    <row r="38" spans="1:10">
      <c r="A38" s="164"/>
      <c r="B38" s="275" t="s">
        <v>63</v>
      </c>
      <c r="C38" s="271">
        <v>-53.9</v>
      </c>
      <c r="D38" s="183">
        <v>41698</v>
      </c>
      <c r="E38" s="164"/>
      <c r="F38" s="289"/>
      <c r="G38" s="289"/>
      <c r="H38" s="289"/>
      <c r="I38" s="164"/>
    </row>
    <row r="39" spans="1:10">
      <c r="A39" s="164"/>
      <c r="B39" s="275" t="s">
        <v>70</v>
      </c>
      <c r="C39" s="271">
        <v>-63.4</v>
      </c>
      <c r="D39" s="268">
        <v>41698</v>
      </c>
      <c r="E39" s="164"/>
      <c r="F39" s="289"/>
      <c r="G39" s="289"/>
      <c r="H39" s="289"/>
      <c r="I39" s="164"/>
    </row>
    <row r="40" spans="1:10">
      <c r="A40" s="164"/>
      <c r="B40" s="275" t="s">
        <v>89</v>
      </c>
      <c r="C40" s="271">
        <v>-68.17</v>
      </c>
      <c r="D40" s="268">
        <v>41701</v>
      </c>
      <c r="E40" s="164"/>
      <c r="F40" s="289"/>
      <c r="G40" s="289"/>
      <c r="H40" s="289"/>
      <c r="I40" s="164"/>
    </row>
    <row r="41" spans="1:10">
      <c r="A41" s="164"/>
      <c r="B41" s="275" t="s">
        <v>79</v>
      </c>
      <c r="C41" s="271">
        <v>-36.97</v>
      </c>
      <c r="D41" s="183">
        <v>41703</v>
      </c>
      <c r="E41" s="164"/>
      <c r="F41" s="289"/>
      <c r="G41" s="289"/>
      <c r="H41" s="289"/>
      <c r="I41" s="164"/>
    </row>
    <row r="42" spans="1:10">
      <c r="A42" s="164"/>
      <c r="B42" s="276" t="s">
        <v>66</v>
      </c>
      <c r="C42" s="272">
        <v>53.9</v>
      </c>
      <c r="D42" s="152">
        <v>41704</v>
      </c>
      <c r="E42" s="164"/>
      <c r="F42" s="289"/>
      <c r="G42" s="289"/>
      <c r="H42" s="289"/>
      <c r="I42" s="164"/>
    </row>
    <row r="43" spans="1:10">
      <c r="A43" s="164"/>
      <c r="B43" s="275" t="s">
        <v>97</v>
      </c>
      <c r="C43" s="271">
        <v>-5.8</v>
      </c>
      <c r="D43" s="183">
        <v>41706</v>
      </c>
      <c r="E43" s="164"/>
      <c r="F43" s="289"/>
      <c r="G43" s="289"/>
      <c r="H43" s="289"/>
      <c r="I43" s="164"/>
    </row>
    <row r="44" spans="1:10">
      <c r="A44" s="164"/>
      <c r="B44" s="274" t="s">
        <v>55</v>
      </c>
      <c r="C44" s="270">
        <v>164</v>
      </c>
      <c r="D44" s="186">
        <v>41708</v>
      </c>
      <c r="E44" s="164"/>
      <c r="F44" s="289"/>
      <c r="G44" s="289"/>
      <c r="H44" s="289"/>
      <c r="I44" s="170"/>
      <c r="J44" s="285"/>
    </row>
    <row r="45" spans="1:10">
      <c r="A45" s="164"/>
      <c r="B45" s="277" t="s">
        <v>69</v>
      </c>
      <c r="C45" s="184">
        <v>40</v>
      </c>
      <c r="D45" s="185">
        <v>41730</v>
      </c>
      <c r="E45" s="164"/>
      <c r="F45" s="289"/>
      <c r="G45" s="289"/>
      <c r="H45" s="289"/>
      <c r="I45" s="164"/>
    </row>
    <row r="46" spans="1:10" ht="21.75" thickBot="1">
      <c r="A46" s="164"/>
      <c r="B46" s="282" t="s">
        <v>64</v>
      </c>
      <c r="C46" s="184">
        <v>-43</v>
      </c>
      <c r="D46" s="187">
        <v>41730</v>
      </c>
      <c r="E46" s="164"/>
      <c r="F46" s="289"/>
      <c r="G46" s="289"/>
      <c r="H46" s="289"/>
      <c r="I46" s="164"/>
    </row>
    <row r="47" spans="1:10" ht="21.75" thickBot="1">
      <c r="A47" s="164"/>
      <c r="B47" s="281" t="s">
        <v>74</v>
      </c>
      <c r="C47" s="283">
        <f ca="1">SUMPRODUCT((D32:D46&lt;=TODAY())*(C32:C46))</f>
        <v>-518.68999999999994</v>
      </c>
      <c r="D47" s="284">
        <f ca="1">TODAY()</f>
        <v>41707</v>
      </c>
      <c r="E47" s="164"/>
      <c r="F47" s="289"/>
      <c r="G47" s="289"/>
      <c r="H47" s="289"/>
      <c r="I47" s="164"/>
    </row>
    <row r="48" spans="1:10">
      <c r="A48" s="164"/>
      <c r="B48" s="164"/>
      <c r="C48" s="164"/>
      <c r="D48" s="164"/>
      <c r="E48" s="164"/>
      <c r="F48" s="289"/>
      <c r="G48" s="289"/>
      <c r="H48" s="289"/>
      <c r="I48" s="164"/>
    </row>
    <row r="49" spans="1:9">
      <c r="A49" s="164"/>
      <c r="B49" s="164"/>
      <c r="C49" s="164"/>
      <c r="D49" s="164"/>
      <c r="E49" s="164"/>
      <c r="F49" s="289"/>
      <c r="G49" s="289"/>
      <c r="H49" s="289"/>
      <c r="I49" s="164"/>
    </row>
    <row r="50" spans="1:9">
      <c r="A50" s="164"/>
      <c r="B50" s="164"/>
      <c r="C50" s="164"/>
      <c r="D50" s="164"/>
      <c r="E50" s="164"/>
      <c r="F50" s="289"/>
      <c r="G50" s="289"/>
      <c r="H50" s="289"/>
      <c r="I50" s="164"/>
    </row>
    <row r="51" spans="1:9">
      <c r="A51" s="164"/>
      <c r="B51" s="164"/>
      <c r="C51" s="164"/>
      <c r="D51" s="164"/>
      <c r="E51" s="164"/>
      <c r="F51" s="289"/>
      <c r="G51" s="289"/>
      <c r="H51" s="289"/>
      <c r="I51" s="164"/>
    </row>
    <row r="52" spans="1:9">
      <c r="A52" s="164"/>
      <c r="B52" s="164"/>
      <c r="C52" s="164"/>
      <c r="D52" s="164"/>
      <c r="E52" s="164"/>
      <c r="F52" s="289"/>
      <c r="G52" s="289"/>
      <c r="H52" s="289"/>
      <c r="I52" s="164"/>
    </row>
    <row r="53" spans="1:9">
      <c r="A53" s="164"/>
      <c r="B53" s="164"/>
      <c r="C53" s="164"/>
      <c r="D53" s="164"/>
      <c r="E53" s="164"/>
      <c r="F53" s="164"/>
      <c r="G53" s="164"/>
      <c r="H53" s="164"/>
      <c r="I53" s="164"/>
    </row>
    <row r="54" spans="1:9">
      <c r="A54" s="164"/>
      <c r="B54" s="164"/>
      <c r="C54" s="164"/>
      <c r="D54" s="164"/>
      <c r="E54" s="164"/>
      <c r="F54" s="164"/>
      <c r="G54" s="164"/>
      <c r="H54" s="164"/>
      <c r="I54" s="164"/>
    </row>
    <row r="55" spans="1:9">
      <c r="A55" s="164"/>
      <c r="B55" s="164"/>
      <c r="C55" s="164"/>
      <c r="D55" s="164"/>
      <c r="E55" s="164"/>
      <c r="F55" s="164"/>
      <c r="G55" s="164"/>
      <c r="H55" s="164"/>
      <c r="I55" s="164"/>
    </row>
    <row r="56" spans="1:9">
      <c r="A56" s="164"/>
      <c r="B56" s="164"/>
      <c r="C56" s="164"/>
      <c r="D56" s="164"/>
      <c r="E56" s="170"/>
      <c r="F56" s="170"/>
      <c r="G56" s="164"/>
      <c r="H56" s="164"/>
      <c r="I56" s="164"/>
    </row>
    <row r="57" spans="1:9">
      <c r="A57" s="164"/>
      <c r="B57" s="164"/>
      <c r="C57" s="164"/>
      <c r="D57" s="170"/>
      <c r="E57" s="170"/>
      <c r="F57" s="170"/>
      <c r="G57" s="164"/>
      <c r="H57" s="164"/>
      <c r="I57" s="164"/>
    </row>
    <row r="58" spans="1:9" ht="26.25">
      <c r="A58" s="164"/>
      <c r="B58" s="164"/>
      <c r="C58" s="164"/>
      <c r="D58" s="300"/>
      <c r="E58" s="164"/>
      <c r="F58" s="164"/>
      <c r="G58" s="164"/>
      <c r="H58" s="164"/>
      <c r="I58" s="164"/>
    </row>
    <row r="59" spans="1:9">
      <c r="A59" s="164"/>
      <c r="B59" s="164"/>
      <c r="C59" s="164"/>
      <c r="D59" s="164"/>
      <c r="E59" s="164"/>
      <c r="F59" s="164"/>
      <c r="G59" s="164"/>
      <c r="H59" s="164"/>
      <c r="I59" s="164"/>
    </row>
    <row r="60" spans="1:9">
      <c r="A60" s="164"/>
      <c r="B60" s="164"/>
      <c r="C60" s="164"/>
      <c r="D60" s="164"/>
      <c r="E60" s="164"/>
      <c r="F60" s="164"/>
      <c r="G60" s="164"/>
      <c r="H60" s="164"/>
      <c r="I60" s="164"/>
    </row>
    <row r="61" spans="1:9">
      <c r="A61" s="285"/>
      <c r="B61" s="164"/>
      <c r="C61" s="164"/>
      <c r="D61" s="164"/>
      <c r="E61" s="285"/>
      <c r="F61" s="285"/>
      <c r="G61" s="285"/>
      <c r="H61" s="285"/>
      <c r="I61" s="285"/>
    </row>
    <row r="62" spans="1:9">
      <c r="A62" s="285"/>
      <c r="B62" s="285"/>
      <c r="C62" s="285"/>
      <c r="D62" s="285"/>
      <c r="E62" s="285"/>
      <c r="F62" s="285"/>
      <c r="G62" s="285"/>
      <c r="H62" s="285"/>
      <c r="I62" s="285"/>
    </row>
    <row r="63" spans="1:9">
      <c r="A63" s="285"/>
      <c r="B63" s="285"/>
      <c r="C63" s="285"/>
      <c r="D63" s="285"/>
      <c r="E63" s="285"/>
      <c r="F63" s="285"/>
      <c r="G63" s="285"/>
      <c r="H63" s="285"/>
      <c r="I63" s="285"/>
    </row>
    <row r="64" spans="1:9">
      <c r="A64" s="285"/>
      <c r="B64" s="285"/>
      <c r="C64" s="285"/>
      <c r="D64" s="285"/>
      <c r="E64" s="285"/>
      <c r="F64" s="285"/>
      <c r="G64" s="285"/>
      <c r="H64" s="285"/>
      <c r="I64" s="285"/>
    </row>
    <row r="65" spans="1:9">
      <c r="A65" s="285"/>
      <c r="B65" s="285"/>
      <c r="C65" s="285"/>
      <c r="D65" s="285"/>
      <c r="E65" s="285"/>
      <c r="F65" s="285"/>
      <c r="G65" s="285"/>
      <c r="H65" s="285"/>
      <c r="I65" s="285"/>
    </row>
    <row r="66" spans="1:9">
      <c r="A66" s="285"/>
      <c r="B66" s="285"/>
      <c r="C66" s="285"/>
      <c r="D66" s="285"/>
      <c r="E66" s="285"/>
      <c r="F66" s="285"/>
      <c r="G66" s="285"/>
      <c r="H66" s="285"/>
      <c r="I66" s="285"/>
    </row>
    <row r="67" spans="1:9">
      <c r="A67" s="285"/>
      <c r="B67" s="285"/>
      <c r="C67" s="285"/>
      <c r="D67" s="285"/>
      <c r="E67" s="285"/>
      <c r="F67" s="285"/>
      <c r="G67" s="285"/>
      <c r="H67" s="285"/>
      <c r="I67" s="285"/>
    </row>
    <row r="68" spans="1:9">
      <c r="A68" s="285"/>
      <c r="B68" s="285"/>
      <c r="C68" s="285"/>
      <c r="D68" s="285"/>
      <c r="E68" s="285"/>
      <c r="F68" s="285"/>
      <c r="G68" s="285"/>
      <c r="H68" s="285"/>
      <c r="I68" s="285"/>
    </row>
    <row r="69" spans="1:9">
      <c r="A69" s="285"/>
      <c r="B69" s="285"/>
      <c r="C69" s="285"/>
      <c r="D69" s="285"/>
      <c r="E69" s="285"/>
      <c r="F69" s="285"/>
      <c r="G69" s="285"/>
      <c r="H69" s="285"/>
      <c r="I69" s="285"/>
    </row>
    <row r="70" spans="1:9">
      <c r="A70" s="285"/>
      <c r="B70" s="285"/>
      <c r="C70" s="285"/>
      <c r="D70" s="285"/>
      <c r="E70" s="285"/>
      <c r="F70" s="285"/>
      <c r="G70" s="285"/>
      <c r="H70" s="285"/>
      <c r="I70" s="285"/>
    </row>
    <row r="71" spans="1:9">
      <c r="A71" s="285"/>
      <c r="B71" s="285"/>
      <c r="C71" s="285"/>
      <c r="D71" s="285"/>
      <c r="E71" s="285"/>
      <c r="F71" s="285"/>
      <c r="G71" s="285"/>
      <c r="H71" s="285"/>
      <c r="I71" s="285"/>
    </row>
    <row r="72" spans="1:9">
      <c r="A72" s="285"/>
      <c r="B72" s="285"/>
      <c r="C72" s="285"/>
      <c r="D72" s="285"/>
      <c r="E72" s="285"/>
      <c r="F72" s="285"/>
      <c r="G72" s="285"/>
      <c r="H72" s="285"/>
      <c r="I72" s="285"/>
    </row>
    <row r="73" spans="1:9">
      <c r="A73" s="285"/>
      <c r="B73" s="285"/>
      <c r="C73" s="285"/>
      <c r="D73" s="285"/>
      <c r="E73" s="285"/>
      <c r="F73" s="285"/>
      <c r="G73" s="285"/>
      <c r="H73" s="285"/>
      <c r="I73" s="285"/>
    </row>
    <row r="74" spans="1:9">
      <c r="A74" s="285"/>
      <c r="B74" s="285"/>
      <c r="C74" s="285"/>
      <c r="D74" s="285"/>
      <c r="E74" s="285"/>
      <c r="F74" s="285"/>
      <c r="G74" s="285"/>
      <c r="H74" s="285"/>
      <c r="I74" s="285"/>
    </row>
    <row r="75" spans="1:9">
      <c r="A75" s="285"/>
      <c r="B75" s="285"/>
      <c r="C75" s="285"/>
      <c r="D75" s="285"/>
      <c r="E75" s="285"/>
      <c r="F75" s="285"/>
      <c r="G75" s="285"/>
      <c r="H75" s="285"/>
      <c r="I75" s="285"/>
    </row>
    <row r="76" spans="1:9">
      <c r="A76" s="285"/>
      <c r="B76" s="285"/>
      <c r="C76" s="285"/>
      <c r="D76" s="285"/>
      <c r="E76" s="285"/>
      <c r="F76" s="285"/>
      <c r="G76" s="285"/>
      <c r="H76" s="285"/>
      <c r="I76" s="285"/>
    </row>
    <row r="77" spans="1:9">
      <c r="A77" s="285"/>
      <c r="B77" s="285"/>
      <c r="C77" s="285"/>
      <c r="D77" s="285"/>
      <c r="E77" s="285"/>
      <c r="F77" s="285"/>
      <c r="G77" s="285"/>
      <c r="H77" s="285"/>
      <c r="I77" s="285"/>
    </row>
    <row r="78" spans="1:9">
      <c r="A78" s="285"/>
      <c r="B78" s="285"/>
      <c r="C78" s="285"/>
      <c r="D78" s="285"/>
      <c r="E78" s="285"/>
      <c r="F78" s="285"/>
      <c r="G78" s="285"/>
      <c r="H78" s="285"/>
      <c r="I78" s="285"/>
    </row>
    <row r="79" spans="1:9">
      <c r="B79" s="285"/>
      <c r="C79" s="285"/>
      <c r="D79" s="285"/>
    </row>
  </sheetData>
  <mergeCells count="5">
    <mergeCell ref="F32:H32"/>
    <mergeCell ref="B2:D2"/>
    <mergeCell ref="B30:D30"/>
    <mergeCell ref="F12:H12"/>
    <mergeCell ref="F22:H22"/>
  </mergeCells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3399"/>
  </sheetPr>
  <dimension ref="A1:G56"/>
  <sheetViews>
    <sheetView zoomScale="70" zoomScaleNormal="70" workbookViewId="0">
      <selection activeCell="F17" sqref="F17"/>
    </sheetView>
  </sheetViews>
  <sheetFormatPr baseColWidth="10" defaultRowHeight="15"/>
  <cols>
    <col min="2" max="2" width="48.42578125" bestFit="1" customWidth="1"/>
    <col min="3" max="4" width="42" customWidth="1"/>
    <col min="5" max="5" width="32.28515625" bestFit="1" customWidth="1"/>
    <col min="6" max="6" width="13.28515625" bestFit="1" customWidth="1"/>
    <col min="7" max="7" width="25.7109375" bestFit="1" customWidth="1"/>
    <col min="8" max="8" width="38.85546875" customWidth="1"/>
  </cols>
  <sheetData>
    <row r="1" spans="2:7" ht="32.25" thickBot="1">
      <c r="B1" s="203" t="s">
        <v>77</v>
      </c>
      <c r="C1" s="204">
        <f ca="1">TODAY()</f>
        <v>41707</v>
      </c>
      <c r="D1" s="202"/>
      <c r="E1" s="320" t="s">
        <v>96</v>
      </c>
      <c r="F1" s="321"/>
      <c r="G1" s="322"/>
    </row>
    <row r="2" spans="2:7" ht="21.75" thickBot="1">
      <c r="B2" s="229" t="s">
        <v>19</v>
      </c>
      <c r="C2" s="191" t="s">
        <v>9</v>
      </c>
      <c r="D2" s="193" t="s">
        <v>16</v>
      </c>
      <c r="E2" s="59" t="s">
        <v>19</v>
      </c>
      <c r="F2" s="108" t="s">
        <v>9</v>
      </c>
      <c r="G2" s="59" t="s">
        <v>16</v>
      </c>
    </row>
    <row r="3" spans="2:7" ht="21.75" thickBot="1">
      <c r="B3" s="88" t="s">
        <v>21</v>
      </c>
      <c r="C3" s="213">
        <f>F3</f>
        <v>950</v>
      </c>
      <c r="D3" s="155">
        <f ca="1">IF(TODAY()&gt;DATE(2014,MONTH(TODAY()),5),DATE(2014,MONTH(TODAY())+1,5),DATE(2014,MONTH(TODAY()),5))</f>
        <v>41734</v>
      </c>
      <c r="E3" s="71" t="s">
        <v>21</v>
      </c>
      <c r="F3" s="109">
        <v>950</v>
      </c>
      <c r="G3" s="116">
        <f ca="1">IF(TODAY()&gt;DATE(2014,MONTH(TODAY()),5),DATE(2014,MONTH(TODAY())+1,5),DATE(2014,MONTH(TODAY()),5))</f>
        <v>41734</v>
      </c>
    </row>
    <row r="4" spans="2:7" ht="21.75" thickBot="1">
      <c r="B4" s="229" t="s">
        <v>20</v>
      </c>
      <c r="C4" s="191" t="s">
        <v>9</v>
      </c>
      <c r="D4" s="193"/>
      <c r="E4" s="59" t="s">
        <v>20</v>
      </c>
      <c r="F4" s="19" t="s">
        <v>9</v>
      </c>
      <c r="G4" s="238"/>
    </row>
    <row r="5" spans="2:7" ht="21">
      <c r="B5" s="81" t="s">
        <v>23</v>
      </c>
      <c r="C5" s="92">
        <f ca="1">C19</f>
        <v>0</v>
      </c>
      <c r="D5" s="195"/>
      <c r="E5" s="81" t="s">
        <v>23</v>
      </c>
      <c r="F5" s="67">
        <f>SUM(C12:C18)</f>
        <v>-550.23</v>
      </c>
      <c r="G5" s="239"/>
    </row>
    <row r="6" spans="2:7" ht="21">
      <c r="B6" s="88" t="s">
        <v>32</v>
      </c>
      <c r="C6" s="213">
        <f ca="1">C31</f>
        <v>-190.22</v>
      </c>
      <c r="D6" s="195"/>
      <c r="E6" s="88" t="s">
        <v>32</v>
      </c>
      <c r="F6" s="68">
        <f>SUM(C25:C30)</f>
        <v>265.77999999999997</v>
      </c>
      <c r="G6" s="239"/>
    </row>
    <row r="7" spans="2:7" ht="21">
      <c r="B7" s="82" t="s">
        <v>81</v>
      </c>
      <c r="C7" s="93">
        <f ca="1">C36</f>
        <v>0</v>
      </c>
      <c r="D7" s="195"/>
      <c r="E7" s="88" t="s">
        <v>81</v>
      </c>
      <c r="F7" s="68">
        <f>SUM(C33:C34)</f>
        <v>-61.76</v>
      </c>
      <c r="G7" s="239"/>
    </row>
    <row r="8" spans="2:7" ht="21.75" thickBot="1">
      <c r="B8" s="89" t="s">
        <v>22</v>
      </c>
      <c r="C8" s="232">
        <f>G30</f>
        <v>0</v>
      </c>
      <c r="D8" s="195"/>
      <c r="E8" s="89" t="s">
        <v>22</v>
      </c>
      <c r="F8" s="69">
        <f>SUM(C21:C22)</f>
        <v>0</v>
      </c>
      <c r="G8" s="239"/>
    </row>
    <row r="9" spans="2:7" ht="21.75" thickBot="1">
      <c r="B9" s="230" t="s">
        <v>76</v>
      </c>
      <c r="C9" s="233">
        <f ca="1">SUM(C5:C8)</f>
        <v>-190.22</v>
      </c>
      <c r="D9" s="195"/>
      <c r="E9" s="90" t="s">
        <v>30</v>
      </c>
      <c r="F9" s="70">
        <f>SUM(F5:F8)</f>
        <v>-346.21000000000004</v>
      </c>
      <c r="G9" s="239"/>
    </row>
    <row r="10" spans="2:7" ht="27" thickBot="1">
      <c r="B10" s="212" t="s">
        <v>75</v>
      </c>
      <c r="C10" s="199">
        <f ca="1">SUM(C3+C9)</f>
        <v>759.78</v>
      </c>
      <c r="D10" s="200"/>
      <c r="E10" s="237" t="s">
        <v>31</v>
      </c>
      <c r="F10" s="218">
        <f>F3+F9</f>
        <v>603.79</v>
      </c>
      <c r="G10" s="240"/>
    </row>
    <row r="11" spans="2:7" ht="21" thickBot="1">
      <c r="B11" s="72" t="s">
        <v>23</v>
      </c>
      <c r="C11" s="231" t="s">
        <v>9</v>
      </c>
      <c r="D11" s="60" t="s">
        <v>43</v>
      </c>
      <c r="E11" s="60" t="s">
        <v>16</v>
      </c>
    </row>
    <row r="12" spans="2:7" ht="21">
      <c r="B12" s="74" t="s">
        <v>1</v>
      </c>
      <c r="C12" s="62">
        <v>-25.99</v>
      </c>
      <c r="D12" s="97"/>
      <c r="E12" s="118">
        <f ca="1">IF(TODAY()&gt;DATE(2014,MONTH(TODAY()),5),DATE(2014,MONTH(TODAY())+1,20),DATE(2014,MONTH(TODAY()),20))</f>
        <v>41749</v>
      </c>
    </row>
    <row r="13" spans="2:7" ht="21">
      <c r="B13" s="75" t="s">
        <v>40</v>
      </c>
      <c r="C13" s="63">
        <v>-212.5</v>
      </c>
      <c r="D13" s="121" t="s">
        <v>44</v>
      </c>
      <c r="E13" s="117">
        <f ca="1">IF(TODAY()&gt;DATE(2014,MONTH(TODAY()),5),DATE(2014,MONTH(TODAY())+1,15),DATE(2014,MONTH(TODAY()),15))</f>
        <v>41744</v>
      </c>
    </row>
    <row r="14" spans="2:7" ht="21">
      <c r="B14" s="75" t="s">
        <v>26</v>
      </c>
      <c r="C14" s="64">
        <v>-2.5</v>
      </c>
      <c r="D14" s="123"/>
      <c r="E14" s="119">
        <f ca="1">IF(TODAY()&gt;DATE(2014,MONTH(TODAY()),5),DATE(2014,MONTH(TODAY())+1,5),DATE(2014,MONTH(TODAY()),5))</f>
        <v>41734</v>
      </c>
    </row>
    <row r="15" spans="2:7" ht="21">
      <c r="B15" s="100" t="s">
        <v>27</v>
      </c>
      <c r="C15" s="110">
        <v>-246.75</v>
      </c>
      <c r="D15" s="124" t="s">
        <v>46</v>
      </c>
      <c r="E15" s="118">
        <f ca="1">IF(TODAY()&gt;DATE(2014,MONTH(TODAY()),5),DATE(2014,MONTH(TODAY())+1,5),DATE(2014,MONTH(TODAY()),5))</f>
        <v>41734</v>
      </c>
    </row>
    <row r="16" spans="2:7" ht="21">
      <c r="B16" s="99" t="s">
        <v>28</v>
      </c>
      <c r="C16" s="111">
        <v>0</v>
      </c>
      <c r="D16" s="123"/>
      <c r="E16" s="119">
        <f ca="1">IF(TODAY()&gt;DATE(2014,MONTH(TODAY()),5),DATE(2014,MONTH(TODAY())+1,5),DATE(2014,MONTH(TODAY()),5))</f>
        <v>41734</v>
      </c>
    </row>
    <row r="17" spans="2:5" ht="21">
      <c r="B17" s="107" t="s">
        <v>29</v>
      </c>
      <c r="C17" s="112">
        <v>-50</v>
      </c>
      <c r="D17" s="122"/>
      <c r="E17" s="118">
        <f ca="1">IF(TODAY()&gt;DATE(2014,MONTH(TODAY()),5),DATE(2014,MONTH(TODAY())+1,5),DATE(2014,MONTH(TODAY()),5))</f>
        <v>41734</v>
      </c>
    </row>
    <row r="18" spans="2:5" ht="21.75" thickBot="1">
      <c r="B18" s="101" t="s">
        <v>39</v>
      </c>
      <c r="C18" s="113">
        <v>-12.49</v>
      </c>
      <c r="D18" s="215" t="s">
        <v>45</v>
      </c>
      <c r="E18" s="216">
        <f ca="1">IF(TODAY()&gt;DATE(2014,MONTH(TODAY()),5),DATE(2014,MONTH(TODAY())+1,5),DATE(2014,MONTH(TODAY()),5))</f>
        <v>41734</v>
      </c>
    </row>
    <row r="19" spans="2:5" ht="21.75" thickBot="1">
      <c r="B19" s="76" t="s">
        <v>74</v>
      </c>
      <c r="C19" s="114">
        <f ca="1">SUMPRODUCT((E12:E18&lt;=TODAY())*(C12:C18))+IF(AND(TODAY()&gt;=DATE(2014,MONTH(TODAY()),1),TODAY()&lt;DATE(2014,MONTH(TODAY()+1),15)),SUMIF($C$12:$C$18,0))</f>
        <v>0</v>
      </c>
      <c r="D19" s="318"/>
      <c r="E19" s="319"/>
    </row>
    <row r="20" spans="2:5" ht="21" thickBot="1">
      <c r="B20" s="65" t="s">
        <v>22</v>
      </c>
      <c r="C20" s="115" t="s">
        <v>9</v>
      </c>
      <c r="D20" s="65" t="s">
        <v>43</v>
      </c>
      <c r="E20" s="65" t="s">
        <v>16</v>
      </c>
    </row>
    <row r="21" spans="2:5" ht="21">
      <c r="B21" s="77"/>
      <c r="C21" s="102"/>
      <c r="D21" s="241"/>
      <c r="E21" s="242"/>
    </row>
    <row r="22" spans="2:5" ht="21.75" thickBot="1">
      <c r="B22" s="78"/>
      <c r="C22" s="103"/>
      <c r="D22" s="243"/>
      <c r="E22" s="244"/>
    </row>
    <row r="23" spans="2:5" ht="21.75" thickBot="1">
      <c r="B23" s="79" t="s">
        <v>74</v>
      </c>
      <c r="C23" s="66">
        <f ca="1">SUMPRODUCT((E21:E22&lt;=TODAY())*(C21:C22))+IF(AND(TODAY()&gt;=DATE(2014,MONTH(TODAY()),1),TODAY()&lt;DATE(2014,MONTH(TODAY()+1),15)),SUMIF($C$21:$C$22,0))</f>
        <v>0</v>
      </c>
      <c r="D23" s="219"/>
      <c r="E23" s="210"/>
    </row>
    <row r="24" spans="2:5" ht="21.75" thickBot="1">
      <c r="B24" s="80" t="s">
        <v>56</v>
      </c>
      <c r="C24" s="91" t="s">
        <v>9</v>
      </c>
      <c r="D24" s="91" t="s">
        <v>43</v>
      </c>
      <c r="E24" s="94" t="s">
        <v>16</v>
      </c>
    </row>
    <row r="25" spans="2:5" ht="21">
      <c r="B25" s="226" t="s">
        <v>84</v>
      </c>
      <c r="C25" s="227">
        <v>-12</v>
      </c>
      <c r="D25" s="228"/>
      <c r="E25" s="245">
        <v>41703</v>
      </c>
    </row>
    <row r="26" spans="2:5" ht="21">
      <c r="B26" s="226" t="s">
        <v>85</v>
      </c>
      <c r="C26" s="227">
        <v>-66</v>
      </c>
      <c r="D26" s="228"/>
      <c r="E26" s="245">
        <v>41701</v>
      </c>
    </row>
    <row r="27" spans="2:5" ht="21">
      <c r="B27" s="226" t="s">
        <v>7</v>
      </c>
      <c r="C27" s="227">
        <v>-23.22</v>
      </c>
      <c r="D27" s="228"/>
      <c r="E27" s="245">
        <v>41704</v>
      </c>
    </row>
    <row r="28" spans="2:5" ht="21">
      <c r="B28" s="226" t="s">
        <v>7</v>
      </c>
      <c r="C28" s="227">
        <v>-89</v>
      </c>
      <c r="D28" s="228"/>
      <c r="E28" s="245">
        <v>41701</v>
      </c>
    </row>
    <row r="29" spans="2:5" s="18" customFormat="1" ht="21">
      <c r="B29" s="81" t="s">
        <v>52</v>
      </c>
      <c r="C29" s="92">
        <v>400</v>
      </c>
      <c r="D29" s="246"/>
      <c r="E29" s="247">
        <v>41730</v>
      </c>
    </row>
    <row r="30" spans="2:5" ht="21.75" thickBot="1">
      <c r="B30" s="81" t="s">
        <v>53</v>
      </c>
      <c r="C30" s="92">
        <v>56</v>
      </c>
      <c r="D30" s="248"/>
      <c r="E30" s="249">
        <v>41717</v>
      </c>
    </row>
    <row r="31" spans="2:5" ht="21.75" thickBot="1">
      <c r="B31" s="83" t="s">
        <v>74</v>
      </c>
      <c r="C31" s="214">
        <f ca="1">SUMPRODUCT((E25:E30&lt;=TODAY())*(C25:C30))+IF(AND(TODAY()&gt;=DATE(2014,MONTH(TODAY()),1),TODAY()&lt;DATE(2014,MONTH(TODAY()+1),15)),SUMIF($C$25:$C$30,0))</f>
        <v>-190.22</v>
      </c>
      <c r="D31" s="220"/>
      <c r="E31" s="221"/>
    </row>
    <row r="32" spans="2:5" ht="21" thickBot="1">
      <c r="B32" s="84" t="s">
        <v>80</v>
      </c>
      <c r="C32" s="95" t="s">
        <v>9</v>
      </c>
      <c r="D32" s="84" t="s">
        <v>43</v>
      </c>
      <c r="E32" s="95" t="s">
        <v>16</v>
      </c>
    </row>
    <row r="33" spans="2:5" ht="42">
      <c r="B33" s="73" t="s">
        <v>0</v>
      </c>
      <c r="C33" s="61">
        <v>-61.76</v>
      </c>
      <c r="D33" s="120" t="s">
        <v>51</v>
      </c>
      <c r="E33" s="119">
        <f ca="1">IF(TODAY()&gt;DATE(2014,MONTH(TODAY()),5),DATE(2014,MONTH(TODAY())+1,1),DATE(2014,MONTH(TODAY()),1))</f>
        <v>41730</v>
      </c>
    </row>
    <row r="34" spans="2:5" ht="21.75" thickBot="1">
      <c r="B34" s="85"/>
      <c r="C34" s="104"/>
      <c r="D34" s="98"/>
      <c r="E34" s="96"/>
    </row>
    <row r="35" spans="2:5" ht="21">
      <c r="B35" s="86" t="s">
        <v>18</v>
      </c>
      <c r="C35" s="105">
        <f>SUM(C33*12)</f>
        <v>-741.12</v>
      </c>
      <c r="D35" s="217"/>
      <c r="E35" s="222"/>
    </row>
    <row r="36" spans="2:5" ht="21.75" thickBot="1">
      <c r="B36" s="87" t="s">
        <v>17</v>
      </c>
      <c r="C36" s="106">
        <f ca="1">SUMPRODUCT((E33:E34&lt;=TODAY())*(C33:C34))+IF(AND(TODAY()&gt;=DATE(2014,MONTH(TODAY()),1),TODAY()&lt;DATE(2014,MONTH(TODAY()+1),15)),SUMIF($C$33:$C$34,0))</f>
        <v>0</v>
      </c>
      <c r="D36" s="223"/>
      <c r="E36" s="224"/>
    </row>
    <row r="45" spans="2:5">
      <c r="E45" s="13"/>
    </row>
    <row r="46" spans="2:5">
      <c r="E46" s="13"/>
    </row>
    <row r="47" spans="2:5">
      <c r="D47" s="13"/>
      <c r="E47" s="13"/>
    </row>
    <row r="48" spans="2:5">
      <c r="E48" s="13"/>
    </row>
    <row r="49" spans="1:6">
      <c r="A49" s="225"/>
      <c r="E49" s="13"/>
    </row>
    <row r="50" spans="1:6">
      <c r="B50" s="13"/>
      <c r="C50" s="13"/>
      <c r="E50" s="13"/>
    </row>
    <row r="51" spans="1:6">
      <c r="E51" s="13"/>
      <c r="F51" s="1"/>
    </row>
    <row r="52" spans="1:6">
      <c r="E52" s="13"/>
      <c r="F52" s="13"/>
    </row>
    <row r="53" spans="1:6">
      <c r="E53" s="13"/>
      <c r="F53" s="13"/>
    </row>
    <row r="54" spans="1:6">
      <c r="E54" s="13"/>
      <c r="F54" s="13"/>
    </row>
    <row r="55" spans="1:6">
      <c r="E55" s="13"/>
      <c r="F55" s="13"/>
    </row>
    <row r="56" spans="1:6">
      <c r="E56" s="13"/>
      <c r="F56" s="13"/>
    </row>
  </sheetData>
  <mergeCells count="2">
    <mergeCell ref="D19:E19"/>
    <mergeCell ref="E1:G1"/>
  </mergeCells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B8" sqref="B8"/>
    </sheetView>
  </sheetViews>
  <sheetFormatPr baseColWidth="10" defaultRowHeight="15"/>
  <cols>
    <col min="1" max="1" width="16.140625" bestFit="1" customWidth="1"/>
    <col min="2" max="2" width="21.28515625" customWidth="1"/>
    <col min="3" max="3" width="28.28515625" bestFit="1" customWidth="1"/>
    <col min="4" max="4" width="14.28515625" customWidth="1"/>
  </cols>
  <sheetData>
    <row r="1" spans="1:9">
      <c r="A1" s="40" t="s">
        <v>35</v>
      </c>
      <c r="B1" s="41" t="s">
        <v>43</v>
      </c>
      <c r="C1" s="41" t="s">
        <v>36</v>
      </c>
      <c r="D1" s="42" t="s">
        <v>37</v>
      </c>
    </row>
    <row r="2" spans="1:9" ht="18.75" thickBot="1">
      <c r="A2" s="43" t="s">
        <v>21</v>
      </c>
      <c r="B2" s="20"/>
      <c r="C2" s="21">
        <v>41703</v>
      </c>
      <c r="D2" s="44">
        <v>950</v>
      </c>
    </row>
    <row r="3" spans="1:9" ht="16.5" thickBot="1">
      <c r="A3" s="45" t="s">
        <v>1</v>
      </c>
      <c r="B3" s="22"/>
      <c r="C3" s="23">
        <v>41718</v>
      </c>
      <c r="D3" s="46">
        <v>-25.99</v>
      </c>
    </row>
    <row r="4" spans="1:9" ht="30.75">
      <c r="A4" s="47" t="s">
        <v>38</v>
      </c>
      <c r="B4" s="24" t="s">
        <v>49</v>
      </c>
      <c r="C4" s="25"/>
      <c r="D4" s="46">
        <v>-61.76</v>
      </c>
      <c r="G4" s="323" t="s">
        <v>50</v>
      </c>
      <c r="H4" s="324"/>
      <c r="I4" s="325"/>
    </row>
    <row r="5" spans="1:9" ht="15.75">
      <c r="A5" s="47" t="s">
        <v>26</v>
      </c>
      <c r="B5" s="26"/>
      <c r="C5" s="25">
        <v>41703</v>
      </c>
      <c r="D5" s="46">
        <v>-2.5499999999999998</v>
      </c>
      <c r="G5" s="326"/>
      <c r="H5" s="327"/>
      <c r="I5" s="328"/>
    </row>
    <row r="6" spans="1:9" ht="16.5" thickBot="1">
      <c r="A6" s="48" t="s">
        <v>39</v>
      </c>
      <c r="B6" s="27" t="s">
        <v>45</v>
      </c>
      <c r="C6" s="28">
        <v>41703</v>
      </c>
      <c r="D6" s="49">
        <v>-12.49</v>
      </c>
      <c r="G6" s="329"/>
      <c r="H6" s="330"/>
      <c r="I6" s="331"/>
    </row>
    <row r="7" spans="1:9" ht="15.75">
      <c r="A7" s="29" t="s">
        <v>40</v>
      </c>
      <c r="B7" s="30" t="s">
        <v>44</v>
      </c>
      <c r="C7" s="31">
        <v>41713</v>
      </c>
      <c r="D7" s="38">
        <v>-212.5</v>
      </c>
    </row>
    <row r="8" spans="1:9" ht="16.5" thickBot="1">
      <c r="A8" s="32" t="s">
        <v>41</v>
      </c>
      <c r="B8" s="33" t="s">
        <v>46</v>
      </c>
      <c r="C8" s="34"/>
      <c r="D8" s="39">
        <v>-246.75</v>
      </c>
    </row>
    <row r="9" spans="1:9" ht="15.75">
      <c r="A9" s="45" t="s">
        <v>42</v>
      </c>
      <c r="B9" s="22"/>
      <c r="C9" s="35"/>
      <c r="D9" s="50">
        <v>-300</v>
      </c>
    </row>
    <row r="10" spans="1:9" ht="16.5" thickBot="1">
      <c r="A10" s="51" t="s">
        <v>29</v>
      </c>
      <c r="B10" s="36"/>
      <c r="C10" s="37">
        <v>41703</v>
      </c>
      <c r="D10" s="52">
        <v>-50</v>
      </c>
    </row>
    <row r="11" spans="1:9" ht="16.5" thickTop="1">
      <c r="A11" s="53" t="s">
        <v>47</v>
      </c>
      <c r="B11" s="54"/>
      <c r="C11" s="54"/>
      <c r="D11" s="55">
        <f>SUBTOTAL(109,D3:D10)</f>
        <v>-912.04</v>
      </c>
    </row>
    <row r="12" spans="1:9" ht="18">
      <c r="A12" s="56" t="s">
        <v>48</v>
      </c>
      <c r="B12" s="57"/>
      <c r="C12" s="57"/>
      <c r="D12" s="58">
        <f>SUM(D2+D11)</f>
        <v>37.960000000000036</v>
      </c>
    </row>
  </sheetData>
  <mergeCells count="1">
    <mergeCell ref="G4:I6"/>
  </mergeCells>
  <phoneticPr fontId="0" type="noConversion"/>
  <pageMargins left="0.7" right="0.7" top="0.75" bottom="0.75" header="0.3" footer="0.3"/>
  <pageSetup paperSize="9" orientation="portrait" horizontalDpi="4294967293" verticalDpi="4294967293" r:id="rId1"/>
  <ignoredErrors>
    <ignoredError sqref="D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Cyril</vt:lpstr>
      <vt:lpstr>Natalia</vt:lpstr>
      <vt:lpstr>Février 2014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Dédé</cp:lastModifiedBy>
  <dcterms:created xsi:type="dcterms:W3CDTF">2013-12-16T17:45:48Z</dcterms:created>
  <dcterms:modified xsi:type="dcterms:W3CDTF">2014-03-09T14:08:24Z</dcterms:modified>
</cp:coreProperties>
</file>