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mc:AlternateContent xmlns:mc="http://schemas.openxmlformats.org/markup-compatibility/2006">
    <mc:Choice Requires="x15">
      <x15ac:absPath xmlns:x15ac="http://schemas.microsoft.com/office/spreadsheetml/2010/11/ac" url="D:\Téléchargements\"/>
    </mc:Choice>
  </mc:AlternateContent>
  <bookViews>
    <workbookView xWindow="0" yWindow="0" windowWidth="23016" windowHeight="10152" activeTab="1"/>
  </bookViews>
  <sheets>
    <sheet name="Paramètres" sheetId="2" r:id="rId1"/>
    <sheet name="Jan." sheetId="3" r:id="rId2"/>
  </sheets>
  <definedNames>
    <definedName name="Absences" localSheetId="1">Paramètres!$F$3:$F$28</definedName>
    <definedName name="Absences">Paramètres!$F$3:$F$28</definedName>
    <definedName name="Absences_2" localSheetId="1">Paramètres!$G$3:$G$10</definedName>
    <definedName name="Absences_2">Paramètres!$G$3:$G$10</definedName>
    <definedName name="Agents">Paramètres!$O$19:$O$68</definedName>
    <definedName name="Année" localSheetId="1">Paramètres!$J$4</definedName>
    <definedName name="Année">Paramètres!$J$4</definedName>
    <definedName name="Années" localSheetId="1">Paramètres!$K$35:$K$45</definedName>
    <definedName name="Années">Paramètres!$K$35:$K$45</definedName>
    <definedName name="Fériés" localSheetId="1">Paramètres!$K$19:$K$31</definedName>
    <definedName name="Fériés">Paramètres!$K$19:$K$31</definedName>
    <definedName name="Liste_Fériés" localSheetId="1">Paramètres!$I$19:$I$31</definedName>
    <definedName name="Liste_Fériés">Paramètres!$I$19:$I$31</definedName>
    <definedName name="ListeAbsences_1" localSheetId="1">Jan.!#REF!</definedName>
    <definedName name="ListeAbsences_1" localSheetId="0">Paramètres!$B$3:$B$54</definedName>
    <definedName name="ListeAbsences_1">#REF!</definedName>
    <definedName name="ListeAbsences_2" localSheetId="1">Jan.!#REF!</definedName>
    <definedName name="ListeAbsences_2" localSheetId="0">Paramètres!$C$3:$C$54</definedName>
    <definedName name="ListeAbsences_2">#REF!</definedName>
    <definedName name="ListeAbsences_3" localSheetId="1">Jan.!#REF!</definedName>
    <definedName name="ListeAbsences_3" localSheetId="0">Paramètres!$D$3:$D$54</definedName>
    <definedName name="ListeAbsences_3">#REF!</definedName>
    <definedName name="Restaurants">Paramètres!$R$19:$R$49</definedName>
    <definedName name="Vacances" localSheetId="1">Paramètres!$N$19:$N$88</definedName>
    <definedName name="Vacances">Paramètres!$N$19:$N$88</definedName>
    <definedName name="_xlnm.Print_Area" localSheetId="1">Jan.!$B$1:$V$39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 i="3" l="1"/>
  <c r="C5" i="3" l="1"/>
  <c r="U37" i="3"/>
  <c r="G37" i="3"/>
  <c r="N35" i="3" a="1"/>
  <c r="N35" i="3" s="1"/>
  <c r="O35" i="3" s="1"/>
  <c r="N34" i="3" a="1"/>
  <c r="N34" i="3" s="1"/>
  <c r="O34" i="3" s="1"/>
  <c r="N33" i="3" a="1"/>
  <c r="N33" i="3" s="1"/>
  <c r="O33" i="3" s="1"/>
  <c r="N32" i="3" a="1"/>
  <c r="N32" i="3" s="1"/>
  <c r="O32" i="3" s="1"/>
  <c r="N31" i="3" a="1"/>
  <c r="N31" i="3" s="1"/>
  <c r="O31" i="3" s="1"/>
  <c r="N30" i="3" a="1"/>
  <c r="N30" i="3" s="1"/>
  <c r="O30" i="3" s="1"/>
  <c r="N29" i="3" a="1"/>
  <c r="N29" i="3" s="1"/>
  <c r="O29" i="3" s="1"/>
  <c r="N28" i="3" a="1"/>
  <c r="N28" i="3" s="1"/>
  <c r="O28" i="3" s="1"/>
  <c r="N27" i="3" a="1"/>
  <c r="N27" i="3" s="1"/>
  <c r="O27" i="3" s="1"/>
  <c r="N26" i="3" a="1"/>
  <c r="N26" i="3" s="1"/>
  <c r="O26" i="3" s="1"/>
  <c r="N25" i="3" a="1"/>
  <c r="N25" i="3" s="1"/>
  <c r="O25" i="3" s="1"/>
  <c r="T25" i="3" s="1"/>
  <c r="N24" i="3" a="1"/>
  <c r="N24" i="3" s="1"/>
  <c r="O24" i="3" s="1"/>
  <c r="T24" i="3" s="1"/>
  <c r="N23" i="3" a="1"/>
  <c r="N23" i="3" s="1"/>
  <c r="O23" i="3" s="1"/>
  <c r="N22" i="3" a="1"/>
  <c r="N22" i="3" s="1"/>
  <c r="O22" i="3" s="1"/>
  <c r="N21" i="3" a="1"/>
  <c r="N21" i="3" s="1"/>
  <c r="O21" i="3" s="1"/>
  <c r="N20" i="3" a="1"/>
  <c r="N20" i="3" s="1"/>
  <c r="O20" i="3" s="1"/>
  <c r="N19" i="3" a="1"/>
  <c r="N19" i="3" s="1"/>
  <c r="O19" i="3" s="1"/>
  <c r="N18" i="3" a="1"/>
  <c r="N18" i="3" s="1"/>
  <c r="O18" i="3" s="1"/>
  <c r="N17" i="3" a="1"/>
  <c r="N17" i="3" s="1"/>
  <c r="O17" i="3" s="1"/>
  <c r="N16" i="3" a="1"/>
  <c r="N16" i="3" s="1"/>
  <c r="O16" i="3" s="1"/>
  <c r="N15" i="3" a="1"/>
  <c r="N15" i="3" s="1"/>
  <c r="O15" i="3" s="1"/>
  <c r="N14" i="3" a="1"/>
  <c r="N14" i="3" s="1"/>
  <c r="O14" i="3" s="1"/>
  <c r="N13" i="3" a="1"/>
  <c r="N13" i="3" s="1"/>
  <c r="O13" i="3" s="1"/>
  <c r="N12" i="3" a="1"/>
  <c r="N12" i="3" s="1"/>
  <c r="O12" i="3" s="1"/>
  <c r="N11" i="3" a="1"/>
  <c r="N11" i="3" s="1"/>
  <c r="O11" i="3" s="1"/>
  <c r="N10" i="3" a="1"/>
  <c r="N10" i="3" s="1"/>
  <c r="O10" i="3" s="1"/>
  <c r="N9" i="3" a="1"/>
  <c r="N9" i="3" s="1"/>
  <c r="O9" i="3" s="1"/>
  <c r="N8" i="3" a="1"/>
  <c r="N8" i="3" s="1"/>
  <c r="O8" i="3" s="1"/>
  <c r="N7" i="3" a="1"/>
  <c r="N7" i="3" s="1"/>
  <c r="O7" i="3" s="1"/>
  <c r="N6" i="3" a="1"/>
  <c r="N6" i="3" s="1"/>
  <c r="O6" i="3" s="1"/>
  <c r="Q5" i="3"/>
  <c r="Q6" i="3" s="1"/>
  <c r="Q7" i="3" s="1"/>
  <c r="Q8" i="3" s="1"/>
  <c r="Q9" i="3" s="1"/>
  <c r="Q10" i="3" s="1"/>
  <c r="Q11" i="3" s="1"/>
  <c r="Q12" i="3" s="1"/>
  <c r="Q13" i="3" s="1"/>
  <c r="Q14" i="3" s="1"/>
  <c r="Q15" i="3" s="1"/>
  <c r="Q16" i="3" s="1"/>
  <c r="Q17" i="3" s="1"/>
  <c r="Q18" i="3" s="1"/>
  <c r="Q19" i="3" s="1"/>
  <c r="Q20" i="3" s="1"/>
  <c r="Q21" i="3" s="1"/>
  <c r="Q22" i="3" s="1"/>
  <c r="Q23" i="3" s="1"/>
  <c r="Q24" i="3" s="1"/>
  <c r="Q25" i="3" s="1"/>
  <c r="Q26" i="3" s="1"/>
  <c r="Q27" i="3" s="1"/>
  <c r="Q28" i="3" s="1"/>
  <c r="Q29" i="3" s="1"/>
  <c r="Q30" i="3" s="1"/>
  <c r="Q31" i="3" s="1"/>
  <c r="Q32" i="3" s="1"/>
  <c r="Q33" i="3" s="1"/>
  <c r="Q34" i="3" s="1"/>
  <c r="Q35" i="3" s="1"/>
  <c r="N5" i="3" a="1"/>
  <c r="N5" i="3" s="1"/>
  <c r="B5" i="3"/>
  <c r="K31" i="2"/>
  <c r="K30" i="2"/>
  <c r="K29" i="2"/>
  <c r="K28" i="2"/>
  <c r="K27" i="2"/>
  <c r="K23" i="2"/>
  <c r="K22" i="2"/>
  <c r="K20" i="2"/>
  <c r="K26" i="2" s="1"/>
  <c r="K19" i="2"/>
  <c r="T7" i="3" l="1"/>
  <c r="R7" i="3"/>
  <c r="D5" i="3" a="1"/>
  <c r="D5" i="3" s="1"/>
  <c r="C6" i="3"/>
  <c r="B6" i="3" s="1"/>
  <c r="T11" i="3"/>
  <c r="R11" i="3"/>
  <c r="T27" i="3"/>
  <c r="R27" i="3"/>
  <c r="R6" i="3"/>
  <c r="T6" i="3"/>
  <c r="T21" i="3"/>
  <c r="R21" i="3"/>
  <c r="T28" i="3"/>
  <c r="R28" i="3"/>
  <c r="T33" i="3"/>
  <c r="R33" i="3"/>
  <c r="R13" i="3"/>
  <c r="T13" i="3"/>
  <c r="R16" i="3"/>
  <c r="T16" i="3"/>
  <c r="T32" i="3"/>
  <c r="R32" i="3"/>
  <c r="T14" i="3"/>
  <c r="R14" i="3"/>
  <c r="T17" i="3"/>
  <c r="R17" i="3"/>
  <c r="T22" i="3"/>
  <c r="R22" i="3"/>
  <c r="T34" i="3"/>
  <c r="R34" i="3"/>
  <c r="T29" i="3"/>
  <c r="R29" i="3"/>
  <c r="T10" i="3"/>
  <c r="R10" i="3"/>
  <c r="T15" i="3"/>
  <c r="R15" i="3"/>
  <c r="T19" i="3"/>
  <c r="R19" i="3"/>
  <c r="R25" i="3"/>
  <c r="T30" i="3"/>
  <c r="R30" i="3"/>
  <c r="T35" i="3"/>
  <c r="R35" i="3"/>
  <c r="T8" i="3"/>
  <c r="R8" i="3"/>
  <c r="T12" i="3"/>
  <c r="R12" i="3"/>
  <c r="T23" i="3"/>
  <c r="R23" i="3"/>
  <c r="R9" i="3"/>
  <c r="T9" i="3"/>
  <c r="R18" i="3"/>
  <c r="T18" i="3"/>
  <c r="R24" i="3"/>
  <c r="N37" i="3"/>
  <c r="O5" i="3"/>
  <c r="T20" i="3"/>
  <c r="R20" i="3"/>
  <c r="T31" i="3"/>
  <c r="R31" i="3"/>
  <c r="T26" i="3"/>
  <c r="R26" i="3"/>
  <c r="C7" i="3"/>
  <c r="O38" i="3"/>
  <c r="K21" i="2"/>
  <c r="K24" i="2"/>
  <c r="K25" i="2"/>
  <c r="D6" i="3" l="1"/>
  <c r="D7" i="3"/>
  <c r="T5" i="3"/>
  <c r="V5" i="3" s="1"/>
  <c r="V6" i="3" s="1"/>
  <c r="V7" i="3" s="1"/>
  <c r="V8" i="3" s="1"/>
  <c r="V9" i="3" s="1"/>
  <c r="V10" i="3" s="1"/>
  <c r="V11" i="3" s="1"/>
  <c r="V12" i="3" s="1"/>
  <c r="V13" i="3" s="1"/>
  <c r="V14" i="3" s="1"/>
  <c r="V15" i="3" s="1"/>
  <c r="V16" i="3" s="1"/>
  <c r="V17" i="3" s="1"/>
  <c r="V18" i="3" s="1"/>
  <c r="V19" i="3" s="1"/>
  <c r="V20" i="3" s="1"/>
  <c r="V21" i="3" s="1"/>
  <c r="V22" i="3" s="1"/>
  <c r="V23" i="3" s="1"/>
  <c r="V24" i="3" s="1"/>
  <c r="V25" i="3" s="1"/>
  <c r="V26" i="3" s="1"/>
  <c r="V27" i="3" s="1"/>
  <c r="V28" i="3" s="1"/>
  <c r="V29" i="3" s="1"/>
  <c r="V30" i="3" s="1"/>
  <c r="V31" i="3" s="1"/>
  <c r="V32" i="3" s="1"/>
  <c r="V33" i="3" s="1"/>
  <c r="V34" i="3" s="1"/>
  <c r="V35" i="3" s="1"/>
  <c r="O37" i="3"/>
  <c r="O39" i="3" s="1"/>
  <c r="R5" i="3"/>
  <c r="B7" i="3"/>
  <c r="C8" i="3"/>
  <c r="T37" i="3" l="1"/>
  <c r="C9" i="3"/>
  <c r="B8" i="3"/>
  <c r="D8" i="3"/>
  <c r="B9" i="3" l="1"/>
  <c r="C10" i="3"/>
  <c r="D9" i="3"/>
  <c r="B10" i="3" l="1"/>
  <c r="C11" i="3"/>
  <c r="D10" i="3"/>
  <c r="C12" i="3" l="1"/>
  <c r="B11" i="3"/>
  <c r="D11" i="3"/>
  <c r="C13" i="3" l="1"/>
  <c r="B12" i="3"/>
  <c r="D12" i="3"/>
  <c r="B13" i="3" l="1"/>
  <c r="C14" i="3"/>
  <c r="D13" i="3"/>
  <c r="B14" i="3" l="1"/>
  <c r="C15" i="3"/>
  <c r="D14" i="3"/>
  <c r="C16" i="3" l="1"/>
  <c r="B15" i="3"/>
  <c r="D15" i="3"/>
  <c r="B16" i="3" l="1"/>
  <c r="C17" i="3"/>
  <c r="D16" i="3"/>
  <c r="C18" i="3" l="1"/>
  <c r="B17" i="3"/>
  <c r="D17" i="3"/>
  <c r="C19" i="3" l="1"/>
  <c r="B18" i="3"/>
  <c r="D18" i="3"/>
  <c r="B19" i="3" l="1"/>
  <c r="C20" i="3"/>
  <c r="D19" i="3"/>
  <c r="B20" i="3" l="1"/>
  <c r="C21" i="3"/>
  <c r="D20" i="3"/>
  <c r="C22" i="3" l="1"/>
  <c r="B21" i="3"/>
  <c r="D21" i="3"/>
  <c r="C23" i="3" l="1"/>
  <c r="B22" i="3"/>
  <c r="D22" i="3"/>
  <c r="B23" i="3" l="1"/>
  <c r="C24" i="3"/>
  <c r="D23" i="3"/>
  <c r="B24" i="3" l="1"/>
  <c r="C25" i="3"/>
  <c r="D24" i="3"/>
  <c r="C26" i="3" l="1"/>
  <c r="B25" i="3"/>
  <c r="D25" i="3"/>
  <c r="B26" i="3" l="1"/>
  <c r="C27" i="3"/>
  <c r="D26" i="3"/>
  <c r="B27" i="3" l="1"/>
  <c r="C28" i="3"/>
  <c r="D27" i="3"/>
  <c r="C29" i="3" l="1"/>
  <c r="B28" i="3"/>
  <c r="D28" i="3"/>
  <c r="C30" i="3" l="1"/>
  <c r="B29" i="3"/>
  <c r="D29" i="3"/>
  <c r="B30" i="3" l="1"/>
  <c r="C31" i="3"/>
  <c r="D30" i="3"/>
  <c r="B31" i="3" l="1"/>
  <c r="C32" i="3"/>
  <c r="D31" i="3"/>
  <c r="C33" i="3" l="1"/>
  <c r="B32" i="3"/>
  <c r="D32" i="3"/>
  <c r="B33" i="3" l="1"/>
  <c r="C34" i="3"/>
  <c r="D33" i="3"/>
  <c r="B34" i="3" l="1"/>
  <c r="C35" i="3"/>
  <c r="D34" i="3"/>
  <c r="B35" i="3" l="1"/>
  <c r="D35" i="3"/>
  <c r="T36" i="3"/>
  <c r="V37" i="3" l="1"/>
</calcChain>
</file>

<file path=xl/sharedStrings.xml><?xml version="1.0" encoding="utf-8"?>
<sst xmlns="http://schemas.openxmlformats.org/spreadsheetml/2006/main" count="269" uniqueCount="151">
  <si>
    <t>Année</t>
  </si>
  <si>
    <t>Nom de l'agent</t>
  </si>
  <si>
    <t>Fonction</t>
  </si>
  <si>
    <t>Restaurant</t>
  </si>
  <si>
    <t>Base 100%</t>
  </si>
  <si>
    <t>% temps de travail</t>
  </si>
  <si>
    <t>Heures à effectuer à l'année</t>
  </si>
  <si>
    <t>Temps de travail hebdo.</t>
  </si>
  <si>
    <t>Temps de travail journalier</t>
  </si>
  <si>
    <t>CA</t>
  </si>
  <si>
    <t>N-1</t>
  </si>
  <si>
    <t>CET</t>
  </si>
  <si>
    <t>PONT</t>
  </si>
  <si>
    <t>CLSH</t>
  </si>
  <si>
    <t>J.MAIRE</t>
  </si>
  <si>
    <t>ALSH</t>
  </si>
  <si>
    <t>J.FÊTE</t>
  </si>
  <si>
    <t>1/2 NOËL</t>
  </si>
  <si>
    <t>1/2 N.AN</t>
  </si>
  <si>
    <t>RÉCUP.</t>
  </si>
  <si>
    <t>MARIAGE</t>
  </si>
  <si>
    <t>NAISSANCE</t>
  </si>
  <si>
    <t>DÉCÈS</t>
  </si>
  <si>
    <t>MÉDAILLE</t>
  </si>
  <si>
    <t xml:space="preserve"> </t>
  </si>
  <si>
    <t>FORMATION</t>
  </si>
  <si>
    <t>RÉVISION</t>
  </si>
  <si>
    <t>CONCOURS</t>
  </si>
  <si>
    <t>CM</t>
  </si>
  <si>
    <t>CEM</t>
  </si>
  <si>
    <t>Jour de l’an</t>
  </si>
  <si>
    <t>Hiver</t>
  </si>
  <si>
    <t>AT</t>
  </si>
  <si>
    <t>Pâques</t>
  </si>
  <si>
    <t>C.MAT</t>
  </si>
  <si>
    <t>Lundi de Pâques</t>
  </si>
  <si>
    <t>Printemps</t>
  </si>
  <si>
    <t>J.NETTOYAGE</t>
  </si>
  <si>
    <t>Fête du travail</t>
  </si>
  <si>
    <t>1/2 J.NETTOYAGE</t>
  </si>
  <si>
    <t>Victoire 1945</t>
  </si>
  <si>
    <t>Été</t>
  </si>
  <si>
    <t>MERCREDI</t>
  </si>
  <si>
    <t>Ascension</t>
  </si>
  <si>
    <t>RÉUNION</t>
  </si>
  <si>
    <t>Pentecôte</t>
  </si>
  <si>
    <t>Toussaint</t>
  </si>
  <si>
    <t>RETARD</t>
  </si>
  <si>
    <t>Lundi de Pentecôte</t>
  </si>
  <si>
    <t>GRÈVE</t>
  </si>
  <si>
    <t>Fête nationale</t>
  </si>
  <si>
    <t>Noël</t>
  </si>
  <si>
    <t>1/2 FORMATION</t>
  </si>
  <si>
    <t>ANJ</t>
  </si>
  <si>
    <t>Assomption</t>
  </si>
  <si>
    <t>Armistice</t>
  </si>
  <si>
    <t>DATE</t>
  </si>
  <si>
    <t>Observations</t>
  </si>
  <si>
    <t>Prévu</t>
  </si>
  <si>
    <t>HORAIRES</t>
  </si>
  <si>
    <t>Situation</t>
  </si>
  <si>
    <t>Réalisé</t>
  </si>
  <si>
    <t>+ / -</t>
  </si>
  <si>
    <t>Date</t>
  </si>
  <si>
    <t>Heure sup./Récup.</t>
  </si>
  <si>
    <t>Motif pour les heures sup.</t>
  </si>
  <si>
    <t>Payé</t>
  </si>
  <si>
    <t>Total</t>
  </si>
  <si>
    <t>Heures payées</t>
  </si>
  <si>
    <t>Total +/- janvier 2018</t>
  </si>
  <si>
    <t>Agent 1</t>
  </si>
  <si>
    <t>Agent 2</t>
  </si>
  <si>
    <t>Agent 3</t>
  </si>
  <si>
    <t>Agent 4</t>
  </si>
  <si>
    <t>Agent 5</t>
  </si>
  <si>
    <t>Agent 6</t>
  </si>
  <si>
    <t>Agent 7</t>
  </si>
  <si>
    <t>Agent 8</t>
  </si>
  <si>
    <t>Agent 9</t>
  </si>
  <si>
    <t>Agent 10</t>
  </si>
  <si>
    <t>Agent 11</t>
  </si>
  <si>
    <t>Agent 12</t>
  </si>
  <si>
    <t>Agent 13</t>
  </si>
  <si>
    <t>Agent 14</t>
  </si>
  <si>
    <t>Agent 15</t>
  </si>
  <si>
    <t>Agent 16</t>
  </si>
  <si>
    <t>Agent 17</t>
  </si>
  <si>
    <t>Agent 18</t>
  </si>
  <si>
    <t>Agent 19</t>
  </si>
  <si>
    <t>Agent 20</t>
  </si>
  <si>
    <t>Agent 21</t>
  </si>
  <si>
    <t>Agent 22</t>
  </si>
  <si>
    <t>Agent 23</t>
  </si>
  <si>
    <t>Agent 24</t>
  </si>
  <si>
    <t>Agent 25</t>
  </si>
  <si>
    <t>Agent 26</t>
  </si>
  <si>
    <t>Agent 27</t>
  </si>
  <si>
    <t>Agent 28</t>
  </si>
  <si>
    <t>Agent 29</t>
  </si>
  <si>
    <t>Agent 30</t>
  </si>
  <si>
    <t>Agent 31</t>
  </si>
  <si>
    <t>Agent 32</t>
  </si>
  <si>
    <t>Agent 33</t>
  </si>
  <si>
    <t>Agent 34</t>
  </si>
  <si>
    <t>Agent 35</t>
  </si>
  <si>
    <t>Agent 36</t>
  </si>
  <si>
    <t>Agent 37</t>
  </si>
  <si>
    <t>Agent 38</t>
  </si>
  <si>
    <t>Agent 39</t>
  </si>
  <si>
    <t>Agent 40</t>
  </si>
  <si>
    <t>Agent 41</t>
  </si>
  <si>
    <t>Agent 42</t>
  </si>
  <si>
    <t>Agent 43</t>
  </si>
  <si>
    <t>Agent 44</t>
  </si>
  <si>
    <t>Agent 45</t>
  </si>
  <si>
    <t>Agent 46</t>
  </si>
  <si>
    <t>Agent 47</t>
  </si>
  <si>
    <t>Agent 48</t>
  </si>
  <si>
    <t>Agent 49</t>
  </si>
  <si>
    <t>Agent 50</t>
  </si>
  <si>
    <t>Restaurant 1</t>
  </si>
  <si>
    <t>Restaurant 2</t>
  </si>
  <si>
    <t>Restaurant 3</t>
  </si>
  <si>
    <t>Restaurant 4</t>
  </si>
  <si>
    <t>Restaurant 5</t>
  </si>
  <si>
    <t>Restaurant 6</t>
  </si>
  <si>
    <t>Restaurant 7</t>
  </si>
  <si>
    <t>Restaurant 8</t>
  </si>
  <si>
    <t>Restaurant 9</t>
  </si>
  <si>
    <t>Restaurant 10</t>
  </si>
  <si>
    <t>Restaurant 11</t>
  </si>
  <si>
    <t>Restaurant 12</t>
  </si>
  <si>
    <t>Restaurant 13</t>
  </si>
  <si>
    <t>Restaurant 14</t>
  </si>
  <si>
    <t>Restaurant 15</t>
  </si>
  <si>
    <t>Restaurant 16</t>
  </si>
  <si>
    <t>Restaurant 17</t>
  </si>
  <si>
    <t>Restaurant 18</t>
  </si>
  <si>
    <t>Restaurant 19</t>
  </si>
  <si>
    <t>Restaurant 20</t>
  </si>
  <si>
    <t>Restaurant 21</t>
  </si>
  <si>
    <t>Restaurant 22</t>
  </si>
  <si>
    <t>Restaurant 23</t>
  </si>
  <si>
    <t>Restaurant 24</t>
  </si>
  <si>
    <t>Restaurant 25</t>
  </si>
  <si>
    <t>Restaurant 26</t>
  </si>
  <si>
    <t>Restaurant 27</t>
  </si>
  <si>
    <t>Restaurant 28</t>
  </si>
  <si>
    <t>Restaurant 29</t>
  </si>
  <si>
    <t>Restaurant 30</t>
  </si>
  <si>
    <t>Restaurant 31</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</si>
</sst>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h]:mm;@"/>
    <numFmt numFmtId="165" formatCode="h:mm;@"/>
    <numFmt numFmtId="166" formatCode="dd/mm/yy"/>
    <numFmt numFmtId="167" formatCode="[hh]:mm;@"/>
    <numFmt numFmtId="168" formatCode="ddd"/>
    <numFmt numFmtId="169" formatCode="dd"/>
  </numFmts>
  <fonts count="9" x14ac:knownFonts="1">
    <font>
      <sz val="11"/>
      <color theme="1"/>
      <name val="Calibri"/>
      <family val="2"/>
      <scheme val="minor"/>
    </font>
    <font>
      <sz val="8"/>
      <name val="Arial"/>
      <family val="2"/>
    </font>
    <font>
      <sz val="10"/>
      <name val="Arial"/>
      <family val="2"/>
    </font>
    <font>
      <sz val="10"/>
      <color theme="1"/>
      <name val="Arial"/>
      <family val="2"/>
    </font>
    <font>
      <b/>
      <u/>
      <sz val="10"/>
      <color theme="1"/>
      <name val="Arial"/>
      <family val="2"/>
    </font>
    <font>
      <sz val="9"/>
      <name val="Arial"/>
      <family val="2"/>
    </font>
    <font>
      <sz val="9"/>
      <color theme="0"/>
      <name val="Arial"/>
      <family val="2"/>
    </font>
    <font>
      <b/>
      <sz val="9"/>
      <name val="Arial"/>
      <family val="2"/>
    </font>
    <font>
      <b/>
      <sz val="10"/>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rgb="FFEEEEEE"/>
        <bgColor rgb="FFEEEEEE"/>
      </patternFill>
    </fill>
    <fill>
      <patternFill patternType="solid">
        <fgColor theme="0" tint="-0.14999847407452621"/>
        <bgColor indexed="64"/>
      </patternFill>
    </fill>
    <fill>
      <patternFill patternType="solid">
        <fgColor rgb="FFA8D5D4"/>
        <bgColor indexed="64"/>
      </patternFill>
    </fill>
    <fill>
      <patternFill patternType="solid">
        <fgColor theme="7" tint="0.59999389629810485"/>
        <bgColor indexed="64"/>
      </patternFill>
    </fill>
  </fills>
  <borders count="36">
    <border>
      <left/>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249977111117893"/>
      </left>
      <right/>
      <top style="thin">
        <color theme="0" tint="-0.249977111117893"/>
      </top>
      <bottom/>
      <diagonal/>
    </border>
    <border>
      <left/>
      <right/>
      <top style="thin">
        <color theme="0" tint="-0.249977111117893"/>
      </top>
      <bottom/>
      <diagonal/>
    </border>
    <border>
      <left style="thin">
        <color theme="0" tint="-0.249977111117893"/>
      </left>
      <right style="thin">
        <color theme="0" tint="-0.249977111117893"/>
      </right>
      <top style="thin">
        <color theme="0" tint="-0.249977111117893"/>
      </top>
      <bottom style="thin">
        <color rgb="FF000000"/>
      </bottom>
      <diagonal/>
    </border>
    <border>
      <left/>
      <right style="thin">
        <color theme="0" tint="-0.249977111117893"/>
      </right>
      <top style="thin">
        <color theme="0" tint="-0.249977111117893"/>
      </top>
      <bottom style="thin">
        <color rgb="FF000000"/>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style="thin">
        <color theme="0" tint="-0.249977111117893"/>
      </left>
      <right style="thin">
        <color theme="0" tint="-0.249977111117893"/>
      </right>
      <top style="thin">
        <color rgb="FF000000"/>
      </top>
      <bottom style="thin">
        <color rgb="FF000000"/>
      </bottom>
      <diagonal/>
    </border>
    <border>
      <left/>
      <right style="thin">
        <color theme="0" tint="-0.249977111117893"/>
      </right>
      <top style="thin">
        <color rgb="FF000000"/>
      </top>
      <bottom style="thin">
        <color theme="0" tint="-0.249977111117893"/>
      </bottom>
      <diagonal/>
    </border>
    <border>
      <left style="thin">
        <color theme="0" tint="-0.249977111117893"/>
      </left>
      <right/>
      <top/>
      <bottom style="thin">
        <color theme="0" tint="-0.249977111117893"/>
      </bottom>
      <diagonal/>
    </border>
    <border>
      <left style="thin">
        <color theme="0" tint="-0.34998626667073579"/>
      </left>
      <right/>
      <top/>
      <bottom/>
      <diagonal/>
    </border>
    <border>
      <left/>
      <right style="thin">
        <color theme="0" tint="-0.34998626667073579"/>
      </right>
      <top/>
      <bottom/>
      <diagonal/>
    </border>
    <border>
      <left style="thin">
        <color theme="0" tint="-0.249977111117893"/>
      </left>
      <right/>
      <top/>
      <bottom/>
      <diagonal/>
    </border>
    <border>
      <left style="thin">
        <color theme="0" tint="-0.249977111117893"/>
      </left>
      <right style="thin">
        <color theme="0" tint="-0.249977111117893"/>
      </right>
      <top style="thin">
        <color rgb="FF000000"/>
      </top>
      <bottom/>
      <diagonal/>
    </border>
    <border>
      <left style="thin">
        <color theme="0" tint="-0.249977111117893"/>
      </left>
      <right style="thin">
        <color theme="0" tint="-0.249977111117893"/>
      </right>
      <top style="thin">
        <color rgb="FF000000"/>
      </top>
      <bottom style="thin">
        <color theme="0" tint="-0.249977111117893"/>
      </bottom>
      <diagonal/>
    </border>
    <border>
      <left style="thin">
        <color theme="0" tint="-0.249977111117893"/>
      </left>
      <right style="thin">
        <color theme="0" tint="-0.249977111117893"/>
      </right>
      <top/>
      <bottom style="thin">
        <color rgb="FF000000"/>
      </bottom>
      <diagonal/>
    </border>
    <border>
      <left style="thin">
        <color theme="0" tint="-0.249977111117893"/>
      </left>
      <right style="thin">
        <color theme="0" tint="-0.249977111117893"/>
      </right>
      <top/>
      <bottom/>
      <diagonal/>
    </border>
    <border>
      <left/>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bottom style="thin">
        <color rgb="FF000000"/>
      </bottom>
      <diagonal/>
    </border>
    <border>
      <left style="thin">
        <color theme="0" tint="-0.249977111117893"/>
      </left>
      <right/>
      <top style="thin">
        <color rgb="FF000000"/>
      </top>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s>
  <cellStyleXfs count="2">
    <xf numFmtId="0" fontId="0" fillId="0" borderId="0"/>
    <xf numFmtId="0" fontId="1" fillId="0" borderId="0"/>
  </cellStyleXfs>
  <cellXfs count="133">
    <xf numFmtId="0" fontId="0" fillId="0" borderId="0" xfId="0"/>
    <xf numFmtId="0" fontId="2" fillId="0" borderId="0" xfId="1" applyFont="1"/>
    <xf numFmtId="0" fontId="2" fillId="0" borderId="0" xfId="1" applyFont="1" applyBorder="1" applyAlignment="1">
      <alignment vertical="center"/>
    </xf>
    <xf numFmtId="0" fontId="2" fillId="0" borderId="5" xfId="1" applyFont="1" applyBorder="1" applyAlignment="1">
      <alignment horizontal="left" vertical="center"/>
    </xf>
    <xf numFmtId="0" fontId="2" fillId="0" borderId="5" xfId="1" quotePrefix="1" applyFont="1" applyBorder="1" applyAlignment="1">
      <alignment horizontal="left" vertical="center"/>
    </xf>
    <xf numFmtId="164" fontId="2" fillId="0" borderId="5" xfId="1" applyNumberFormat="1" applyFont="1" applyBorder="1" applyAlignment="1">
      <alignment horizontal="right" vertical="center"/>
    </xf>
    <xf numFmtId="165" fontId="2" fillId="0" borderId="0" xfId="1" applyNumberFormat="1" applyFont="1" applyBorder="1" applyAlignment="1">
      <alignment horizontal="right" vertical="center"/>
    </xf>
    <xf numFmtId="0" fontId="2" fillId="0" borderId="5" xfId="1" applyFont="1" applyBorder="1"/>
    <xf numFmtId="0" fontId="2" fillId="0" borderId="0" xfId="1" quotePrefix="1" applyFont="1" applyBorder="1"/>
    <xf numFmtId="0" fontId="2" fillId="0" borderId="0" xfId="1" applyFont="1" applyBorder="1"/>
    <xf numFmtId="0" fontId="2" fillId="0" borderId="5" xfId="1" applyFont="1" applyBorder="1" applyAlignment="1">
      <alignment horizontal="left"/>
    </xf>
    <xf numFmtId="164" fontId="2" fillId="0" borderId="5" xfId="1" applyNumberFormat="1" applyFont="1" applyBorder="1" applyAlignment="1">
      <alignment horizontal="right"/>
    </xf>
    <xf numFmtId="165" fontId="2" fillId="0" borderId="0" xfId="1" applyNumberFormat="1" applyFont="1" applyBorder="1" applyAlignment="1">
      <alignment horizontal="right"/>
    </xf>
    <xf numFmtId="165" fontId="2" fillId="0" borderId="0" xfId="1" applyNumberFormat="1" applyFont="1" applyBorder="1"/>
    <xf numFmtId="0" fontId="2" fillId="0" borderId="5" xfId="1" quotePrefix="1" applyFont="1" applyBorder="1"/>
    <xf numFmtId="164" fontId="2" fillId="0" borderId="5" xfId="1" applyNumberFormat="1" applyFont="1" applyBorder="1"/>
    <xf numFmtId="16" fontId="2" fillId="0" borderId="5" xfId="1" quotePrefix="1" applyNumberFormat="1" applyFont="1" applyBorder="1"/>
    <xf numFmtId="16" fontId="2" fillId="0" borderId="0" xfId="1" quotePrefix="1" applyNumberFormat="1" applyFont="1" applyBorder="1"/>
    <xf numFmtId="0" fontId="3" fillId="2" borderId="10" xfId="1" applyFont="1" applyFill="1" applyBorder="1" applyAlignment="1" applyProtection="1">
      <alignment horizontal="left" vertical="center"/>
    </xf>
    <xf numFmtId="0" fontId="3" fillId="2" borderId="11" xfId="1" applyFont="1" applyFill="1" applyBorder="1" applyAlignment="1" applyProtection="1">
      <alignment vertical="center"/>
    </xf>
    <xf numFmtId="166" fontId="3" fillId="0" borderId="10" xfId="1" applyNumberFormat="1" applyFont="1" applyBorder="1" applyAlignment="1" applyProtection="1">
      <alignment horizontal="center" vertical="center"/>
    </xf>
    <xf numFmtId="166" fontId="3" fillId="0" borderId="10" xfId="1" applyNumberFormat="1" applyFont="1" applyFill="1" applyBorder="1" applyAlignment="1" applyProtection="1">
      <alignment horizontal="center" vertical="center"/>
      <protection locked="0"/>
    </xf>
    <xf numFmtId="0" fontId="3" fillId="0" borderId="2" xfId="1" applyFont="1" applyFill="1" applyBorder="1" applyAlignment="1" applyProtection="1">
      <alignment vertical="center"/>
      <protection locked="0"/>
    </xf>
    <xf numFmtId="0" fontId="2" fillId="0" borderId="3" xfId="1" applyFont="1" applyBorder="1"/>
    <xf numFmtId="0" fontId="2" fillId="0" borderId="4" xfId="1" applyFont="1" applyBorder="1"/>
    <xf numFmtId="0" fontId="2" fillId="0" borderId="2" xfId="1" applyFont="1" applyBorder="1"/>
    <xf numFmtId="0" fontId="3" fillId="2" borderId="14" xfId="1" applyFont="1" applyFill="1" applyBorder="1" applyAlignment="1" applyProtection="1">
      <alignment vertical="center"/>
    </xf>
    <xf numFmtId="0" fontId="3" fillId="2" borderId="15" xfId="1" applyFont="1" applyFill="1" applyBorder="1" applyAlignment="1" applyProtection="1">
      <alignment vertical="center"/>
    </xf>
    <xf numFmtId="166" fontId="3" fillId="0" borderId="14" xfId="1" applyNumberFormat="1" applyFont="1" applyBorder="1" applyAlignment="1" applyProtection="1">
      <alignment horizontal="center" vertical="center"/>
    </xf>
    <xf numFmtId="166" fontId="3" fillId="0" borderId="18" xfId="1" applyNumberFormat="1" applyFont="1" applyFill="1" applyBorder="1" applyAlignment="1" applyProtection="1">
      <alignment horizontal="center" vertical="center"/>
      <protection locked="0"/>
    </xf>
    <xf numFmtId="0" fontId="3" fillId="0" borderId="19" xfId="1" applyFont="1" applyFill="1" applyBorder="1" applyAlignment="1" applyProtection="1">
      <alignment vertical="center"/>
      <protection locked="0"/>
    </xf>
    <xf numFmtId="0" fontId="2" fillId="0" borderId="20" xfId="1" applyFont="1" applyBorder="1"/>
    <xf numFmtId="0" fontId="3" fillId="2" borderId="21" xfId="1" applyFont="1" applyFill="1" applyBorder="1" applyAlignment="1" applyProtection="1">
      <alignment horizontal="left" vertical="center"/>
    </xf>
    <xf numFmtId="0" fontId="3" fillId="2" borderId="0" xfId="1" applyFont="1" applyFill="1" applyBorder="1" applyAlignment="1" applyProtection="1">
      <alignment vertical="center"/>
    </xf>
    <xf numFmtId="166" fontId="3" fillId="0" borderId="21" xfId="1" applyNumberFormat="1" applyFont="1" applyBorder="1" applyAlignment="1" applyProtection="1">
      <alignment horizontal="center" vertical="center"/>
    </xf>
    <xf numFmtId="166" fontId="3" fillId="0" borderId="21" xfId="1" applyNumberFormat="1" applyFont="1" applyFill="1" applyBorder="1" applyAlignment="1" applyProtection="1">
      <alignment horizontal="center" vertical="center"/>
      <protection locked="0"/>
    </xf>
    <xf numFmtId="0" fontId="3" fillId="2" borderId="21" xfId="1" applyFont="1" applyFill="1" applyBorder="1" applyAlignment="1" applyProtection="1">
      <alignment vertical="center"/>
    </xf>
    <xf numFmtId="0" fontId="2" fillId="2" borderId="5" xfId="1" applyFont="1" applyFill="1" applyBorder="1"/>
    <xf numFmtId="0" fontId="2" fillId="2" borderId="5" xfId="1" quotePrefix="1" applyFont="1" applyFill="1" applyBorder="1"/>
    <xf numFmtId="166" fontId="3" fillId="0" borderId="25" xfId="1" applyNumberFormat="1" applyFont="1" applyBorder="1" applyAlignment="1" applyProtection="1">
      <alignment horizontal="center" vertical="center"/>
    </xf>
    <xf numFmtId="166" fontId="3" fillId="0" borderId="5" xfId="1" applyNumberFormat="1" applyFont="1" applyBorder="1" applyAlignment="1" applyProtection="1">
      <alignment horizontal="center" vertical="center"/>
    </xf>
    <xf numFmtId="0" fontId="3" fillId="2" borderId="18" xfId="1" applyFont="1" applyFill="1" applyBorder="1" applyAlignment="1" applyProtection="1">
      <alignment vertical="center"/>
    </xf>
    <xf numFmtId="0" fontId="3" fillId="2" borderId="26" xfId="1" applyFont="1" applyFill="1" applyBorder="1" applyAlignment="1" applyProtection="1">
      <alignment vertical="center"/>
    </xf>
    <xf numFmtId="166" fontId="3" fillId="0" borderId="27" xfId="1" applyNumberFormat="1" applyFont="1" applyBorder="1" applyAlignment="1" applyProtection="1">
      <alignment horizontal="center" vertical="center"/>
    </xf>
    <xf numFmtId="0" fontId="2" fillId="0" borderId="19" xfId="1" applyFont="1" applyFill="1" applyBorder="1"/>
    <xf numFmtId="0" fontId="2" fillId="0" borderId="7" xfId="1" applyFont="1" applyBorder="1"/>
    <xf numFmtId="0" fontId="2" fillId="0" borderId="9" xfId="1" applyFont="1" applyBorder="1"/>
    <xf numFmtId="0" fontId="4" fillId="0" borderId="19" xfId="1" applyFont="1" applyFill="1" applyBorder="1" applyAlignment="1" applyProtection="1">
      <alignment vertical="center"/>
      <protection locked="0"/>
    </xf>
    <xf numFmtId="0" fontId="3" fillId="0" borderId="7" xfId="1" applyFont="1" applyFill="1" applyBorder="1" applyAlignment="1" applyProtection="1">
      <alignment vertical="center"/>
      <protection locked="0"/>
    </xf>
    <xf numFmtId="0" fontId="2" fillId="0" borderId="8" xfId="1" applyFont="1" applyBorder="1"/>
    <xf numFmtId="166" fontId="3" fillId="0" borderId="1" xfId="1" applyNumberFormat="1" applyFont="1" applyFill="1" applyBorder="1" applyAlignment="1" applyProtection="1">
      <alignment horizontal="center" vertical="center"/>
      <protection locked="0"/>
    </xf>
    <xf numFmtId="0" fontId="3" fillId="0" borderId="0" xfId="1" applyFont="1" applyFill="1" applyBorder="1" applyAlignment="1" applyProtection="1">
      <alignment vertical="center"/>
      <protection locked="0"/>
    </xf>
    <xf numFmtId="166" fontId="3" fillId="0" borderId="6" xfId="1" applyNumberFormat="1" applyFont="1" applyFill="1" applyBorder="1" applyAlignment="1" applyProtection="1">
      <alignment horizontal="center" vertical="center"/>
      <protection locked="0"/>
    </xf>
    <xf numFmtId="166" fontId="3" fillId="0" borderId="25" xfId="1" applyNumberFormat="1" applyFont="1" applyFill="1" applyBorder="1" applyAlignment="1" applyProtection="1">
      <alignment horizontal="center" vertical="center"/>
      <protection locked="0"/>
    </xf>
    <xf numFmtId="166" fontId="3" fillId="0" borderId="27" xfId="1" applyNumberFormat="1" applyFont="1" applyFill="1" applyBorder="1" applyAlignment="1" applyProtection="1">
      <alignment horizontal="center" vertical="center"/>
      <protection locked="0"/>
    </xf>
    <xf numFmtId="166" fontId="3" fillId="0" borderId="30" xfId="1" applyNumberFormat="1" applyFont="1" applyFill="1" applyBorder="1" applyAlignment="1" applyProtection="1">
      <alignment horizontal="center" vertical="center"/>
      <protection locked="0"/>
    </xf>
    <xf numFmtId="0" fontId="5" fillId="0" borderId="0" xfId="1" applyFont="1" applyAlignment="1">
      <alignment vertical="center"/>
    </xf>
    <xf numFmtId="0" fontId="5" fillId="0" borderId="0" xfId="1" applyFont="1" applyAlignment="1">
      <alignment horizontal="center" vertical="center"/>
    </xf>
    <xf numFmtId="0" fontId="5" fillId="0" borderId="10" xfId="1" applyFont="1" applyBorder="1" applyAlignment="1">
      <alignment vertical="center"/>
    </xf>
    <xf numFmtId="0" fontId="5" fillId="0" borderId="11" xfId="1" applyFont="1" applyBorder="1" applyAlignment="1">
      <alignment vertical="center"/>
    </xf>
    <xf numFmtId="167" fontId="5" fillId="0" borderId="31" xfId="1" applyNumberFormat="1" applyFont="1" applyBorder="1" applyAlignment="1">
      <alignment horizontal="center" vertical="center"/>
    </xf>
    <xf numFmtId="0" fontId="2" fillId="5" borderId="32" xfId="1" applyFont="1" applyFill="1" applyBorder="1" applyAlignment="1">
      <alignment horizontal="centerContinuous" vertical="center"/>
    </xf>
    <xf numFmtId="0" fontId="2" fillId="5" borderId="33" xfId="1" applyFont="1" applyFill="1" applyBorder="1" applyAlignment="1">
      <alignment horizontal="centerContinuous" vertical="center"/>
    </xf>
    <xf numFmtId="0" fontId="2" fillId="5" borderId="34" xfId="1" applyFont="1" applyFill="1" applyBorder="1" applyAlignment="1">
      <alignment horizontal="center" vertical="center"/>
    </xf>
    <xf numFmtId="0" fontId="2" fillId="5" borderId="35" xfId="1" applyFont="1" applyFill="1" applyBorder="1" applyAlignment="1">
      <alignment horizontal="centerContinuous" vertical="center"/>
    </xf>
    <xf numFmtId="0" fontId="2" fillId="5" borderId="34" xfId="1" quotePrefix="1" applyFont="1" applyFill="1" applyBorder="1" applyAlignment="1">
      <alignment horizontal="center" vertical="center"/>
    </xf>
    <xf numFmtId="0" fontId="2" fillId="5" borderId="34" xfId="1" applyFont="1" applyFill="1" applyBorder="1" applyAlignment="1">
      <alignment horizontal="center" vertical="center" wrapText="1"/>
    </xf>
    <xf numFmtId="167" fontId="2" fillId="5" borderId="34" xfId="1" applyNumberFormat="1" applyFont="1" applyFill="1" applyBorder="1" applyAlignment="1">
      <alignment horizontal="center" vertical="center"/>
    </xf>
    <xf numFmtId="168" fontId="5" fillId="0" borderId="34" xfId="1" applyNumberFormat="1" applyFont="1" applyBorder="1" applyAlignment="1">
      <alignment vertical="center"/>
    </xf>
    <xf numFmtId="169" fontId="5" fillId="2" borderId="34" xfId="1" applyNumberFormat="1" applyFont="1" applyFill="1" applyBorder="1" applyAlignment="1">
      <alignment horizontal="center" vertical="center"/>
    </xf>
    <xf numFmtId="0" fontId="5" fillId="0" borderId="32" xfId="1" applyFont="1" applyBorder="1" applyAlignment="1">
      <alignment vertical="center"/>
    </xf>
    <xf numFmtId="0" fontId="5" fillId="0" borderId="33" xfId="1" applyFont="1" applyBorder="1" applyAlignment="1">
      <alignment vertical="center"/>
    </xf>
    <xf numFmtId="0" fontId="5" fillId="0" borderId="34" xfId="1" applyFont="1" applyBorder="1" applyAlignment="1">
      <alignment vertical="center"/>
    </xf>
    <xf numFmtId="0" fontId="5" fillId="6" borderId="34" xfId="1" applyFont="1" applyFill="1" applyBorder="1" applyAlignment="1">
      <alignment vertical="center"/>
    </xf>
    <xf numFmtId="164" fontId="5" fillId="2" borderId="34" xfId="1" applyNumberFormat="1" applyFont="1" applyFill="1" applyBorder="1" applyAlignment="1">
      <alignment horizontal="center" vertical="center"/>
    </xf>
    <xf numFmtId="0" fontId="5" fillId="0" borderId="32" xfId="1" applyFont="1" applyFill="1" applyBorder="1" applyAlignment="1">
      <alignment horizontal="left" vertical="center"/>
    </xf>
    <xf numFmtId="0" fontId="5" fillId="0" borderId="33" xfId="1" applyFont="1" applyFill="1" applyBorder="1" applyAlignment="1">
      <alignment horizontal="left" vertical="center"/>
    </xf>
    <xf numFmtId="164" fontId="5" fillId="2" borderId="34" xfId="1" applyNumberFormat="1" applyFont="1" applyFill="1" applyBorder="1" applyAlignment="1">
      <alignment vertical="center"/>
    </xf>
    <xf numFmtId="164" fontId="5" fillId="6" borderId="34" xfId="1" applyNumberFormat="1" applyFont="1" applyFill="1" applyBorder="1" applyAlignment="1">
      <alignment vertical="center"/>
    </xf>
    <xf numFmtId="14" fontId="5" fillId="0" borderId="34" xfId="1" applyNumberFormat="1" applyFont="1" applyBorder="1" applyAlignment="1">
      <alignment horizontal="center" vertical="center"/>
    </xf>
    <xf numFmtId="164" fontId="5" fillId="0" borderId="34" xfId="1" applyNumberFormat="1" applyFont="1" applyBorder="1" applyAlignment="1">
      <alignment vertical="center"/>
    </xf>
    <xf numFmtId="164" fontId="5" fillId="2" borderId="34" xfId="1" quotePrefix="1" applyNumberFormat="1" applyFont="1" applyFill="1" applyBorder="1" applyAlignment="1">
      <alignment vertical="center"/>
    </xf>
    <xf numFmtId="168" fontId="5" fillId="0" borderId="0" xfId="1" applyNumberFormat="1" applyFont="1" applyFill="1" applyBorder="1" applyAlignment="1">
      <alignment vertical="center"/>
    </xf>
    <xf numFmtId="169" fontId="5" fillId="0" borderId="0" xfId="1" applyNumberFormat="1" applyFont="1" applyFill="1" applyBorder="1" applyAlignment="1">
      <alignment horizontal="center" vertical="center"/>
    </xf>
    <xf numFmtId="0" fontId="5" fillId="0" borderId="0" xfId="1" applyFont="1" applyFill="1" applyBorder="1" applyAlignment="1">
      <alignment vertical="center"/>
    </xf>
    <xf numFmtId="164" fontId="5" fillId="0" borderId="0" xfId="1" applyNumberFormat="1" applyFont="1" applyFill="1" applyBorder="1" applyAlignment="1">
      <alignment horizontal="center" vertical="center"/>
    </xf>
    <xf numFmtId="0" fontId="5" fillId="0" borderId="0" xfId="1" applyFont="1" applyFill="1" applyBorder="1" applyAlignment="1">
      <alignment horizontal="left" vertical="center"/>
    </xf>
    <xf numFmtId="164" fontId="5" fillId="0" borderId="0" xfId="1" applyNumberFormat="1" applyFont="1" applyFill="1" applyBorder="1" applyAlignment="1">
      <alignment vertical="center"/>
    </xf>
    <xf numFmtId="14" fontId="5" fillId="0" borderId="0" xfId="1" applyNumberFormat="1" applyFont="1" applyFill="1" applyBorder="1" applyAlignment="1">
      <alignment horizontal="center" vertical="center"/>
    </xf>
    <xf numFmtId="164" fontId="6" fillId="0" borderId="0" xfId="1" applyNumberFormat="1" applyFont="1" applyFill="1" applyBorder="1" applyAlignment="1">
      <alignment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3" xfId="1" applyFont="1" applyFill="1" applyBorder="1" applyAlignment="1">
      <alignment horizontal="right" vertical="center"/>
    </xf>
    <xf numFmtId="0" fontId="5" fillId="2" borderId="3" xfId="1" applyFont="1" applyFill="1" applyBorder="1" applyAlignment="1">
      <alignment horizontal="center" vertical="center"/>
    </xf>
    <xf numFmtId="0" fontId="5" fillId="0" borderId="35" xfId="1" applyFont="1" applyBorder="1" applyAlignment="1">
      <alignment vertical="center"/>
    </xf>
    <xf numFmtId="164" fontId="5" fillId="2" borderId="34" xfId="1" applyNumberFormat="1" applyFont="1" applyFill="1" applyBorder="1" applyAlignment="1">
      <alignment horizontal="right" vertical="center"/>
    </xf>
    <xf numFmtId="164" fontId="8" fillId="0" borderId="34" xfId="1" applyNumberFormat="1" applyFont="1" applyBorder="1" applyAlignment="1">
      <alignment horizontal="right" vertical="center"/>
    </xf>
    <xf numFmtId="0" fontId="5" fillId="2" borderId="19" xfId="1" applyFont="1" applyFill="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lignment horizontal="center" vertical="center"/>
    </xf>
    <xf numFmtId="0" fontId="5" fillId="2" borderId="0" xfId="1" applyFont="1" applyFill="1" applyBorder="1" applyAlignment="1">
      <alignment horizontal="right" vertical="center"/>
    </xf>
    <xf numFmtId="164" fontId="5" fillId="0" borderId="34" xfId="1" applyNumberFormat="1" applyFont="1" applyBorder="1" applyAlignment="1">
      <alignment horizontal="right" vertical="center"/>
    </xf>
    <xf numFmtId="0" fontId="5" fillId="2" borderId="7" xfId="1" applyFont="1" applyFill="1" applyBorder="1" applyAlignment="1">
      <alignment vertical="center"/>
    </xf>
    <xf numFmtId="0" fontId="5" fillId="2" borderId="8" xfId="1" applyFont="1" applyFill="1" applyBorder="1" applyAlignment="1">
      <alignment vertical="center"/>
    </xf>
    <xf numFmtId="0" fontId="5" fillId="2" borderId="8" xfId="1" applyFont="1" applyFill="1" applyBorder="1" applyAlignment="1">
      <alignment horizontal="center" vertical="center"/>
    </xf>
    <xf numFmtId="0" fontId="7" fillId="2" borderId="8" xfId="1" applyFont="1" applyFill="1" applyBorder="1" applyAlignment="1">
      <alignment horizontal="right" vertical="center"/>
    </xf>
    <xf numFmtId="164" fontId="2" fillId="0" borderId="34" xfId="1" applyNumberFormat="1" applyFont="1" applyBorder="1" applyAlignment="1">
      <alignment horizontal="right" vertical="center"/>
    </xf>
    <xf numFmtId="0" fontId="5" fillId="0" borderId="11" xfId="1" applyFont="1" applyBorder="1" applyAlignment="1">
      <alignment horizontal="right" vertical="center"/>
    </xf>
    <xf numFmtId="0" fontId="3" fillId="3" borderId="12" xfId="1" applyFont="1" applyFill="1" applyBorder="1" applyAlignment="1">
      <alignment horizontal="center" vertical="center"/>
    </xf>
    <xf numFmtId="0" fontId="3" fillId="3" borderId="16" xfId="1" applyFont="1" applyFill="1" applyBorder="1" applyAlignment="1">
      <alignment horizontal="center" vertical="center"/>
    </xf>
    <xf numFmtId="0" fontId="3" fillId="3" borderId="23" xfId="1" applyFont="1" applyFill="1" applyBorder="1" applyAlignment="1">
      <alignment horizontal="center" vertical="center"/>
    </xf>
    <xf numFmtId="0" fontId="3" fillId="4" borderId="13" xfId="1" applyFont="1" applyFill="1" applyBorder="1" applyAlignment="1">
      <alignment horizontal="center" vertical="center"/>
    </xf>
    <xf numFmtId="0" fontId="3" fillId="4" borderId="17"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22" xfId="1" applyFont="1" applyFill="1" applyBorder="1" applyAlignment="1">
      <alignment horizontal="center" vertical="center"/>
    </xf>
    <xf numFmtId="0" fontId="3" fillId="4" borderId="23"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8" xfId="1" applyFont="1" applyFill="1" applyBorder="1" applyAlignment="1">
      <alignment horizontal="center" vertical="center"/>
    </xf>
    <xf numFmtId="0" fontId="3" fillId="4" borderId="29" xfId="1" applyFont="1" applyFill="1" applyBorder="1" applyAlignment="1">
      <alignment horizontal="center" vertical="center"/>
    </xf>
    <xf numFmtId="0" fontId="2" fillId="0" borderId="1" xfId="1" applyFont="1" applyBorder="1" applyAlignment="1">
      <alignment horizontal="center" vertical="center"/>
    </xf>
    <xf numFmtId="0" fontId="2" fillId="0" borderId="6" xfId="1" applyFont="1" applyBorder="1" applyAlignment="1">
      <alignment horizontal="center" vertical="center"/>
    </xf>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2" fillId="0" borderId="2" xfId="1" applyFont="1" applyBorder="1" applyAlignment="1">
      <alignment horizontal="center" vertical="center" wrapText="1"/>
    </xf>
    <xf numFmtId="0" fontId="2" fillId="0" borderId="7" xfId="1" applyFont="1" applyBorder="1" applyAlignment="1">
      <alignment horizontal="center" vertical="center" wrapText="1"/>
    </xf>
    <xf numFmtId="0" fontId="2" fillId="0" borderId="1" xfId="1" quotePrefix="1" applyFont="1" applyBorder="1" applyAlignment="1">
      <alignment horizontal="center" vertical="center"/>
    </xf>
    <xf numFmtId="0" fontId="2" fillId="0" borderId="6" xfId="1" quotePrefix="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cellXfs>
  <cellStyles count="2">
    <cellStyle name="Normal" xfId="0" builtinId="0"/>
    <cellStyle name="Normal 2" xfId="1"/>
  </cellStyles>
  <dxfs count="25">
    <dxf>
      <font>
        <color auto="1"/>
      </font>
      <fill>
        <patternFill patternType="solid">
          <fgColor theme="0" tint="-0.24994659260841701"/>
          <bgColor rgb="FFFF0000"/>
        </patternFill>
      </fill>
    </dxf>
    <dxf>
      <font>
        <color theme="0"/>
      </font>
    </dxf>
    <dxf>
      <font>
        <color theme="7" tint="0.59996337778862885"/>
      </font>
    </dxf>
    <dxf>
      <font>
        <color theme="7" tint="0.59996337778862885"/>
      </font>
    </dxf>
    <dxf>
      <font>
        <color theme="7" tint="0.59996337778862885"/>
      </font>
    </dxf>
    <dxf>
      <font>
        <color auto="1"/>
      </font>
      <fill>
        <patternFill patternType="solid">
          <fgColor theme="0" tint="-0.24994659260841701"/>
          <bgColor rgb="FFFF0000"/>
        </patternFill>
      </fill>
    </dxf>
    <dxf>
      <fill>
        <patternFill patternType="gray125">
          <fgColor theme="0" tint="-0.14993743705557422"/>
          <bgColor theme="7" tint="0.79992065187536243"/>
        </patternFill>
      </fill>
    </dxf>
    <dxf>
      <font>
        <color theme="0"/>
      </font>
    </dxf>
    <dxf>
      <font>
        <color theme="7" tint="0.59996337778862885"/>
      </font>
    </dxf>
    <dxf>
      <fill>
        <patternFill patternType="solid">
          <bgColor theme="2" tint="-9.9948118533890809E-2"/>
        </patternFill>
      </fill>
    </dxf>
    <dxf>
      <fill>
        <patternFill>
          <bgColor theme="9" tint="0.59996337778862885"/>
        </patternFill>
      </fill>
    </dxf>
    <dxf>
      <font>
        <color auto="1"/>
      </font>
      <fill>
        <patternFill patternType="solid">
          <fgColor theme="0" tint="-0.24994659260841701"/>
          <bgColor rgb="FFFF0000"/>
        </patternFill>
      </fill>
    </dxf>
    <dxf>
      <fill>
        <patternFill patternType="gray125">
          <fgColor theme="0" tint="-0.14993743705557422"/>
          <bgColor theme="7" tint="0.79992065187536243"/>
        </patternFill>
      </fill>
    </dxf>
    <dxf>
      <font>
        <color theme="0"/>
      </font>
    </dxf>
    <dxf>
      <fill>
        <patternFill patternType="solid">
          <bgColor theme="2" tint="-9.9948118533890809E-2"/>
        </patternFill>
      </fill>
    </dxf>
    <dxf>
      <fill>
        <patternFill>
          <bgColor theme="9" tint="0.59996337778862885"/>
        </patternFill>
      </fill>
    </dxf>
    <dxf>
      <font>
        <color auto="1"/>
      </font>
      <fill>
        <patternFill patternType="solid">
          <fgColor theme="0" tint="-0.24994659260841701"/>
          <bgColor rgb="FFFF0000"/>
        </patternFill>
      </fill>
    </dxf>
    <dxf>
      <fill>
        <patternFill patternType="gray125">
          <fgColor theme="0" tint="-0.14993743705557422"/>
          <bgColor theme="7" tint="0.79992065187536243"/>
        </patternFill>
      </fill>
    </dxf>
    <dxf>
      <font>
        <color theme="0"/>
      </font>
    </dxf>
    <dxf>
      <font>
        <color theme="7" tint="0.59996337778862885"/>
      </font>
    </dxf>
    <dxf>
      <fill>
        <patternFill patternType="solid">
          <bgColor theme="2" tint="-9.9948118533890809E-2"/>
        </patternFill>
      </fill>
    </dxf>
    <dxf>
      <fill>
        <patternFill>
          <bgColor theme="9" tint="0.59996337778862885"/>
        </patternFill>
      </fill>
    </dxf>
    <dxf>
      <font>
        <strike val="0"/>
        <outline val="0"/>
        <shadow val="0"/>
        <u val="none"/>
        <vertAlign val="baseline"/>
        <sz val="10"/>
        <color theme="1"/>
        <name val="Arial"/>
        <scheme val="none"/>
      </font>
      <fill>
        <patternFill patternType="none">
          <fgColor indexed="64"/>
          <bgColor auto="1"/>
        </patternFill>
      </fill>
    </dxf>
    <dxf>
      <font>
        <strike val="0"/>
        <outline val="0"/>
        <shadow val="0"/>
        <u val="none"/>
        <vertAlign val="baseline"/>
        <sz val="10"/>
        <color theme="1"/>
        <name val="Arial"/>
        <scheme val="none"/>
      </font>
      <fill>
        <patternFill patternType="none">
          <fgColor indexed="64"/>
          <bgColor auto="1"/>
        </patternFill>
      </fill>
    </dxf>
    <dxf>
      <font>
        <strike val="0"/>
        <outline val="0"/>
        <shadow val="0"/>
        <u val="none"/>
        <vertAlign val="baseline"/>
        <sz val="10"/>
        <color theme="1"/>
        <name val="Arial"/>
        <scheme val="none"/>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556261</xdr:colOff>
      <xdr:row>12</xdr:row>
      <xdr:rowOff>68580</xdr:rowOff>
    </xdr:from>
    <xdr:ext cx="7063740" cy="1125693"/>
    <xdr:sp macro="" textlink="">
      <xdr:nvSpPr>
        <xdr:cNvPr id="2" name="ZoneTexte 1"/>
        <xdr:cNvSpPr txBox="1"/>
      </xdr:nvSpPr>
      <xdr:spPr>
        <a:xfrm>
          <a:off x="2865121" y="2514600"/>
          <a:ext cx="7063740" cy="1125693"/>
        </a:xfrm>
        <a:prstGeom prst="rect">
          <a:avLst/>
        </a:prstGeom>
        <a:solidFill>
          <a:schemeClr val="accent5">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Sur le planning que j'utilise, lorsque les heures se décomptent et qu'elles arrivent à 0:00, Excel affiche </a:t>
          </a:r>
          <a:r>
            <a:rPr lang="fr-FR" b="1"/>
            <a:t>-0:00</a:t>
          </a:r>
          <a:r>
            <a:rPr lang="fr-FR"/>
            <a:t>.</a:t>
          </a:r>
          <a:br>
            <a:rPr lang="fr-FR"/>
          </a:br>
          <a:r>
            <a:rPr lang="fr-FR"/>
            <a:t>Ce n'est pas bien génant mais comme j'ai fais une MFC pour les heures payées qui me met en rouge les cellules lorsque on rentre un nombre d'heure plus important que le solde d'heures supplémentaires disponible, la MFC s'applique quand on arrive à 0:00 alors qu'elle ne devrait pas.</a:t>
          </a:r>
          <a:br>
            <a:rPr lang="fr-FR"/>
          </a:br>
          <a:r>
            <a:rPr lang="fr-FR"/>
            <a:t>Je cherche depuis quelques jours, sans résultat.</a:t>
          </a:r>
          <a:br>
            <a:rPr lang="fr-FR"/>
          </a:br>
          <a:endParaRPr lang="fr-FR" sz="1100"/>
        </a:p>
      </xdr:txBody>
    </xdr:sp>
    <xdr:clientData/>
  </xdr:oneCellAnchor>
</xdr:wsDr>
</file>

<file path=xl/tables/table1.xml><?xml version="1.0" encoding="utf-8"?>
<table xmlns="http://schemas.openxmlformats.org/spreadsheetml/2006/main" id="1" name="__Anonymous_Sheet_DB__0" displayName="__Anonymous_Sheet_DB__0" ref="R20:R49" totalsRowShown="0" headerRowDxfId="24" dataDxfId="23">
  <sortState ref="R21:R49">
    <sortCondition ref="R21"/>
  </sortState>
  <tableColumns count="1">
    <tableColumn id="1" name="Restaurant 2" dataDxfId="22"/>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88"/>
  <sheetViews>
    <sheetView showGridLines="0" workbookViewId="0">
      <selection activeCell="N10" sqref="N10"/>
    </sheetView>
  </sheetViews>
  <sheetFormatPr baseColWidth="10" defaultColWidth="11.44140625" defaultRowHeight="13.2" x14ac:dyDescent="0.25"/>
  <cols>
    <col min="1" max="1" width="3.33203125" style="1" customWidth="1"/>
    <col min="2" max="2" width="17.88671875" style="1" customWidth="1"/>
    <col min="3" max="4" width="11.44140625" style="1"/>
    <col min="5" max="5" width="3.33203125" style="1" customWidth="1"/>
    <col min="6" max="6" width="17.88671875" style="1" customWidth="1"/>
    <col min="7" max="7" width="11.44140625" style="1"/>
    <col min="8" max="8" width="3.33203125" style="1" customWidth="1"/>
    <col min="9" max="10" width="11.44140625" style="1"/>
    <col min="11" max="11" width="10.33203125" style="1" customWidth="1"/>
    <col min="12" max="19" width="11.44140625" style="1"/>
    <col min="20" max="21" width="11.88671875" style="1" customWidth="1"/>
    <col min="22" max="22" width="16.109375" style="1" customWidth="1"/>
    <col min="23" max="24" width="15.33203125" style="1" customWidth="1"/>
    <col min="25" max="16384" width="11.44140625" style="1"/>
  </cols>
  <sheetData>
    <row r="2" spans="2:25" x14ac:dyDescent="0.25">
      <c r="J2" s="119" t="s">
        <v>0</v>
      </c>
      <c r="K2" s="127" t="s">
        <v>1</v>
      </c>
      <c r="L2" s="128"/>
      <c r="M2" s="129"/>
      <c r="N2" s="127" t="s">
        <v>2</v>
      </c>
      <c r="O2" s="128"/>
      <c r="P2" s="129"/>
      <c r="Q2" s="127" t="s">
        <v>3</v>
      </c>
      <c r="R2" s="128"/>
      <c r="S2" s="129"/>
      <c r="T2" s="119" t="s">
        <v>4</v>
      </c>
      <c r="U2" s="121" t="s">
        <v>5</v>
      </c>
      <c r="V2" s="121" t="s">
        <v>6</v>
      </c>
      <c r="W2" s="123" t="s">
        <v>7</v>
      </c>
      <c r="X2" s="121" t="s">
        <v>8</v>
      </c>
      <c r="Y2" s="2"/>
    </row>
    <row r="3" spans="2:25" x14ac:dyDescent="0.25">
      <c r="B3" s="3" t="s">
        <v>9</v>
      </c>
      <c r="C3" s="4"/>
      <c r="D3" s="5">
        <v>0</v>
      </c>
      <c r="E3" s="6"/>
      <c r="F3" s="7" t="s">
        <v>9</v>
      </c>
      <c r="G3" s="7"/>
      <c r="H3" s="8"/>
      <c r="J3" s="120"/>
      <c r="K3" s="130"/>
      <c r="L3" s="131"/>
      <c r="M3" s="132"/>
      <c r="N3" s="130"/>
      <c r="O3" s="131"/>
      <c r="P3" s="132"/>
      <c r="Q3" s="130"/>
      <c r="R3" s="131"/>
      <c r="S3" s="132"/>
      <c r="T3" s="120"/>
      <c r="U3" s="122"/>
      <c r="V3" s="122"/>
      <c r="W3" s="124"/>
      <c r="X3" s="122"/>
      <c r="Y3" s="2"/>
    </row>
    <row r="4" spans="2:25" x14ac:dyDescent="0.25">
      <c r="B4" s="3" t="s">
        <v>9</v>
      </c>
      <c r="C4" s="4" t="s">
        <v>10</v>
      </c>
      <c r="D4" s="5">
        <v>0</v>
      </c>
      <c r="E4" s="6"/>
      <c r="F4" s="7" t="s">
        <v>11</v>
      </c>
      <c r="G4" s="7" t="s">
        <v>10</v>
      </c>
      <c r="H4" s="9"/>
      <c r="I4" s="9"/>
      <c r="J4" s="125">
        <v>2018</v>
      </c>
      <c r="K4" s="127"/>
      <c r="L4" s="128"/>
      <c r="M4" s="129"/>
      <c r="N4" s="127"/>
      <c r="O4" s="128"/>
      <c r="P4" s="129"/>
      <c r="Q4" s="127"/>
      <c r="R4" s="128"/>
      <c r="S4" s="129"/>
      <c r="T4" s="119"/>
      <c r="U4" s="119"/>
      <c r="V4" s="119"/>
      <c r="W4" s="119"/>
      <c r="X4" s="119"/>
    </row>
    <row r="5" spans="2:25" x14ac:dyDescent="0.25">
      <c r="B5" s="3" t="s">
        <v>11</v>
      </c>
      <c r="C5" s="4"/>
      <c r="D5" s="5">
        <v>0.36458333333333331</v>
      </c>
      <c r="E5" s="6"/>
      <c r="F5" s="7" t="s">
        <v>12</v>
      </c>
      <c r="G5" s="7" t="s">
        <v>9</v>
      </c>
      <c r="H5" s="9"/>
      <c r="I5" s="9"/>
      <c r="J5" s="126"/>
      <c r="K5" s="130"/>
      <c r="L5" s="131"/>
      <c r="M5" s="132"/>
      <c r="N5" s="130"/>
      <c r="O5" s="131"/>
      <c r="P5" s="132"/>
      <c r="Q5" s="130"/>
      <c r="R5" s="131"/>
      <c r="S5" s="132"/>
      <c r="T5" s="120"/>
      <c r="U5" s="120"/>
      <c r="V5" s="120"/>
      <c r="W5" s="120"/>
      <c r="X5" s="120"/>
    </row>
    <row r="6" spans="2:25" x14ac:dyDescent="0.25">
      <c r="B6" s="3" t="s">
        <v>11</v>
      </c>
      <c r="C6" s="3" t="s">
        <v>13</v>
      </c>
      <c r="D6" s="5">
        <v>0.29166666666666669</v>
      </c>
      <c r="E6" s="6"/>
      <c r="F6" s="7" t="s">
        <v>14</v>
      </c>
      <c r="G6" s="7" t="s">
        <v>13</v>
      </c>
      <c r="H6" s="9"/>
      <c r="I6" s="9"/>
    </row>
    <row r="7" spans="2:25" x14ac:dyDescent="0.25">
      <c r="B7" s="3" t="s">
        <v>11</v>
      </c>
      <c r="C7" s="3" t="s">
        <v>15</v>
      </c>
      <c r="D7" s="5">
        <v>0.33333333333333331</v>
      </c>
      <c r="E7" s="6"/>
      <c r="F7" s="7" t="s">
        <v>16</v>
      </c>
      <c r="G7" s="7" t="s">
        <v>15</v>
      </c>
      <c r="H7" s="9"/>
      <c r="I7" s="9"/>
    </row>
    <row r="8" spans="2:25" x14ac:dyDescent="0.25">
      <c r="B8" s="3" t="s">
        <v>12</v>
      </c>
      <c r="C8" s="3"/>
      <c r="D8" s="5">
        <v>0</v>
      </c>
      <c r="E8" s="6"/>
      <c r="F8" s="7" t="s">
        <v>17</v>
      </c>
      <c r="G8" s="7" t="s">
        <v>18</v>
      </c>
      <c r="H8" s="9"/>
      <c r="I8" s="9"/>
    </row>
    <row r="9" spans="2:25" x14ac:dyDescent="0.25">
      <c r="B9" s="10" t="s">
        <v>14</v>
      </c>
      <c r="C9" s="7"/>
      <c r="D9" s="11">
        <v>0</v>
      </c>
      <c r="E9" s="12"/>
      <c r="F9" s="7" t="s">
        <v>18</v>
      </c>
      <c r="G9" s="7"/>
      <c r="H9" s="9"/>
      <c r="I9" s="9"/>
    </row>
    <row r="10" spans="2:25" x14ac:dyDescent="0.25">
      <c r="B10" s="10" t="s">
        <v>16</v>
      </c>
      <c r="C10" s="7"/>
      <c r="D10" s="11">
        <v>0</v>
      </c>
      <c r="E10" s="12"/>
      <c r="F10" s="7" t="s">
        <v>19</v>
      </c>
      <c r="G10" s="7"/>
      <c r="H10" s="9"/>
      <c r="I10" s="9"/>
    </row>
    <row r="11" spans="2:25" x14ac:dyDescent="0.25">
      <c r="B11" s="10" t="s">
        <v>17</v>
      </c>
      <c r="C11" s="7"/>
      <c r="D11" s="11">
        <v>0</v>
      </c>
      <c r="E11" s="12"/>
      <c r="F11" s="7" t="s">
        <v>20</v>
      </c>
      <c r="G11" s="7"/>
      <c r="H11" s="9"/>
      <c r="I11" s="9"/>
    </row>
    <row r="12" spans="2:25" x14ac:dyDescent="0.25">
      <c r="B12" s="10" t="s">
        <v>17</v>
      </c>
      <c r="C12" s="7" t="s">
        <v>18</v>
      </c>
      <c r="D12" s="11">
        <v>0</v>
      </c>
      <c r="E12" s="12"/>
      <c r="F12" s="7" t="s">
        <v>21</v>
      </c>
      <c r="G12" s="7"/>
      <c r="H12" s="9"/>
      <c r="I12" s="9"/>
    </row>
    <row r="13" spans="2:25" x14ac:dyDescent="0.25">
      <c r="B13" s="10" t="s">
        <v>18</v>
      </c>
      <c r="C13" s="7"/>
      <c r="D13" s="11">
        <v>0</v>
      </c>
      <c r="E13" s="13"/>
      <c r="F13" s="7" t="s">
        <v>22</v>
      </c>
      <c r="G13" s="7"/>
      <c r="H13" s="9"/>
      <c r="I13" s="9"/>
    </row>
    <row r="14" spans="2:25" x14ac:dyDescent="0.25">
      <c r="B14" s="7" t="s">
        <v>19</v>
      </c>
      <c r="C14" s="7"/>
      <c r="D14" s="11"/>
      <c r="E14" s="13"/>
      <c r="F14" s="7" t="s">
        <v>23</v>
      </c>
      <c r="G14" s="7"/>
      <c r="H14" s="9"/>
      <c r="I14" s="9"/>
      <c r="O14" s="1" t="s">
        <v>24</v>
      </c>
    </row>
    <row r="15" spans="2:25" x14ac:dyDescent="0.25">
      <c r="B15" s="7" t="s">
        <v>20</v>
      </c>
      <c r="C15" s="14"/>
      <c r="D15" s="15">
        <v>0.36458333333333331</v>
      </c>
      <c r="E15" s="13"/>
      <c r="F15" s="7" t="s">
        <v>25</v>
      </c>
      <c r="G15" s="16"/>
      <c r="H15" s="17"/>
      <c r="I15" s="17"/>
    </row>
    <row r="16" spans="2:25" x14ac:dyDescent="0.25">
      <c r="B16" s="7" t="s">
        <v>20</v>
      </c>
      <c r="C16" s="7" t="s">
        <v>13</v>
      </c>
      <c r="D16" s="15">
        <v>0.29166666666666669</v>
      </c>
      <c r="E16" s="13"/>
      <c r="F16" s="7" t="s">
        <v>26</v>
      </c>
      <c r="G16" s="7"/>
      <c r="H16" s="9"/>
      <c r="I16" s="9"/>
    </row>
    <row r="17" spans="2:19" x14ac:dyDescent="0.25">
      <c r="B17" s="7" t="s">
        <v>20</v>
      </c>
      <c r="C17" s="7" t="s">
        <v>15</v>
      </c>
      <c r="D17" s="15">
        <v>0.33333333333333331</v>
      </c>
      <c r="E17" s="13"/>
      <c r="F17" s="7" t="s">
        <v>27</v>
      </c>
      <c r="G17" s="7"/>
      <c r="H17" s="9"/>
      <c r="I17" s="9"/>
    </row>
    <row r="18" spans="2:19" x14ac:dyDescent="0.25">
      <c r="B18" s="7" t="s">
        <v>21</v>
      </c>
      <c r="C18" s="14"/>
      <c r="D18" s="15">
        <v>0.36458333333333331</v>
      </c>
      <c r="E18" s="13"/>
      <c r="F18" s="7" t="s">
        <v>28</v>
      </c>
      <c r="G18" s="7"/>
      <c r="H18" s="9"/>
      <c r="I18" s="9"/>
    </row>
    <row r="19" spans="2:19" x14ac:dyDescent="0.25">
      <c r="B19" s="7" t="s">
        <v>21</v>
      </c>
      <c r="C19" s="7" t="s">
        <v>13</v>
      </c>
      <c r="D19" s="15">
        <v>0.29166666666666669</v>
      </c>
      <c r="E19" s="13"/>
      <c r="F19" s="7" t="s">
        <v>29</v>
      </c>
      <c r="G19" s="7"/>
      <c r="H19" s="9"/>
      <c r="I19" s="18" t="s">
        <v>30</v>
      </c>
      <c r="J19" s="19"/>
      <c r="K19" s="20">
        <f>DATE(Année,1,1)</f>
        <v>41639</v>
      </c>
      <c r="L19" s="108">
        <v>2017</v>
      </c>
      <c r="M19" s="111" t="s">
        <v>31</v>
      </c>
      <c r="N19" s="21"/>
      <c r="O19" s="22" t="s">
        <v>70</v>
      </c>
      <c r="P19" s="23"/>
      <c r="Q19" s="24"/>
      <c r="R19" s="25" t="s">
        <v>120</v>
      </c>
      <c r="S19" s="24"/>
    </row>
    <row r="20" spans="2:19" x14ac:dyDescent="0.25">
      <c r="B20" s="7" t="s">
        <v>21</v>
      </c>
      <c r="C20" s="7" t="s">
        <v>15</v>
      </c>
      <c r="D20" s="15">
        <v>0.33333333333333331</v>
      </c>
      <c r="E20" s="13"/>
      <c r="F20" s="7" t="s">
        <v>32</v>
      </c>
      <c r="G20" s="7"/>
      <c r="H20" s="9"/>
      <c r="I20" s="26" t="s">
        <v>33</v>
      </c>
      <c r="J20" s="27"/>
      <c r="K20" s="28">
        <f>IF(MOD(19*MOD(Année,19)+24,30)+MOD(2*MOD(Année,4)+4*MOD(Année,7)+6*
MOD(19*MOD(Année,19)+24,30)+5,7)-9&lt;=0,DATE(Année,3,22+MOD(19*MOD(Année,
19)+24,30)+MOD(2*MOD(Année,4)+4*MOD(Année,7)+6*MOD(19*MOD(Année,19)+24,
30)+5,7)),DATE(Année,4,MOD(19*MOD(Année,19)+24,30)+MOD(2*MOD(Année,4)+4*
MOD(Année,7)+6*MOD(19*MOD(Année,19)+24,30)+5,7)-9))</f>
        <v>41729</v>
      </c>
      <c r="L20" s="109"/>
      <c r="M20" s="112"/>
      <c r="N20" s="29"/>
      <c r="O20" s="30" t="s">
        <v>71</v>
      </c>
      <c r="P20" s="9"/>
      <c r="Q20" s="31"/>
      <c r="R20" s="30" t="s">
        <v>121</v>
      </c>
      <c r="S20" s="31"/>
    </row>
    <row r="21" spans="2:19" x14ac:dyDescent="0.25">
      <c r="B21" s="7" t="s">
        <v>22</v>
      </c>
      <c r="C21" s="14"/>
      <c r="D21" s="15">
        <v>0.36458333333333331</v>
      </c>
      <c r="E21" s="13"/>
      <c r="F21" s="7" t="s">
        <v>34</v>
      </c>
      <c r="G21" s="7"/>
      <c r="H21" s="9"/>
      <c r="I21" s="32" t="s">
        <v>35</v>
      </c>
      <c r="J21" s="33"/>
      <c r="K21" s="34">
        <f>K20+1</f>
        <v>41730</v>
      </c>
      <c r="L21" s="109"/>
      <c r="M21" s="113" t="s">
        <v>36</v>
      </c>
      <c r="N21" s="35"/>
      <c r="O21" s="30" t="s">
        <v>72</v>
      </c>
      <c r="P21" s="9"/>
      <c r="Q21" s="31"/>
      <c r="R21" s="30" t="s">
        <v>122</v>
      </c>
      <c r="S21" s="31"/>
    </row>
    <row r="22" spans="2:19" x14ac:dyDescent="0.25">
      <c r="B22" s="7" t="s">
        <v>22</v>
      </c>
      <c r="C22" s="7" t="s">
        <v>13</v>
      </c>
      <c r="D22" s="15">
        <v>0.29166666666666669</v>
      </c>
      <c r="E22" s="13"/>
      <c r="F22" s="7" t="s">
        <v>37</v>
      </c>
      <c r="G22" s="7"/>
      <c r="H22" s="9"/>
      <c r="I22" s="26" t="s">
        <v>38</v>
      </c>
      <c r="J22" s="27"/>
      <c r="K22" s="28">
        <f>DATE(Année,5,1)</f>
        <v>41759</v>
      </c>
      <c r="L22" s="109"/>
      <c r="M22" s="114"/>
      <c r="N22" s="35"/>
      <c r="O22" s="30" t="s">
        <v>73</v>
      </c>
      <c r="P22" s="9"/>
      <c r="Q22" s="31"/>
      <c r="R22" s="30" t="s">
        <v>123</v>
      </c>
      <c r="S22" s="31"/>
    </row>
    <row r="23" spans="2:19" x14ac:dyDescent="0.25">
      <c r="B23" s="7" t="s">
        <v>22</v>
      </c>
      <c r="C23" s="7" t="s">
        <v>15</v>
      </c>
      <c r="D23" s="15">
        <v>0.33333333333333331</v>
      </c>
      <c r="E23" s="13"/>
      <c r="F23" s="7" t="s">
        <v>39</v>
      </c>
      <c r="G23" s="7"/>
      <c r="H23" s="9"/>
      <c r="I23" s="36" t="s">
        <v>40</v>
      </c>
      <c r="J23" s="33"/>
      <c r="K23" s="34">
        <f>DATE(Année,5,8)</f>
        <v>41766</v>
      </c>
      <c r="L23" s="109"/>
      <c r="M23" s="113" t="s">
        <v>41</v>
      </c>
      <c r="N23" s="21"/>
      <c r="O23" s="30" t="s">
        <v>74</v>
      </c>
      <c r="P23" s="9"/>
      <c r="Q23" s="31"/>
      <c r="R23" s="30" t="s">
        <v>124</v>
      </c>
      <c r="S23" s="31"/>
    </row>
    <row r="24" spans="2:19" x14ac:dyDescent="0.25">
      <c r="B24" s="7" t="s">
        <v>23</v>
      </c>
      <c r="C24" s="14"/>
      <c r="D24" s="15">
        <v>0.36458333333333331</v>
      </c>
      <c r="E24" s="13"/>
      <c r="F24" s="7" t="s">
        <v>42</v>
      </c>
      <c r="G24" s="7"/>
      <c r="H24" s="9"/>
      <c r="I24" s="26" t="s">
        <v>43</v>
      </c>
      <c r="J24" s="27"/>
      <c r="K24" s="28">
        <f>K20+39</f>
        <v>41768</v>
      </c>
      <c r="L24" s="109"/>
      <c r="M24" s="115"/>
      <c r="N24" s="29"/>
      <c r="O24" s="30" t="s">
        <v>75</v>
      </c>
      <c r="P24" s="9"/>
      <c r="Q24" s="31"/>
      <c r="R24" s="30" t="s">
        <v>125</v>
      </c>
      <c r="S24" s="31"/>
    </row>
    <row r="25" spans="2:19" x14ac:dyDescent="0.25">
      <c r="B25" s="7" t="s">
        <v>23</v>
      </c>
      <c r="C25" s="7" t="s">
        <v>13</v>
      </c>
      <c r="D25" s="15">
        <v>0.29166666666666669</v>
      </c>
      <c r="E25" s="13"/>
      <c r="F25" s="7" t="s">
        <v>44</v>
      </c>
      <c r="G25" s="7"/>
      <c r="H25" s="9"/>
      <c r="I25" s="36" t="s">
        <v>45</v>
      </c>
      <c r="J25" s="33"/>
      <c r="K25" s="34">
        <f>K20+49</f>
        <v>41778</v>
      </c>
      <c r="L25" s="109"/>
      <c r="M25" s="116" t="s">
        <v>46</v>
      </c>
      <c r="N25" s="35"/>
      <c r="O25" s="30" t="s">
        <v>76</v>
      </c>
      <c r="P25" s="9"/>
      <c r="Q25" s="31"/>
      <c r="R25" s="30" t="s">
        <v>126</v>
      </c>
      <c r="S25" s="31"/>
    </row>
    <row r="26" spans="2:19" x14ac:dyDescent="0.25">
      <c r="B26" s="7" t="s">
        <v>23</v>
      </c>
      <c r="C26" s="7" t="s">
        <v>15</v>
      </c>
      <c r="D26" s="15">
        <v>0.33333333333333331</v>
      </c>
      <c r="E26" s="13"/>
      <c r="F26" s="7" t="s">
        <v>47</v>
      </c>
      <c r="G26" s="7"/>
      <c r="H26" s="9"/>
      <c r="I26" s="26" t="s">
        <v>48</v>
      </c>
      <c r="J26" s="27"/>
      <c r="K26" s="28">
        <f>K20+50</f>
        <v>41779</v>
      </c>
      <c r="L26" s="109"/>
      <c r="M26" s="114"/>
      <c r="N26" s="35"/>
      <c r="O26" s="30" t="s">
        <v>77</v>
      </c>
      <c r="P26" s="9"/>
      <c r="Q26" s="31"/>
      <c r="R26" s="30" t="s">
        <v>127</v>
      </c>
      <c r="S26" s="31"/>
    </row>
    <row r="27" spans="2:19" x14ac:dyDescent="0.25">
      <c r="B27" s="37" t="s">
        <v>25</v>
      </c>
      <c r="C27" s="38"/>
      <c r="D27" s="15">
        <v>0.36458333333333331</v>
      </c>
      <c r="E27" s="13"/>
      <c r="F27" s="7" t="s">
        <v>49</v>
      </c>
      <c r="G27" s="7"/>
      <c r="H27" s="9"/>
      <c r="I27" s="36" t="s">
        <v>50</v>
      </c>
      <c r="J27" s="33"/>
      <c r="K27" s="34">
        <f>DATE(Année,7,14)</f>
        <v>41833</v>
      </c>
      <c r="L27" s="109"/>
      <c r="M27" s="113" t="s">
        <v>51</v>
      </c>
      <c r="N27" s="21">
        <v>41630</v>
      </c>
      <c r="O27" s="30" t="s">
        <v>78</v>
      </c>
      <c r="P27" s="9"/>
      <c r="Q27" s="31"/>
      <c r="R27" s="30" t="s">
        <v>128</v>
      </c>
      <c r="S27" s="31"/>
    </row>
    <row r="28" spans="2:19" x14ac:dyDescent="0.25">
      <c r="B28" s="37" t="s">
        <v>52</v>
      </c>
      <c r="C28" s="37"/>
      <c r="D28" s="15"/>
      <c r="E28" s="13"/>
      <c r="F28" s="7" t="s">
        <v>53</v>
      </c>
      <c r="G28" s="7"/>
      <c r="H28" s="9"/>
      <c r="I28" s="26" t="s">
        <v>54</v>
      </c>
      <c r="J28" s="27"/>
      <c r="K28" s="28">
        <f>DATE(Année,8,15)</f>
        <v>41865</v>
      </c>
      <c r="L28" s="110"/>
      <c r="M28" s="115"/>
      <c r="N28" s="29">
        <v>41646</v>
      </c>
      <c r="O28" s="30" t="s">
        <v>79</v>
      </c>
      <c r="P28" s="9"/>
      <c r="Q28" s="31"/>
      <c r="R28" s="30" t="s">
        <v>129</v>
      </c>
      <c r="S28" s="31"/>
    </row>
    <row r="29" spans="2:19" x14ac:dyDescent="0.25">
      <c r="B29" s="7" t="s">
        <v>26</v>
      </c>
      <c r="C29" s="7"/>
      <c r="D29" s="15">
        <v>0.36458333333333331</v>
      </c>
      <c r="E29" s="13"/>
      <c r="I29" s="36" t="s">
        <v>46</v>
      </c>
      <c r="J29" s="33"/>
      <c r="K29" s="39">
        <f>DATE(Année,11,1)</f>
        <v>41943</v>
      </c>
      <c r="L29" s="108">
        <v>2018</v>
      </c>
      <c r="M29" s="111" t="s">
        <v>31</v>
      </c>
      <c r="N29" s="21">
        <v>41693</v>
      </c>
      <c r="O29" s="30" t="s">
        <v>80</v>
      </c>
      <c r="P29" s="9"/>
      <c r="Q29" s="31"/>
      <c r="R29" s="30" t="s">
        <v>130</v>
      </c>
      <c r="S29" s="31"/>
    </row>
    <row r="30" spans="2:19" x14ac:dyDescent="0.25">
      <c r="B30" s="7" t="s">
        <v>27</v>
      </c>
      <c r="C30" s="7"/>
      <c r="D30" s="15">
        <v>0.36458333333333331</v>
      </c>
      <c r="E30" s="13"/>
      <c r="I30" s="26" t="s">
        <v>55</v>
      </c>
      <c r="J30" s="27"/>
      <c r="K30" s="40">
        <f>DATE(Année,11,11)</f>
        <v>41953</v>
      </c>
      <c r="L30" s="109"/>
      <c r="M30" s="112"/>
      <c r="N30" s="29">
        <v>41709</v>
      </c>
      <c r="O30" s="30" t="s">
        <v>81</v>
      </c>
      <c r="P30" s="9"/>
      <c r="Q30" s="31"/>
      <c r="R30" s="30" t="s">
        <v>131</v>
      </c>
      <c r="S30" s="31"/>
    </row>
    <row r="31" spans="2:19" x14ac:dyDescent="0.25">
      <c r="B31" s="7" t="s">
        <v>28</v>
      </c>
      <c r="C31" s="14"/>
      <c r="D31" s="15">
        <v>0.36458333333333331</v>
      </c>
      <c r="E31" s="13"/>
      <c r="I31" s="41" t="s">
        <v>51</v>
      </c>
      <c r="J31" s="42"/>
      <c r="K31" s="43">
        <f>DATE(Année,12,25)</f>
        <v>41997</v>
      </c>
      <c r="L31" s="109"/>
      <c r="M31" s="113" t="s">
        <v>36</v>
      </c>
      <c r="N31" s="35">
        <v>41749</v>
      </c>
      <c r="O31" s="30" t="s">
        <v>82</v>
      </c>
      <c r="P31" s="9"/>
      <c r="Q31" s="31"/>
      <c r="R31" s="30" t="s">
        <v>132</v>
      </c>
      <c r="S31" s="31"/>
    </row>
    <row r="32" spans="2:19" x14ac:dyDescent="0.25">
      <c r="B32" s="7" t="s">
        <v>28</v>
      </c>
      <c r="C32" s="7" t="s">
        <v>13</v>
      </c>
      <c r="D32" s="15">
        <v>0.29166666666666669</v>
      </c>
      <c r="E32" s="13"/>
      <c r="L32" s="109"/>
      <c r="M32" s="114"/>
      <c r="N32" s="35">
        <v>41765</v>
      </c>
      <c r="O32" s="30" t="s">
        <v>83</v>
      </c>
      <c r="P32" s="9"/>
      <c r="Q32" s="31"/>
      <c r="R32" s="30" t="s">
        <v>133</v>
      </c>
      <c r="S32" s="31"/>
    </row>
    <row r="33" spans="2:19" x14ac:dyDescent="0.25">
      <c r="B33" s="7" t="s">
        <v>28</v>
      </c>
      <c r="C33" s="7" t="s">
        <v>15</v>
      </c>
      <c r="D33" s="15">
        <v>0.33333333333333331</v>
      </c>
      <c r="E33" s="13"/>
      <c r="L33" s="109"/>
      <c r="M33" s="113" t="s">
        <v>41</v>
      </c>
      <c r="N33" s="21">
        <v>41826</v>
      </c>
      <c r="O33" s="30" t="s">
        <v>84</v>
      </c>
      <c r="P33" s="9"/>
      <c r="Q33" s="31"/>
      <c r="R33" s="30" t="s">
        <v>134</v>
      </c>
      <c r="S33" s="31"/>
    </row>
    <row r="34" spans="2:19" x14ac:dyDescent="0.25">
      <c r="B34" s="7" t="s">
        <v>28</v>
      </c>
      <c r="C34" s="7" t="s">
        <v>9</v>
      </c>
      <c r="D34" s="15">
        <v>0</v>
      </c>
      <c r="E34" s="13"/>
      <c r="L34" s="109"/>
      <c r="M34" s="115"/>
      <c r="N34" s="29">
        <v>41884</v>
      </c>
      <c r="O34" s="30" t="s">
        <v>85</v>
      </c>
      <c r="P34" s="9"/>
      <c r="Q34" s="31"/>
      <c r="R34" s="30" t="s">
        <v>135</v>
      </c>
      <c r="S34" s="31"/>
    </row>
    <row r="35" spans="2:19" x14ac:dyDescent="0.25">
      <c r="B35" s="7" t="s">
        <v>29</v>
      </c>
      <c r="C35" s="14"/>
      <c r="D35" s="15">
        <v>0.36458333333333331</v>
      </c>
      <c r="E35" s="13"/>
      <c r="K35" s="7">
        <v>2018</v>
      </c>
      <c r="L35" s="109"/>
      <c r="M35" s="116" t="s">
        <v>46</v>
      </c>
      <c r="N35" s="35"/>
      <c r="O35" s="30" t="s">
        <v>86</v>
      </c>
      <c r="P35" s="9"/>
      <c r="Q35" s="31"/>
      <c r="R35" s="30" t="s">
        <v>136</v>
      </c>
      <c r="S35" s="31"/>
    </row>
    <row r="36" spans="2:19" x14ac:dyDescent="0.25">
      <c r="B36" s="7" t="s">
        <v>29</v>
      </c>
      <c r="C36" s="7" t="s">
        <v>13</v>
      </c>
      <c r="D36" s="15">
        <v>0.29166666666666669</v>
      </c>
      <c r="E36" s="13"/>
      <c r="K36" s="7">
        <v>2019</v>
      </c>
      <c r="L36" s="109"/>
      <c r="M36" s="114"/>
      <c r="N36" s="35"/>
      <c r="O36" s="30" t="s">
        <v>87</v>
      </c>
      <c r="P36" s="9"/>
      <c r="Q36" s="31"/>
      <c r="R36" s="30" t="s">
        <v>137</v>
      </c>
      <c r="S36" s="31"/>
    </row>
    <row r="37" spans="2:19" x14ac:dyDescent="0.25">
      <c r="B37" s="7" t="s">
        <v>29</v>
      </c>
      <c r="C37" s="7" t="s">
        <v>15</v>
      </c>
      <c r="D37" s="15">
        <v>0.33333333333333331</v>
      </c>
      <c r="E37" s="13"/>
      <c r="K37" s="7">
        <v>2020</v>
      </c>
      <c r="L37" s="109"/>
      <c r="M37" s="113" t="s">
        <v>51</v>
      </c>
      <c r="N37" s="21"/>
      <c r="O37" s="30" t="s">
        <v>88</v>
      </c>
      <c r="P37" s="9"/>
      <c r="Q37" s="31"/>
      <c r="R37" s="30" t="s">
        <v>138</v>
      </c>
      <c r="S37" s="31"/>
    </row>
    <row r="38" spans="2:19" x14ac:dyDescent="0.25">
      <c r="B38" s="7" t="s">
        <v>29</v>
      </c>
      <c r="C38" s="7" t="s">
        <v>9</v>
      </c>
      <c r="D38" s="15">
        <v>0</v>
      </c>
      <c r="E38" s="13"/>
      <c r="K38" s="7">
        <v>2021</v>
      </c>
      <c r="L38" s="110"/>
      <c r="M38" s="115"/>
      <c r="N38" s="29"/>
      <c r="O38" s="30" t="s">
        <v>89</v>
      </c>
      <c r="P38" s="9"/>
      <c r="Q38" s="31"/>
      <c r="R38" s="30" t="s">
        <v>139</v>
      </c>
      <c r="S38" s="31"/>
    </row>
    <row r="39" spans="2:19" x14ac:dyDescent="0.25">
      <c r="B39" s="7" t="s">
        <v>32</v>
      </c>
      <c r="C39" s="14"/>
      <c r="D39" s="15">
        <v>0.36458333333333331</v>
      </c>
      <c r="E39" s="13"/>
      <c r="K39" s="7">
        <v>2022</v>
      </c>
      <c r="L39" s="108">
        <v>2019</v>
      </c>
      <c r="M39" s="111" t="s">
        <v>31</v>
      </c>
      <c r="N39" s="21"/>
      <c r="O39" s="30" t="s">
        <v>90</v>
      </c>
      <c r="P39" s="9"/>
      <c r="Q39" s="31"/>
      <c r="R39" s="30" t="s">
        <v>140</v>
      </c>
      <c r="S39" s="31"/>
    </row>
    <row r="40" spans="2:19" x14ac:dyDescent="0.25">
      <c r="B40" s="7" t="s">
        <v>32</v>
      </c>
      <c r="C40" s="7" t="s">
        <v>13</v>
      </c>
      <c r="D40" s="15">
        <v>0.29166666666666669</v>
      </c>
      <c r="E40" s="13"/>
      <c r="K40" s="7">
        <v>2023</v>
      </c>
      <c r="L40" s="109"/>
      <c r="M40" s="112"/>
      <c r="N40" s="29"/>
      <c r="O40" s="30" t="s">
        <v>91</v>
      </c>
      <c r="P40" s="9"/>
      <c r="Q40" s="31"/>
      <c r="R40" s="30" t="s">
        <v>141</v>
      </c>
      <c r="S40" s="31"/>
    </row>
    <row r="41" spans="2:19" x14ac:dyDescent="0.25">
      <c r="B41" s="7" t="s">
        <v>32</v>
      </c>
      <c r="C41" s="7" t="s">
        <v>15</v>
      </c>
      <c r="D41" s="15">
        <v>0.33333333333333331</v>
      </c>
      <c r="E41" s="13"/>
      <c r="K41" s="7">
        <v>2024</v>
      </c>
      <c r="L41" s="109"/>
      <c r="M41" s="113" t="s">
        <v>36</v>
      </c>
      <c r="N41" s="35"/>
      <c r="O41" s="30" t="s">
        <v>92</v>
      </c>
      <c r="P41" s="9"/>
      <c r="Q41" s="31"/>
      <c r="R41" s="30" t="s">
        <v>142</v>
      </c>
      <c r="S41" s="31"/>
    </row>
    <row r="42" spans="2:19" x14ac:dyDescent="0.25">
      <c r="B42" s="7" t="s">
        <v>32</v>
      </c>
      <c r="C42" s="7" t="s">
        <v>9</v>
      </c>
      <c r="D42" s="15">
        <v>0</v>
      </c>
      <c r="E42" s="13"/>
      <c r="K42" s="7">
        <v>2025</v>
      </c>
      <c r="L42" s="109"/>
      <c r="M42" s="114"/>
      <c r="N42" s="35"/>
      <c r="O42" s="30" t="s">
        <v>93</v>
      </c>
      <c r="P42" s="9"/>
      <c r="Q42" s="31"/>
      <c r="R42" s="30" t="s">
        <v>143</v>
      </c>
      <c r="S42" s="31"/>
    </row>
    <row r="43" spans="2:19" x14ac:dyDescent="0.25">
      <c r="B43" s="7" t="s">
        <v>34</v>
      </c>
      <c r="C43" s="14"/>
      <c r="D43" s="15">
        <v>0.36458333333333331</v>
      </c>
      <c r="E43" s="13"/>
      <c r="K43" s="7">
        <v>2026</v>
      </c>
      <c r="L43" s="109"/>
      <c r="M43" s="113" t="s">
        <v>41</v>
      </c>
      <c r="N43" s="21"/>
      <c r="O43" s="30" t="s">
        <v>94</v>
      </c>
      <c r="P43" s="9"/>
      <c r="Q43" s="31"/>
      <c r="R43" s="30" t="s">
        <v>144</v>
      </c>
      <c r="S43" s="31"/>
    </row>
    <row r="44" spans="2:19" x14ac:dyDescent="0.25">
      <c r="B44" s="7" t="s">
        <v>34</v>
      </c>
      <c r="C44" s="7" t="s">
        <v>13</v>
      </c>
      <c r="D44" s="15">
        <v>0.29166666666666669</v>
      </c>
      <c r="E44" s="12"/>
      <c r="L44" s="109"/>
      <c r="M44" s="115"/>
      <c r="N44" s="29"/>
      <c r="O44" s="30" t="s">
        <v>95</v>
      </c>
      <c r="P44" s="9"/>
      <c r="Q44" s="31"/>
      <c r="R44" s="30" t="s">
        <v>145</v>
      </c>
      <c r="S44" s="31"/>
    </row>
    <row r="45" spans="2:19" x14ac:dyDescent="0.25">
      <c r="B45" s="7" t="s">
        <v>34</v>
      </c>
      <c r="C45" s="7" t="s">
        <v>15</v>
      </c>
      <c r="D45" s="15">
        <v>0.33333333333333331</v>
      </c>
      <c r="E45" s="12"/>
      <c r="L45" s="109"/>
      <c r="M45" s="116" t="s">
        <v>46</v>
      </c>
      <c r="N45" s="35"/>
      <c r="O45" s="30" t="s">
        <v>96</v>
      </c>
      <c r="P45" s="9"/>
      <c r="Q45" s="31"/>
      <c r="R45" s="30" t="s">
        <v>146</v>
      </c>
      <c r="S45" s="31"/>
    </row>
    <row r="46" spans="2:19" x14ac:dyDescent="0.25">
      <c r="B46" s="7" t="s">
        <v>34</v>
      </c>
      <c r="C46" s="7" t="s">
        <v>9</v>
      </c>
      <c r="D46" s="11">
        <v>0</v>
      </c>
      <c r="E46" s="12"/>
      <c r="L46" s="109"/>
      <c r="M46" s="114"/>
      <c r="N46" s="35"/>
      <c r="O46" s="30" t="s">
        <v>97</v>
      </c>
      <c r="P46" s="9"/>
      <c r="Q46" s="31"/>
      <c r="R46" s="30" t="s">
        <v>147</v>
      </c>
      <c r="S46" s="31"/>
    </row>
    <row r="47" spans="2:19" x14ac:dyDescent="0.25">
      <c r="B47" s="7" t="s">
        <v>37</v>
      </c>
      <c r="C47" s="7"/>
      <c r="D47" s="11">
        <v>0</v>
      </c>
      <c r="E47" s="12"/>
      <c r="L47" s="109"/>
      <c r="M47" s="113" t="s">
        <v>51</v>
      </c>
      <c r="N47" s="21"/>
      <c r="O47" s="30" t="s">
        <v>98</v>
      </c>
      <c r="P47" s="9"/>
      <c r="Q47" s="31"/>
      <c r="R47" s="30" t="s">
        <v>148</v>
      </c>
      <c r="S47" s="31"/>
    </row>
    <row r="48" spans="2:19" x14ac:dyDescent="0.25">
      <c r="B48" s="7" t="s">
        <v>39</v>
      </c>
      <c r="C48" s="7"/>
      <c r="D48" s="11">
        <v>0</v>
      </c>
      <c r="E48" s="12"/>
      <c r="L48" s="110"/>
      <c r="M48" s="115"/>
      <c r="N48" s="29"/>
      <c r="O48" s="30" t="s">
        <v>99</v>
      </c>
      <c r="P48" s="9"/>
      <c r="Q48" s="31"/>
      <c r="R48" s="30" t="s">
        <v>149</v>
      </c>
      <c r="S48" s="31"/>
    </row>
    <row r="49" spans="2:19" x14ac:dyDescent="0.25">
      <c r="B49" s="7" t="s">
        <v>42</v>
      </c>
      <c r="C49" s="7" t="s">
        <v>15</v>
      </c>
      <c r="D49" s="11"/>
      <c r="E49" s="12"/>
      <c r="L49" s="108">
        <v>2020</v>
      </c>
      <c r="M49" s="111" t="s">
        <v>31</v>
      </c>
      <c r="N49" s="21"/>
      <c r="O49" s="30" t="s">
        <v>100</v>
      </c>
      <c r="P49" s="9"/>
      <c r="Q49" s="31"/>
      <c r="R49" s="30" t="s">
        <v>150</v>
      </c>
      <c r="S49" s="31"/>
    </row>
    <row r="50" spans="2:19" x14ac:dyDescent="0.25">
      <c r="B50" s="7" t="s">
        <v>44</v>
      </c>
      <c r="C50" s="7"/>
      <c r="D50" s="11">
        <v>0</v>
      </c>
      <c r="E50" s="12"/>
      <c r="L50" s="109"/>
      <c r="M50" s="112"/>
      <c r="N50" s="29"/>
      <c r="O50" s="30" t="s">
        <v>101</v>
      </c>
      <c r="P50" s="9"/>
      <c r="Q50" s="31"/>
      <c r="R50" s="44"/>
      <c r="S50" s="31"/>
    </row>
    <row r="51" spans="2:19" x14ac:dyDescent="0.25">
      <c r="B51" s="7"/>
      <c r="C51" s="7"/>
      <c r="D51" s="11"/>
      <c r="E51" s="12"/>
      <c r="L51" s="109"/>
      <c r="M51" s="113" t="s">
        <v>36</v>
      </c>
      <c r="N51" s="35"/>
      <c r="O51" s="30" t="s">
        <v>102</v>
      </c>
      <c r="P51" s="9"/>
      <c r="Q51" s="31"/>
      <c r="R51" s="45"/>
      <c r="S51" s="46"/>
    </row>
    <row r="52" spans="2:19" x14ac:dyDescent="0.25">
      <c r="B52" s="7" t="s">
        <v>47</v>
      </c>
      <c r="C52" s="7"/>
      <c r="D52" s="11"/>
      <c r="E52" s="12"/>
      <c r="L52" s="109"/>
      <c r="M52" s="114"/>
      <c r="N52" s="35"/>
      <c r="O52" s="30" t="s">
        <v>103</v>
      </c>
      <c r="P52" s="9"/>
      <c r="Q52" s="31"/>
    </row>
    <row r="53" spans="2:19" x14ac:dyDescent="0.25">
      <c r="B53" s="7" t="s">
        <v>49</v>
      </c>
      <c r="C53" s="7"/>
      <c r="D53" s="11">
        <v>0</v>
      </c>
      <c r="L53" s="109"/>
      <c r="M53" s="113" t="s">
        <v>41</v>
      </c>
      <c r="N53" s="21"/>
      <c r="O53" s="30" t="s">
        <v>104</v>
      </c>
      <c r="P53" s="9"/>
      <c r="Q53" s="31"/>
    </row>
    <row r="54" spans="2:19" x14ac:dyDescent="0.25">
      <c r="B54" s="7" t="s">
        <v>53</v>
      </c>
      <c r="C54" s="7"/>
      <c r="D54" s="11">
        <v>0</v>
      </c>
      <c r="L54" s="109"/>
      <c r="M54" s="115"/>
      <c r="N54" s="29"/>
      <c r="O54" s="30" t="s">
        <v>105</v>
      </c>
      <c r="P54" s="9"/>
      <c r="Q54" s="31"/>
    </row>
    <row r="55" spans="2:19" x14ac:dyDescent="0.25">
      <c r="L55" s="109"/>
      <c r="M55" s="116" t="s">
        <v>46</v>
      </c>
      <c r="N55" s="35"/>
      <c r="O55" s="30" t="s">
        <v>106</v>
      </c>
      <c r="P55" s="9"/>
      <c r="Q55" s="31"/>
    </row>
    <row r="56" spans="2:19" x14ac:dyDescent="0.25">
      <c r="L56" s="109"/>
      <c r="M56" s="114"/>
      <c r="N56" s="35"/>
      <c r="O56" s="30" t="s">
        <v>107</v>
      </c>
      <c r="P56" s="9"/>
      <c r="Q56" s="31"/>
    </row>
    <row r="57" spans="2:19" x14ac:dyDescent="0.25">
      <c r="L57" s="109"/>
      <c r="M57" s="113" t="s">
        <v>51</v>
      </c>
      <c r="N57" s="21"/>
      <c r="O57" s="30" t="s">
        <v>108</v>
      </c>
      <c r="P57" s="9"/>
      <c r="Q57" s="31"/>
    </row>
    <row r="58" spans="2:19" x14ac:dyDescent="0.25">
      <c r="L58" s="110"/>
      <c r="M58" s="115"/>
      <c r="N58" s="29"/>
      <c r="O58" s="30" t="s">
        <v>109</v>
      </c>
      <c r="P58" s="9"/>
      <c r="Q58" s="31"/>
    </row>
    <row r="59" spans="2:19" x14ac:dyDescent="0.25">
      <c r="L59" s="108">
        <v>2021</v>
      </c>
      <c r="M59" s="111" t="s">
        <v>31</v>
      </c>
      <c r="N59" s="21"/>
      <c r="O59" s="30" t="s">
        <v>110</v>
      </c>
      <c r="P59" s="9"/>
      <c r="Q59" s="31"/>
    </row>
    <row r="60" spans="2:19" x14ac:dyDescent="0.25">
      <c r="L60" s="109"/>
      <c r="M60" s="112"/>
      <c r="N60" s="29"/>
      <c r="O60" s="30" t="s">
        <v>111</v>
      </c>
      <c r="P60" s="9"/>
      <c r="Q60" s="31"/>
    </row>
    <row r="61" spans="2:19" x14ac:dyDescent="0.25">
      <c r="L61" s="109"/>
      <c r="M61" s="113" t="s">
        <v>36</v>
      </c>
      <c r="N61" s="35"/>
      <c r="O61" s="30" t="s">
        <v>112</v>
      </c>
      <c r="P61" s="9"/>
      <c r="Q61" s="31"/>
    </row>
    <row r="62" spans="2:19" x14ac:dyDescent="0.25">
      <c r="L62" s="109"/>
      <c r="M62" s="114"/>
      <c r="N62" s="35"/>
      <c r="O62" s="30" t="s">
        <v>113</v>
      </c>
      <c r="P62" s="9"/>
      <c r="Q62" s="31"/>
    </row>
    <row r="63" spans="2:19" x14ac:dyDescent="0.25">
      <c r="L63" s="109"/>
      <c r="M63" s="113" t="s">
        <v>41</v>
      </c>
      <c r="N63" s="21"/>
      <c r="O63" s="30" t="s">
        <v>114</v>
      </c>
      <c r="P63" s="9"/>
      <c r="Q63" s="31"/>
    </row>
    <row r="64" spans="2:19" x14ac:dyDescent="0.25">
      <c r="L64" s="109"/>
      <c r="M64" s="115"/>
      <c r="N64" s="29"/>
      <c r="O64" s="30" t="s">
        <v>115</v>
      </c>
      <c r="P64" s="9"/>
      <c r="Q64" s="31"/>
    </row>
    <row r="65" spans="12:17" x14ac:dyDescent="0.25">
      <c r="L65" s="109"/>
      <c r="M65" s="116" t="s">
        <v>46</v>
      </c>
      <c r="N65" s="35"/>
      <c r="O65" s="30" t="s">
        <v>116</v>
      </c>
      <c r="P65" s="9"/>
      <c r="Q65" s="31"/>
    </row>
    <row r="66" spans="12:17" x14ac:dyDescent="0.25">
      <c r="L66" s="109"/>
      <c r="M66" s="114"/>
      <c r="N66" s="35"/>
      <c r="O66" s="30" t="s">
        <v>117</v>
      </c>
      <c r="P66" s="9"/>
      <c r="Q66" s="31"/>
    </row>
    <row r="67" spans="12:17" x14ac:dyDescent="0.25">
      <c r="L67" s="109"/>
      <c r="M67" s="113" t="s">
        <v>51</v>
      </c>
      <c r="N67" s="21"/>
      <c r="O67" s="30" t="s">
        <v>118</v>
      </c>
      <c r="P67" s="9"/>
      <c r="Q67" s="31"/>
    </row>
    <row r="68" spans="12:17" x14ac:dyDescent="0.25">
      <c r="L68" s="110"/>
      <c r="M68" s="115"/>
      <c r="N68" s="29"/>
      <c r="O68" s="30" t="s">
        <v>119</v>
      </c>
      <c r="P68" s="9"/>
      <c r="Q68" s="31"/>
    </row>
    <row r="69" spans="12:17" x14ac:dyDescent="0.25">
      <c r="L69" s="108">
        <v>2022</v>
      </c>
      <c r="M69" s="111" t="s">
        <v>31</v>
      </c>
      <c r="N69" s="21"/>
      <c r="O69" s="30"/>
      <c r="P69" s="9"/>
      <c r="Q69" s="31"/>
    </row>
    <row r="70" spans="12:17" x14ac:dyDescent="0.25">
      <c r="L70" s="109"/>
      <c r="M70" s="112"/>
      <c r="N70" s="29"/>
      <c r="O70" s="47"/>
      <c r="P70" s="9"/>
      <c r="Q70" s="31"/>
    </row>
    <row r="71" spans="12:17" x14ac:dyDescent="0.25">
      <c r="L71" s="109"/>
      <c r="M71" s="113" t="s">
        <v>36</v>
      </c>
      <c r="N71" s="35"/>
      <c r="O71" s="30"/>
      <c r="P71" s="9"/>
      <c r="Q71" s="31"/>
    </row>
    <row r="72" spans="12:17" x14ac:dyDescent="0.25">
      <c r="L72" s="109"/>
      <c r="M72" s="114"/>
      <c r="N72" s="35"/>
      <c r="O72" s="30"/>
      <c r="P72" s="9"/>
      <c r="Q72" s="31"/>
    </row>
    <row r="73" spans="12:17" x14ac:dyDescent="0.25">
      <c r="L73" s="109"/>
      <c r="M73" s="113" t="s">
        <v>41</v>
      </c>
      <c r="N73" s="21"/>
      <c r="O73" s="30"/>
      <c r="P73" s="9"/>
      <c r="Q73" s="31"/>
    </row>
    <row r="74" spans="12:17" x14ac:dyDescent="0.25">
      <c r="L74" s="109"/>
      <c r="M74" s="115"/>
      <c r="N74" s="35"/>
      <c r="O74" s="48"/>
      <c r="P74" s="49"/>
      <c r="Q74" s="46"/>
    </row>
    <row r="75" spans="12:17" x14ac:dyDescent="0.25">
      <c r="L75" s="109"/>
      <c r="M75" s="117" t="s">
        <v>46</v>
      </c>
      <c r="N75" s="50"/>
      <c r="O75" s="51" t="s">
        <v>24</v>
      </c>
    </row>
    <row r="76" spans="12:17" x14ac:dyDescent="0.25">
      <c r="L76" s="109"/>
      <c r="M76" s="118"/>
      <c r="N76" s="52"/>
    </row>
    <row r="77" spans="12:17" x14ac:dyDescent="0.25">
      <c r="L77" s="109"/>
      <c r="M77" s="113" t="s">
        <v>51</v>
      </c>
      <c r="N77" s="53"/>
    </row>
    <row r="78" spans="12:17" x14ac:dyDescent="0.25">
      <c r="L78" s="110"/>
      <c r="M78" s="115"/>
      <c r="N78" s="54"/>
    </row>
    <row r="79" spans="12:17" x14ac:dyDescent="0.25">
      <c r="L79" s="108">
        <v>2023</v>
      </c>
      <c r="M79" s="111" t="s">
        <v>31</v>
      </c>
      <c r="N79" s="55"/>
    </row>
    <row r="80" spans="12:17" x14ac:dyDescent="0.25">
      <c r="L80" s="109"/>
      <c r="M80" s="112"/>
      <c r="N80" s="54"/>
    </row>
    <row r="81" spans="12:14" x14ac:dyDescent="0.25">
      <c r="L81" s="109"/>
      <c r="M81" s="113" t="s">
        <v>36</v>
      </c>
      <c r="N81" s="53"/>
    </row>
    <row r="82" spans="12:14" x14ac:dyDescent="0.25">
      <c r="L82" s="109"/>
      <c r="M82" s="114"/>
      <c r="N82" s="53"/>
    </row>
    <row r="83" spans="12:14" x14ac:dyDescent="0.25">
      <c r="L83" s="109"/>
      <c r="M83" s="113" t="s">
        <v>41</v>
      </c>
      <c r="N83" s="55"/>
    </row>
    <row r="84" spans="12:14" x14ac:dyDescent="0.25">
      <c r="L84" s="109"/>
      <c r="M84" s="115"/>
      <c r="N84" s="54"/>
    </row>
    <row r="85" spans="12:14" x14ac:dyDescent="0.25">
      <c r="L85" s="109"/>
      <c r="M85" s="116" t="s">
        <v>46</v>
      </c>
      <c r="N85" s="53"/>
    </row>
    <row r="86" spans="12:14" x14ac:dyDescent="0.25">
      <c r="L86" s="109"/>
      <c r="M86" s="114"/>
      <c r="N86" s="53"/>
    </row>
    <row r="87" spans="12:14" x14ac:dyDescent="0.25">
      <c r="L87" s="109"/>
      <c r="M87" s="113" t="s">
        <v>51</v>
      </c>
      <c r="N87" s="55"/>
    </row>
    <row r="88" spans="12:14" x14ac:dyDescent="0.25">
      <c r="L88" s="110"/>
      <c r="M88" s="115"/>
      <c r="N88" s="54"/>
    </row>
  </sheetData>
  <mergeCells count="60">
    <mergeCell ref="V2:V3"/>
    <mergeCell ref="W2:W3"/>
    <mergeCell ref="X2:X3"/>
    <mergeCell ref="J4:J5"/>
    <mergeCell ref="K4:M5"/>
    <mergeCell ref="N4:P5"/>
    <mergeCell ref="Q4:S5"/>
    <mergeCell ref="T4:T5"/>
    <mergeCell ref="U4:U5"/>
    <mergeCell ref="V4:V5"/>
    <mergeCell ref="J2:J3"/>
    <mergeCell ref="K2:M3"/>
    <mergeCell ref="N2:P3"/>
    <mergeCell ref="Q2:S3"/>
    <mergeCell ref="T2:T3"/>
    <mergeCell ref="U2:U3"/>
    <mergeCell ref="W4:W5"/>
    <mergeCell ref="X4:X5"/>
    <mergeCell ref="L19:L28"/>
    <mergeCell ref="M19:M20"/>
    <mergeCell ref="M21:M22"/>
    <mergeCell ref="M23:M24"/>
    <mergeCell ref="M25:M26"/>
    <mergeCell ref="M27:M28"/>
    <mergeCell ref="L29:L38"/>
    <mergeCell ref="M29:M30"/>
    <mergeCell ref="M31:M32"/>
    <mergeCell ref="M33:M34"/>
    <mergeCell ref="M35:M36"/>
    <mergeCell ref="M37:M38"/>
    <mergeCell ref="L39:L48"/>
    <mergeCell ref="M39:M40"/>
    <mergeCell ref="M41:M42"/>
    <mergeCell ref="M43:M44"/>
    <mergeCell ref="M45:M46"/>
    <mergeCell ref="M47:M48"/>
    <mergeCell ref="L49:L58"/>
    <mergeCell ref="M49:M50"/>
    <mergeCell ref="M51:M52"/>
    <mergeCell ref="M53:M54"/>
    <mergeCell ref="M55:M56"/>
    <mergeCell ref="M57:M58"/>
    <mergeCell ref="L59:L68"/>
    <mergeCell ref="M59:M60"/>
    <mergeCell ref="M61:M62"/>
    <mergeCell ref="M63:M64"/>
    <mergeCell ref="M65:M66"/>
    <mergeCell ref="M67:M68"/>
    <mergeCell ref="L69:L78"/>
    <mergeCell ref="M69:M70"/>
    <mergeCell ref="M71:M72"/>
    <mergeCell ref="M73:M74"/>
    <mergeCell ref="M75:M76"/>
    <mergeCell ref="M77:M78"/>
    <mergeCell ref="L79:L88"/>
    <mergeCell ref="M79:M80"/>
    <mergeCell ref="M81:M82"/>
    <mergeCell ref="M83:M84"/>
    <mergeCell ref="M85:M86"/>
    <mergeCell ref="M87:M88"/>
  </mergeCells>
  <dataValidations count="3">
    <dataValidation type="list" allowBlank="1" showInputMessage="1" showErrorMessage="1" sqref="J4">
      <formula1>Années</formula1>
    </dataValidation>
    <dataValidation type="list" allowBlank="1" showInputMessage="1" showErrorMessage="1" sqref="K4:M5">
      <formula1>Agents</formula1>
    </dataValidation>
    <dataValidation type="list" allowBlank="1" showInputMessage="1" showErrorMessage="1" sqref="Q4:S5">
      <formula1>Restaurants</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V47"/>
  <sheetViews>
    <sheetView showGridLines="0" tabSelected="1" topLeftCell="G1" zoomScaleNormal="100" workbookViewId="0">
      <selection activeCell="V3" sqref="V3"/>
    </sheetView>
  </sheetViews>
  <sheetFormatPr baseColWidth="10" defaultColWidth="11.44140625" defaultRowHeight="11.4" x14ac:dyDescent="0.3"/>
  <cols>
    <col min="1" max="1" width="3.33203125" style="56" customWidth="1"/>
    <col min="2" max="2" width="5" style="56" customWidth="1"/>
    <col min="3" max="3" width="4.109375" style="56" customWidth="1"/>
    <col min="4" max="4" width="3.33203125" style="56" customWidth="1"/>
    <col min="5" max="6" width="17.88671875" style="56" customWidth="1"/>
    <col min="7" max="11" width="6.6640625" style="56" customWidth="1"/>
    <col min="12" max="12" width="11" style="57" customWidth="1"/>
    <col min="13" max="13" width="9.33203125" style="57" customWidth="1"/>
    <col min="14" max="15" width="7.5546875" style="56" customWidth="1"/>
    <col min="16" max="16" width="3.33203125" style="56" customWidth="1"/>
    <col min="17" max="17" width="11.44140625" style="56"/>
    <col min="18" max="18" width="11.88671875" style="56" customWidth="1"/>
    <col min="19" max="19" width="22.109375" style="56" customWidth="1"/>
    <col min="20" max="20" width="7.5546875" style="56" customWidth="1"/>
    <col min="21" max="21" width="5.88671875" style="56" customWidth="1"/>
    <col min="22" max="22" width="7.5546875" style="56" customWidth="1"/>
    <col min="23" max="23" width="8.21875" style="56" customWidth="1"/>
    <col min="24" max="16384" width="11.44140625" style="56"/>
  </cols>
  <sheetData>
    <row r="3" spans="2:22" ht="20.100000000000001" customHeight="1" x14ac:dyDescent="0.3">
      <c r="Q3" s="58"/>
      <c r="R3" s="59"/>
      <c r="S3" s="59"/>
      <c r="T3" s="59"/>
      <c r="U3" s="107" t="str">
        <f>"Récupérations au 01/01/"&amp;Année</f>
        <v>Récupérations au 01/01/2018</v>
      </c>
      <c r="V3" s="60">
        <v>0</v>
      </c>
    </row>
    <row r="4" spans="2:22" ht="30" customHeight="1" x14ac:dyDescent="0.3">
      <c r="B4" s="61" t="s">
        <v>56</v>
      </c>
      <c r="C4" s="62"/>
      <c r="D4" s="61" t="s">
        <v>57</v>
      </c>
      <c r="E4" s="62"/>
      <c r="F4" s="63" t="s">
        <v>3</v>
      </c>
      <c r="G4" s="63" t="s">
        <v>58</v>
      </c>
      <c r="H4" s="61" t="s">
        <v>59</v>
      </c>
      <c r="I4" s="64"/>
      <c r="J4" s="64"/>
      <c r="K4" s="62"/>
      <c r="L4" s="61" t="s">
        <v>60</v>
      </c>
      <c r="M4" s="62"/>
      <c r="N4" s="63" t="s">
        <v>61</v>
      </c>
      <c r="O4" s="65" t="s">
        <v>62</v>
      </c>
      <c r="Q4" s="63" t="s">
        <v>63</v>
      </c>
      <c r="R4" s="66" t="s">
        <v>64</v>
      </c>
      <c r="S4" s="66" t="s">
        <v>65</v>
      </c>
      <c r="T4" s="65" t="s">
        <v>62</v>
      </c>
      <c r="U4" s="65" t="s">
        <v>66</v>
      </c>
      <c r="V4" s="67" t="s">
        <v>67</v>
      </c>
    </row>
    <row r="5" spans="2:22" ht="15" customHeight="1" x14ac:dyDescent="0.3">
      <c r="B5" s="68">
        <f>C5</f>
        <v>41639</v>
      </c>
      <c r="C5" s="69">
        <f>DATE(Année,1,1)</f>
        <v>41639</v>
      </c>
      <c r="D5" s="70" t="str">
        <f t="array" ref="D5:D35">IF(C5:C35="","",CONCATENATE(IF(ISERROR(MATCH(C5:C35,Fériés,0)),"",INDEX(Liste_Fériés,MATCH(C5:C35,Fériés,0),1))))</f>
        <v>Jour de l’an</v>
      </c>
      <c r="E5" s="71"/>
      <c r="F5" s="72"/>
      <c r="G5" s="73"/>
      <c r="H5" s="74"/>
      <c r="I5" s="74"/>
      <c r="J5" s="74"/>
      <c r="K5" s="74"/>
      <c r="L5" s="75"/>
      <c r="M5" s="76"/>
      <c r="N5" s="77">
        <f t="array" ref="N5">IF(L5="",(MOD(I5-H5,1)+MOD(K5-J5,1)),IFERROR(INDEX(Paramètres!D:D,SMALL(IF((Paramètres!B:B=L5)*(Paramètres!C:C=M5),ROW(Paramètres!B:B)),ROWS(5:5)))+(MOD(I5-H5,1)+MOD(K5-J5,1)),""))</f>
        <v>0</v>
      </c>
      <c r="O5" s="78">
        <f>N5-(G5/24)</f>
        <v>0</v>
      </c>
      <c r="Q5" s="79">
        <f>DATE(Année,5,1)</f>
        <v>41759</v>
      </c>
      <c r="R5" s="72" t="str">
        <f>IF(O5&lt;0,"Récupération",IF(O5&gt;0,"Heure sup.",""))</f>
        <v/>
      </c>
      <c r="S5" s="72"/>
      <c r="T5" s="80">
        <f>O5</f>
        <v>0</v>
      </c>
      <c r="U5" s="74"/>
      <c r="V5" s="78">
        <f>(V3+T5-U5)-1+1</f>
        <v>0</v>
      </c>
    </row>
    <row r="6" spans="2:22" ht="15" customHeight="1" x14ac:dyDescent="0.3">
      <c r="B6" s="68">
        <f t="shared" ref="B6:B35" si="0">C6</f>
        <v>41640</v>
      </c>
      <c r="C6" s="69">
        <f>C5+1</f>
        <v>41640</v>
      </c>
      <c r="D6" s="70" t="str">
        <v/>
      </c>
      <c r="E6" s="71"/>
      <c r="F6" s="72"/>
      <c r="G6" s="73">
        <v>7</v>
      </c>
      <c r="H6" s="74">
        <v>0.375</v>
      </c>
      <c r="I6" s="74">
        <v>0.70833333333333337</v>
      </c>
      <c r="J6" s="74"/>
      <c r="K6" s="74"/>
      <c r="L6" s="75"/>
      <c r="M6" s="76"/>
      <c r="N6" s="81">
        <f t="array" ref="N6">IF(L6="",(MOD(I6-H6,1)+MOD(K6-J6,1)),IFERROR(INDEX(Paramètres!D:D,SMALL(IF((Paramètres!B:B=L6)*(Paramètres!C:C=M6),ROW(Paramètres!B:B)),ROWS(6:6)))+(MOD(I6-H6,1)+MOD(K6-J6,1)),""))</f>
        <v>0.33333333333333337</v>
      </c>
      <c r="O6" s="78">
        <f>N6-(G6/24)</f>
        <v>4.1666666666666685E-2</v>
      </c>
      <c r="Q6" s="79">
        <f>Q5+1</f>
        <v>41760</v>
      </c>
      <c r="R6" s="72" t="str">
        <f>IF(O6&lt;0,"Récupération",IF(O6&gt;0,"Heure sup.",""))</f>
        <v>Heure sup.</v>
      </c>
      <c r="S6" s="72"/>
      <c r="T6" s="80">
        <f>O6</f>
        <v>4.1666666666666685E-2</v>
      </c>
      <c r="U6" s="74"/>
      <c r="V6" s="78">
        <f>(V5+T6-U6)-1+1</f>
        <v>4.1666666666666741E-2</v>
      </c>
    </row>
    <row r="7" spans="2:22" ht="15" customHeight="1" x14ac:dyDescent="0.3">
      <c r="B7" s="68">
        <f t="shared" si="0"/>
        <v>41641</v>
      </c>
      <c r="C7" s="69">
        <f>C6+1</f>
        <v>41641</v>
      </c>
      <c r="D7" s="70" t="str">
        <v/>
      </c>
      <c r="E7" s="71"/>
      <c r="F7" s="72"/>
      <c r="G7" s="73">
        <v>7</v>
      </c>
      <c r="H7" s="74">
        <v>0.35416666666666669</v>
      </c>
      <c r="I7" s="74">
        <v>0.72916666666666663</v>
      </c>
      <c r="J7" s="74"/>
      <c r="K7" s="74"/>
      <c r="L7" s="75"/>
      <c r="M7" s="76"/>
      <c r="N7" s="77">
        <f t="array" ref="N7">IF(L7="",(MOD(I7-H7,1)+MOD(K7-J7,1)),IFERROR(INDEX(Paramètres!D:D,SMALL(IF((Paramètres!B:B=L7)*(Paramètres!C:C=M7),ROW(Paramètres!B:B)),ROWS(7:7)))+(MOD(I7-H7,1)+MOD(K7-J7,1)),""))</f>
        <v>0.37499999999999994</v>
      </c>
      <c r="O7" s="78">
        <f t="shared" ref="O7:O35" si="1">N7-(G7/24)</f>
        <v>8.3333333333333259E-2</v>
      </c>
      <c r="Q7" s="79">
        <f t="shared" ref="Q7:Q32" si="2">Q6+1</f>
        <v>41761</v>
      </c>
      <c r="R7" s="72" t="str">
        <f t="shared" ref="R7:R35" si="3">IF(O7&lt;0,"Récupération",IF(O7&gt;0,"Heure sup.",""))</f>
        <v>Heure sup.</v>
      </c>
      <c r="S7" s="72"/>
      <c r="T7" s="80">
        <f t="shared" ref="T7:T35" si="4">O7</f>
        <v>8.3333333333333259E-2</v>
      </c>
      <c r="U7" s="74"/>
      <c r="V7" s="78">
        <f t="shared" ref="V7:V35" si="5">(V6+T7-U7)-1+1</f>
        <v>0.125</v>
      </c>
    </row>
    <row r="8" spans="2:22" ht="15" customHeight="1" x14ac:dyDescent="0.3">
      <c r="B8" s="68">
        <f t="shared" si="0"/>
        <v>41642</v>
      </c>
      <c r="C8" s="69">
        <f t="shared" ref="C8:C32" si="6">C7+1</f>
        <v>41642</v>
      </c>
      <c r="D8" s="70" t="str">
        <v/>
      </c>
      <c r="E8" s="71"/>
      <c r="F8" s="72"/>
      <c r="G8" s="73"/>
      <c r="H8" s="74"/>
      <c r="I8" s="74"/>
      <c r="J8" s="74"/>
      <c r="K8" s="74"/>
      <c r="L8" s="75" t="s">
        <v>9</v>
      </c>
      <c r="M8" s="76"/>
      <c r="N8" s="77">
        <f t="array" ref="N8">IF(L8="",(MOD(I8-H8,1)+MOD(K8-J8,1)),IFERROR(INDEX(Paramètres!D:D,SMALL(IF((Paramètres!B:B=L8)*(Paramètres!C:C=M8),ROW(Paramètres!B:B)),ROWS(8:8)))+(MOD(I8-H8,1)+MOD(K8-J8,1)),""))</f>
        <v>0</v>
      </c>
      <c r="O8" s="78">
        <f t="shared" si="1"/>
        <v>0</v>
      </c>
      <c r="Q8" s="79">
        <f t="shared" si="2"/>
        <v>41762</v>
      </c>
      <c r="R8" s="72" t="str">
        <f t="shared" si="3"/>
        <v/>
      </c>
      <c r="S8" s="72"/>
      <c r="T8" s="80">
        <f t="shared" si="4"/>
        <v>0</v>
      </c>
      <c r="U8" s="74"/>
      <c r="V8" s="78">
        <f t="shared" si="5"/>
        <v>0.125</v>
      </c>
    </row>
    <row r="9" spans="2:22" ht="15" customHeight="1" x14ac:dyDescent="0.3">
      <c r="B9" s="68">
        <f t="shared" si="0"/>
        <v>41643</v>
      </c>
      <c r="C9" s="69">
        <f t="shared" si="6"/>
        <v>41643</v>
      </c>
      <c r="D9" s="70" t="str">
        <v/>
      </c>
      <c r="E9" s="71"/>
      <c r="F9" s="72"/>
      <c r="G9" s="73"/>
      <c r="H9" s="74"/>
      <c r="I9" s="74"/>
      <c r="J9" s="74"/>
      <c r="K9" s="74"/>
      <c r="L9" s="75" t="s">
        <v>9</v>
      </c>
      <c r="M9" s="76"/>
      <c r="N9" s="77">
        <f t="array" ref="N9">IF(L9="",(MOD(I9-H9,1)+MOD(K9-J9,1)),IFERROR(INDEX(Paramètres!D:D,SMALL(IF((Paramètres!B:B=L9)*(Paramètres!C:C=M9),ROW(Paramètres!B:B)),ROWS(9:9)))+(MOD(I9-H9,1)+MOD(K9-J9,1)),""))</f>
        <v>0</v>
      </c>
      <c r="O9" s="78">
        <f t="shared" si="1"/>
        <v>0</v>
      </c>
      <c r="Q9" s="79">
        <f t="shared" si="2"/>
        <v>41763</v>
      </c>
      <c r="R9" s="72" t="str">
        <f t="shared" si="3"/>
        <v/>
      </c>
      <c r="S9" s="72"/>
      <c r="T9" s="80">
        <f t="shared" si="4"/>
        <v>0</v>
      </c>
      <c r="U9" s="74"/>
      <c r="V9" s="78">
        <f t="shared" si="5"/>
        <v>0.125</v>
      </c>
    </row>
    <row r="10" spans="2:22" ht="15" customHeight="1" x14ac:dyDescent="0.3">
      <c r="B10" s="68">
        <f t="shared" si="0"/>
        <v>41644</v>
      </c>
      <c r="C10" s="69">
        <f t="shared" si="6"/>
        <v>41644</v>
      </c>
      <c r="D10" s="70" t="str">
        <v/>
      </c>
      <c r="E10" s="71"/>
      <c r="F10" s="72"/>
      <c r="G10" s="73"/>
      <c r="H10" s="74"/>
      <c r="I10" s="74"/>
      <c r="J10" s="74"/>
      <c r="K10" s="74"/>
      <c r="L10" s="75"/>
      <c r="M10" s="76"/>
      <c r="N10" s="77">
        <f t="array" ref="N10">IF(L10="",(MOD(I10-H10,1)+MOD(K10-J10,1)),IFERROR(INDEX(Paramètres!D:D,SMALL(IF((Paramètres!B:B=L10)*(Paramètres!C:C=M10),ROW(Paramètres!B:B)),ROWS(10:10)))+(MOD(I10-H10,1)+MOD(K10-J10,1)),""))</f>
        <v>0</v>
      </c>
      <c r="O10" s="78">
        <f t="shared" si="1"/>
        <v>0</v>
      </c>
      <c r="Q10" s="79">
        <f t="shared" si="2"/>
        <v>41764</v>
      </c>
      <c r="R10" s="72" t="str">
        <f t="shared" si="3"/>
        <v/>
      </c>
      <c r="S10" s="72"/>
      <c r="T10" s="80">
        <f t="shared" si="4"/>
        <v>0</v>
      </c>
      <c r="U10" s="74"/>
      <c r="V10" s="78">
        <f t="shared" si="5"/>
        <v>0.125</v>
      </c>
    </row>
    <row r="11" spans="2:22" ht="15" customHeight="1" x14ac:dyDescent="0.3">
      <c r="B11" s="68">
        <f t="shared" si="0"/>
        <v>41645</v>
      </c>
      <c r="C11" s="69">
        <f t="shared" si="6"/>
        <v>41645</v>
      </c>
      <c r="D11" s="70" t="str">
        <v/>
      </c>
      <c r="E11" s="71"/>
      <c r="F11" s="72"/>
      <c r="G11" s="73"/>
      <c r="H11" s="74"/>
      <c r="I11" s="74"/>
      <c r="J11" s="74"/>
      <c r="K11" s="74"/>
      <c r="L11" s="75"/>
      <c r="M11" s="76"/>
      <c r="N11" s="77">
        <f t="array" ref="N11">IF(L11="",(MOD(I11-H11,1)+MOD(K11-J11,1)),IFERROR(INDEX(Paramètres!D:D,SMALL(IF((Paramètres!B:B=L11)*(Paramètres!C:C=M11),ROW(Paramètres!B:B)),ROWS(11:11)))+(MOD(I11-H11,1)+MOD(K11-J11,1)),""))</f>
        <v>0</v>
      </c>
      <c r="O11" s="78">
        <f t="shared" si="1"/>
        <v>0</v>
      </c>
      <c r="Q11" s="79">
        <f t="shared" si="2"/>
        <v>41765</v>
      </c>
      <c r="R11" s="72" t="str">
        <f t="shared" si="3"/>
        <v/>
      </c>
      <c r="S11" s="72"/>
      <c r="T11" s="80">
        <f t="shared" si="4"/>
        <v>0</v>
      </c>
      <c r="U11" s="74"/>
      <c r="V11" s="78">
        <f t="shared" si="5"/>
        <v>0.125</v>
      </c>
    </row>
    <row r="12" spans="2:22" ht="15" customHeight="1" x14ac:dyDescent="0.3">
      <c r="B12" s="68">
        <f t="shared" si="0"/>
        <v>41646</v>
      </c>
      <c r="C12" s="69">
        <f t="shared" si="6"/>
        <v>41646</v>
      </c>
      <c r="D12" s="70" t="str">
        <v/>
      </c>
      <c r="E12" s="71"/>
      <c r="F12" s="72"/>
      <c r="G12" s="73"/>
      <c r="H12" s="74"/>
      <c r="I12" s="74"/>
      <c r="J12" s="74"/>
      <c r="K12" s="74"/>
      <c r="L12" s="75"/>
      <c r="M12" s="76"/>
      <c r="N12" s="77">
        <f t="array" ref="N12">IF(L12="",(MOD(I12-H12,1)+MOD(K12-J12,1)),IFERROR(INDEX(Paramètres!D:D,SMALL(IF((Paramètres!B:B=L12)*(Paramètres!C:C=M12),ROW(Paramètres!B:B)),ROWS(12:12)))+(MOD(I12-H12,1)+MOD(K12-J12,1)),""))</f>
        <v>0</v>
      </c>
      <c r="O12" s="78">
        <f t="shared" si="1"/>
        <v>0</v>
      </c>
      <c r="Q12" s="79">
        <f t="shared" si="2"/>
        <v>41766</v>
      </c>
      <c r="R12" s="72" t="str">
        <f t="shared" si="3"/>
        <v/>
      </c>
      <c r="S12" s="72"/>
      <c r="T12" s="80">
        <f t="shared" si="4"/>
        <v>0</v>
      </c>
      <c r="U12" s="74"/>
      <c r="V12" s="78">
        <f t="shared" si="5"/>
        <v>0.125</v>
      </c>
    </row>
    <row r="13" spans="2:22" ht="15" customHeight="1" x14ac:dyDescent="0.3">
      <c r="B13" s="68">
        <f t="shared" si="0"/>
        <v>41647</v>
      </c>
      <c r="C13" s="69">
        <f t="shared" si="6"/>
        <v>41647</v>
      </c>
      <c r="D13" s="70" t="str">
        <v/>
      </c>
      <c r="E13" s="71"/>
      <c r="F13" s="72"/>
      <c r="G13" s="73"/>
      <c r="H13" s="74"/>
      <c r="I13" s="74"/>
      <c r="J13" s="74"/>
      <c r="K13" s="74"/>
      <c r="L13" s="75"/>
      <c r="M13" s="76"/>
      <c r="N13" s="77">
        <f t="array" ref="N13">IF(L13="",(MOD(I13-H13,1)+MOD(K13-J13,1)),IFERROR(INDEX(Paramètres!D:D,SMALL(IF((Paramètres!B:B=L13)*(Paramètres!C:C=M13),ROW(Paramètres!B:B)),ROWS(13:13)))+(MOD(I13-H13,1)+MOD(K13-J13,1)),""))</f>
        <v>0</v>
      </c>
      <c r="O13" s="78">
        <f t="shared" si="1"/>
        <v>0</v>
      </c>
      <c r="Q13" s="79">
        <f t="shared" si="2"/>
        <v>41767</v>
      </c>
      <c r="R13" s="72" t="str">
        <f t="shared" si="3"/>
        <v/>
      </c>
      <c r="S13" s="72"/>
      <c r="T13" s="80">
        <f t="shared" si="4"/>
        <v>0</v>
      </c>
      <c r="U13" s="74"/>
      <c r="V13" s="78">
        <f t="shared" si="5"/>
        <v>0.125</v>
      </c>
    </row>
    <row r="14" spans="2:22" ht="15" customHeight="1" x14ac:dyDescent="0.3">
      <c r="B14" s="68">
        <f t="shared" si="0"/>
        <v>41648</v>
      </c>
      <c r="C14" s="69">
        <f t="shared" si="6"/>
        <v>41648</v>
      </c>
      <c r="D14" s="70" t="str">
        <v/>
      </c>
      <c r="E14" s="71"/>
      <c r="F14" s="72"/>
      <c r="G14" s="73"/>
      <c r="H14" s="74"/>
      <c r="I14" s="74"/>
      <c r="J14" s="74"/>
      <c r="K14" s="74"/>
      <c r="L14" s="75"/>
      <c r="M14" s="76"/>
      <c r="N14" s="77">
        <f t="array" ref="N14">IF(L14="",(MOD(I14-H14,1)+MOD(K14-J14,1)),IFERROR(INDEX(Paramètres!D:D,SMALL(IF((Paramètres!B:B=L14)*(Paramètres!C:C=M14),ROW(Paramètres!B:B)),ROWS(14:14)))+(MOD(I14-H14,1)+MOD(K14-J14,1)),""))</f>
        <v>0</v>
      </c>
      <c r="O14" s="78">
        <f t="shared" si="1"/>
        <v>0</v>
      </c>
      <c r="Q14" s="79">
        <f t="shared" si="2"/>
        <v>41768</v>
      </c>
      <c r="R14" s="72" t="str">
        <f t="shared" si="3"/>
        <v/>
      </c>
      <c r="S14" s="72"/>
      <c r="T14" s="80">
        <f t="shared" si="4"/>
        <v>0</v>
      </c>
      <c r="U14" s="74"/>
      <c r="V14" s="78">
        <f t="shared" si="5"/>
        <v>0.125</v>
      </c>
    </row>
    <row r="15" spans="2:22" ht="15" customHeight="1" x14ac:dyDescent="0.3">
      <c r="B15" s="68">
        <f t="shared" si="0"/>
        <v>41649</v>
      </c>
      <c r="C15" s="69">
        <f t="shared" si="6"/>
        <v>41649</v>
      </c>
      <c r="D15" s="70" t="str">
        <v/>
      </c>
      <c r="E15" s="71"/>
      <c r="F15" s="72"/>
      <c r="G15" s="73"/>
      <c r="H15" s="74"/>
      <c r="I15" s="74"/>
      <c r="J15" s="74"/>
      <c r="K15" s="74"/>
      <c r="L15" s="75"/>
      <c r="M15" s="76"/>
      <c r="N15" s="77">
        <f t="array" ref="N15">IF(L15="",(MOD(I15-H15,1)+MOD(K15-J15,1)),IFERROR(INDEX(Paramètres!D:D,SMALL(IF((Paramètres!B:B=L15)*(Paramètres!C:C=M15),ROW(Paramètres!B:B)),ROWS(15:15)))+(MOD(I15-H15,1)+MOD(K15-J15,1)),""))</f>
        <v>0</v>
      </c>
      <c r="O15" s="78">
        <f t="shared" si="1"/>
        <v>0</v>
      </c>
      <c r="Q15" s="79">
        <f t="shared" si="2"/>
        <v>41769</v>
      </c>
      <c r="R15" s="72" t="str">
        <f t="shared" si="3"/>
        <v/>
      </c>
      <c r="S15" s="72"/>
      <c r="T15" s="80">
        <f t="shared" si="4"/>
        <v>0</v>
      </c>
      <c r="U15" s="74"/>
      <c r="V15" s="78">
        <f t="shared" si="5"/>
        <v>0.125</v>
      </c>
    </row>
    <row r="16" spans="2:22" ht="15" customHeight="1" x14ac:dyDescent="0.3">
      <c r="B16" s="68">
        <f t="shared" si="0"/>
        <v>41650</v>
      </c>
      <c r="C16" s="69">
        <f t="shared" si="6"/>
        <v>41650</v>
      </c>
      <c r="D16" s="70" t="str">
        <v/>
      </c>
      <c r="E16" s="71"/>
      <c r="F16" s="72"/>
      <c r="G16" s="73"/>
      <c r="H16" s="74"/>
      <c r="I16" s="74"/>
      <c r="J16" s="74"/>
      <c r="K16" s="74"/>
      <c r="L16" s="75"/>
      <c r="M16" s="76"/>
      <c r="N16" s="77">
        <f t="array" ref="N16">IF(L16="",(MOD(I16-H16,1)+MOD(K16-J16,1)),IFERROR(INDEX(Paramètres!D:D,SMALL(IF((Paramètres!B:B=L16)*(Paramètres!C:C=M16),ROW(Paramètres!B:B)),ROWS(16:16)))+(MOD(I16-H16,1)+MOD(K16-J16,1)),""))</f>
        <v>0</v>
      </c>
      <c r="O16" s="78">
        <f t="shared" si="1"/>
        <v>0</v>
      </c>
      <c r="Q16" s="79">
        <f t="shared" si="2"/>
        <v>41770</v>
      </c>
      <c r="R16" s="72" t="str">
        <f t="shared" si="3"/>
        <v/>
      </c>
      <c r="S16" s="72"/>
      <c r="T16" s="80">
        <f t="shared" si="4"/>
        <v>0</v>
      </c>
      <c r="U16" s="74"/>
      <c r="V16" s="78">
        <f t="shared" si="5"/>
        <v>0.125</v>
      </c>
    </row>
    <row r="17" spans="2:22" ht="15" customHeight="1" x14ac:dyDescent="0.3">
      <c r="B17" s="68">
        <f t="shared" si="0"/>
        <v>41651</v>
      </c>
      <c r="C17" s="69">
        <f t="shared" si="6"/>
        <v>41651</v>
      </c>
      <c r="D17" s="70" t="str">
        <v/>
      </c>
      <c r="E17" s="71"/>
      <c r="F17" s="72"/>
      <c r="G17" s="73"/>
      <c r="H17" s="74"/>
      <c r="I17" s="74"/>
      <c r="J17" s="74"/>
      <c r="K17" s="74"/>
      <c r="L17" s="75"/>
      <c r="M17" s="76"/>
      <c r="N17" s="77">
        <f t="array" ref="N17">IF(L17="",(MOD(I17-H17,1)+MOD(K17-J17,1)),IFERROR(INDEX(Paramètres!D:D,SMALL(IF((Paramètres!B:B=L17)*(Paramètres!C:C=M17),ROW(Paramètres!B:B)),ROWS(17:17)))+(MOD(I17-H17,1)+MOD(K17-J17,1)),""))</f>
        <v>0</v>
      </c>
      <c r="O17" s="78">
        <f t="shared" si="1"/>
        <v>0</v>
      </c>
      <c r="Q17" s="79">
        <f t="shared" si="2"/>
        <v>41771</v>
      </c>
      <c r="R17" s="72" t="str">
        <f t="shared" si="3"/>
        <v/>
      </c>
      <c r="S17" s="72"/>
      <c r="T17" s="80">
        <f t="shared" si="4"/>
        <v>0</v>
      </c>
      <c r="U17" s="74"/>
      <c r="V17" s="78">
        <f t="shared" si="5"/>
        <v>0.125</v>
      </c>
    </row>
    <row r="18" spans="2:22" ht="15" customHeight="1" x14ac:dyDescent="0.3">
      <c r="B18" s="68">
        <f t="shared" si="0"/>
        <v>41652</v>
      </c>
      <c r="C18" s="69">
        <f t="shared" si="6"/>
        <v>41652</v>
      </c>
      <c r="D18" s="70" t="str">
        <v/>
      </c>
      <c r="E18" s="71"/>
      <c r="F18" s="72"/>
      <c r="G18" s="73"/>
      <c r="H18" s="74"/>
      <c r="I18" s="74"/>
      <c r="J18" s="74"/>
      <c r="K18" s="74"/>
      <c r="L18" s="75"/>
      <c r="M18" s="76"/>
      <c r="N18" s="77">
        <f t="array" ref="N18">IF(L18="",(MOD(I18-H18,1)+MOD(K18-J18,1)),IFERROR(INDEX(Paramètres!D:D,SMALL(IF((Paramètres!B:B=L18)*(Paramètres!C:C=M18),ROW(Paramètres!B:B)),ROWS(18:18)))+(MOD(I18-H18,1)+MOD(K18-J18,1)),""))</f>
        <v>0</v>
      </c>
      <c r="O18" s="78">
        <f t="shared" si="1"/>
        <v>0</v>
      </c>
      <c r="Q18" s="79">
        <f t="shared" si="2"/>
        <v>41772</v>
      </c>
      <c r="R18" s="72" t="str">
        <f t="shared" si="3"/>
        <v/>
      </c>
      <c r="S18" s="72"/>
      <c r="T18" s="80">
        <f t="shared" si="4"/>
        <v>0</v>
      </c>
      <c r="U18" s="74"/>
      <c r="V18" s="78">
        <f t="shared" si="5"/>
        <v>0.125</v>
      </c>
    </row>
    <row r="19" spans="2:22" ht="15" customHeight="1" x14ac:dyDescent="0.3">
      <c r="B19" s="68">
        <f t="shared" si="0"/>
        <v>41653</v>
      </c>
      <c r="C19" s="69">
        <f t="shared" si="6"/>
        <v>41653</v>
      </c>
      <c r="D19" s="70" t="str">
        <v/>
      </c>
      <c r="E19" s="71"/>
      <c r="F19" s="72"/>
      <c r="G19" s="73"/>
      <c r="H19" s="74"/>
      <c r="I19" s="74"/>
      <c r="J19" s="74"/>
      <c r="K19" s="74"/>
      <c r="L19" s="75"/>
      <c r="M19" s="76"/>
      <c r="N19" s="77">
        <f t="array" ref="N19">IF(L19="",(MOD(I19-H19,1)+MOD(K19-J19,1)),IFERROR(INDEX(Paramètres!D:D,SMALL(IF((Paramètres!B:B=L19)*(Paramètres!C:C=M19),ROW(Paramètres!B:B)),ROWS(19:19)))+(MOD(I19-H19,1)+MOD(K19-J19,1)),""))</f>
        <v>0</v>
      </c>
      <c r="O19" s="78">
        <f t="shared" si="1"/>
        <v>0</v>
      </c>
      <c r="Q19" s="79">
        <f t="shared" si="2"/>
        <v>41773</v>
      </c>
      <c r="R19" s="72" t="str">
        <f t="shared" si="3"/>
        <v/>
      </c>
      <c r="S19" s="72"/>
      <c r="T19" s="80">
        <f t="shared" si="4"/>
        <v>0</v>
      </c>
      <c r="U19" s="74"/>
      <c r="V19" s="78">
        <f t="shared" si="5"/>
        <v>0.125</v>
      </c>
    </row>
    <row r="20" spans="2:22" ht="15" customHeight="1" x14ac:dyDescent="0.3">
      <c r="B20" s="68">
        <f t="shared" si="0"/>
        <v>41654</v>
      </c>
      <c r="C20" s="69">
        <f t="shared" si="6"/>
        <v>41654</v>
      </c>
      <c r="D20" s="70" t="str">
        <v/>
      </c>
      <c r="E20" s="71"/>
      <c r="F20" s="72"/>
      <c r="G20" s="73"/>
      <c r="H20" s="74"/>
      <c r="I20" s="74"/>
      <c r="J20" s="74"/>
      <c r="K20" s="74"/>
      <c r="L20" s="75"/>
      <c r="M20" s="76"/>
      <c r="N20" s="77">
        <f t="array" ref="N20">IF(L20="",(MOD(I20-H20,1)+MOD(K20-J20,1)),IFERROR(INDEX(Paramètres!D:D,SMALL(IF((Paramètres!B:B=L20)*(Paramètres!C:C=M20),ROW(Paramètres!B:B)),ROWS(20:20)))+(MOD(I20-H20,1)+MOD(K20-J20,1)),""))</f>
        <v>0</v>
      </c>
      <c r="O20" s="78">
        <f t="shared" si="1"/>
        <v>0</v>
      </c>
      <c r="Q20" s="79">
        <f t="shared" si="2"/>
        <v>41774</v>
      </c>
      <c r="R20" s="72" t="str">
        <f t="shared" si="3"/>
        <v/>
      </c>
      <c r="S20" s="72"/>
      <c r="T20" s="80">
        <f t="shared" si="4"/>
        <v>0</v>
      </c>
      <c r="U20" s="74"/>
      <c r="V20" s="78">
        <f t="shared" si="5"/>
        <v>0.125</v>
      </c>
    </row>
    <row r="21" spans="2:22" ht="15" customHeight="1" x14ac:dyDescent="0.3">
      <c r="B21" s="68">
        <f t="shared" si="0"/>
        <v>41655</v>
      </c>
      <c r="C21" s="69">
        <f t="shared" si="6"/>
        <v>41655</v>
      </c>
      <c r="D21" s="70" t="str">
        <v/>
      </c>
      <c r="E21" s="71"/>
      <c r="F21" s="72"/>
      <c r="G21" s="73">
        <v>8.75</v>
      </c>
      <c r="H21" s="74">
        <v>0.33333333333333331</v>
      </c>
      <c r="I21" s="74">
        <v>0.69791666666666663</v>
      </c>
      <c r="J21" s="74"/>
      <c r="K21" s="74"/>
      <c r="L21" s="75" t="s">
        <v>42</v>
      </c>
      <c r="M21" s="76" t="s">
        <v>15</v>
      </c>
      <c r="N21" s="77">
        <f t="array" ref="N21">IF(L21="",(MOD(I21-H21,1)+MOD(K21-J21,1)),IFERROR(INDEX(Paramètres!D:D,SMALL(IF((Paramètres!B:B=L21)*(Paramètres!C:C=M21),ROW(Paramètres!B:B)),ROWS(21:21)))+(MOD(I21-H21,1)+MOD(K21-J21,1)),""))</f>
        <v>0.36458333333333331</v>
      </c>
      <c r="O21" s="78">
        <f t="shared" si="1"/>
        <v>0</v>
      </c>
      <c r="Q21" s="79">
        <f t="shared" si="2"/>
        <v>41775</v>
      </c>
      <c r="R21" s="72" t="str">
        <f t="shared" si="3"/>
        <v/>
      </c>
      <c r="S21" s="72"/>
      <c r="T21" s="80">
        <f t="shared" si="4"/>
        <v>0</v>
      </c>
      <c r="U21" s="74"/>
      <c r="V21" s="78">
        <f t="shared" si="5"/>
        <v>0.125</v>
      </c>
    </row>
    <row r="22" spans="2:22" ht="15" customHeight="1" x14ac:dyDescent="0.3">
      <c r="B22" s="68">
        <f t="shared" si="0"/>
        <v>41656</v>
      </c>
      <c r="C22" s="69">
        <f t="shared" si="6"/>
        <v>41656</v>
      </c>
      <c r="D22" s="70" t="str">
        <v/>
      </c>
      <c r="E22" s="71"/>
      <c r="F22" s="72"/>
      <c r="G22" s="73"/>
      <c r="H22" s="74"/>
      <c r="I22" s="74"/>
      <c r="J22" s="74"/>
      <c r="K22" s="74"/>
      <c r="L22" s="75"/>
      <c r="M22" s="76"/>
      <c r="N22" s="77">
        <f t="array" ref="N22">IF(L22="",(MOD(I22-H22,1)+MOD(K22-J22,1)),IFERROR(INDEX(Paramètres!D:D,SMALL(IF((Paramètres!B:B=L22)*(Paramètres!C:C=M22),ROW(Paramètres!B:B)),ROWS(22:22)))+(MOD(I22-H22,1)+MOD(K22-J22,1)),""))</f>
        <v>0</v>
      </c>
      <c r="O22" s="78">
        <f t="shared" si="1"/>
        <v>0</v>
      </c>
      <c r="Q22" s="79">
        <f t="shared" si="2"/>
        <v>41776</v>
      </c>
      <c r="R22" s="72" t="str">
        <f t="shared" si="3"/>
        <v/>
      </c>
      <c r="S22" s="72"/>
      <c r="T22" s="80">
        <f t="shared" si="4"/>
        <v>0</v>
      </c>
      <c r="U22" s="74"/>
      <c r="V22" s="78">
        <f t="shared" si="5"/>
        <v>0.125</v>
      </c>
    </row>
    <row r="23" spans="2:22" ht="15" customHeight="1" x14ac:dyDescent="0.3">
      <c r="B23" s="68">
        <f t="shared" si="0"/>
        <v>41657</v>
      </c>
      <c r="C23" s="69">
        <f t="shared" si="6"/>
        <v>41657</v>
      </c>
      <c r="D23" s="70" t="str">
        <v/>
      </c>
      <c r="E23" s="71"/>
      <c r="F23" s="72"/>
      <c r="G23" s="73"/>
      <c r="H23" s="74"/>
      <c r="I23" s="74"/>
      <c r="J23" s="74"/>
      <c r="K23" s="74"/>
      <c r="L23" s="75"/>
      <c r="M23" s="76"/>
      <c r="N23" s="77">
        <f t="array" ref="N23">IF(L23="",(MOD(I23-H23,1)+MOD(K23-J23,1)),IFERROR(INDEX(Paramètres!D:D,SMALL(IF((Paramètres!B:B=L23)*(Paramètres!C:C=M23),ROW(Paramètres!B:B)),ROWS(23:23)))+(MOD(I23-H23,1)+MOD(K23-J23,1)),""))</f>
        <v>0</v>
      </c>
      <c r="O23" s="78">
        <f t="shared" si="1"/>
        <v>0</v>
      </c>
      <c r="Q23" s="79">
        <f t="shared" si="2"/>
        <v>41777</v>
      </c>
      <c r="R23" s="72" t="str">
        <f t="shared" si="3"/>
        <v/>
      </c>
      <c r="S23" s="72"/>
      <c r="T23" s="80">
        <f t="shared" si="4"/>
        <v>0</v>
      </c>
      <c r="U23" s="74"/>
      <c r="V23" s="78">
        <f t="shared" si="5"/>
        <v>0.125</v>
      </c>
    </row>
    <row r="24" spans="2:22" ht="15" customHeight="1" x14ac:dyDescent="0.3">
      <c r="B24" s="68">
        <f t="shared" si="0"/>
        <v>41658</v>
      </c>
      <c r="C24" s="69">
        <f t="shared" si="6"/>
        <v>41658</v>
      </c>
      <c r="D24" s="70" t="str">
        <v/>
      </c>
      <c r="E24" s="71"/>
      <c r="F24" s="72"/>
      <c r="G24" s="73"/>
      <c r="H24" s="74"/>
      <c r="I24" s="74"/>
      <c r="J24" s="74"/>
      <c r="K24" s="74"/>
      <c r="L24" s="75"/>
      <c r="M24" s="76"/>
      <c r="N24" s="77">
        <f t="array" ref="N24">IF(L24="",(MOD(I24-H24,1)+MOD(K24-J24,1)),IFERROR(INDEX(Paramètres!D:D,SMALL(IF((Paramètres!B:B=L24)*(Paramètres!C:C=M24),ROW(Paramètres!B:B)),ROWS(24:24)))+(MOD(I24-H24,1)+MOD(K24-J24,1)),""))</f>
        <v>0</v>
      </c>
      <c r="O24" s="78">
        <f t="shared" si="1"/>
        <v>0</v>
      </c>
      <c r="Q24" s="79">
        <f t="shared" si="2"/>
        <v>41778</v>
      </c>
      <c r="R24" s="72" t="str">
        <f t="shared" si="3"/>
        <v/>
      </c>
      <c r="S24" s="72"/>
      <c r="T24" s="80">
        <f t="shared" si="4"/>
        <v>0</v>
      </c>
      <c r="U24" s="74"/>
      <c r="V24" s="78">
        <f t="shared" si="5"/>
        <v>0.125</v>
      </c>
    </row>
    <row r="25" spans="2:22" ht="15" customHeight="1" x14ac:dyDescent="0.3">
      <c r="B25" s="68">
        <f t="shared" si="0"/>
        <v>41659</v>
      </c>
      <c r="C25" s="69">
        <f t="shared" si="6"/>
        <v>41659</v>
      </c>
      <c r="D25" s="70" t="str">
        <v/>
      </c>
      <c r="E25" s="71"/>
      <c r="F25" s="72"/>
      <c r="G25" s="73"/>
      <c r="H25" s="74"/>
      <c r="I25" s="74"/>
      <c r="J25" s="74"/>
      <c r="K25" s="74"/>
      <c r="L25" s="75"/>
      <c r="M25" s="76"/>
      <c r="N25" s="77">
        <f t="array" ref="N25">IF(L25="",(MOD(I25-H25,1)+MOD(K25-J25,1)),IFERROR(INDEX(Paramètres!D:D,SMALL(IF((Paramètres!B:B=L25)*(Paramètres!C:C=M25),ROW(Paramètres!B:B)),ROWS(25:25)))+(MOD(I25-H25,1)+MOD(K25-J25,1)),""))</f>
        <v>0</v>
      </c>
      <c r="O25" s="78">
        <f t="shared" si="1"/>
        <v>0</v>
      </c>
      <c r="Q25" s="79">
        <f t="shared" si="2"/>
        <v>41779</v>
      </c>
      <c r="R25" s="72" t="str">
        <f t="shared" si="3"/>
        <v/>
      </c>
      <c r="S25" s="72"/>
      <c r="T25" s="80">
        <f t="shared" si="4"/>
        <v>0</v>
      </c>
      <c r="U25" s="74"/>
      <c r="V25" s="78">
        <f t="shared" si="5"/>
        <v>0.125</v>
      </c>
    </row>
    <row r="26" spans="2:22" ht="15" customHeight="1" x14ac:dyDescent="0.3">
      <c r="B26" s="68">
        <f t="shared" si="0"/>
        <v>41660</v>
      </c>
      <c r="C26" s="69">
        <f t="shared" si="6"/>
        <v>41660</v>
      </c>
      <c r="D26" s="70" t="str">
        <v/>
      </c>
      <c r="E26" s="71"/>
      <c r="F26" s="72"/>
      <c r="G26" s="73"/>
      <c r="H26" s="74"/>
      <c r="I26" s="74"/>
      <c r="J26" s="74"/>
      <c r="K26" s="74"/>
      <c r="L26" s="75"/>
      <c r="M26" s="76"/>
      <c r="N26" s="77">
        <f t="array" ref="N26">IF(L26="",(MOD(I26-H26,1)+MOD(K26-J26,1)),IFERROR(INDEX(Paramètres!D:D,SMALL(IF((Paramètres!B:B=L26)*(Paramètres!C:C=M26),ROW(Paramètres!B:B)),ROWS(26:26)))+(MOD(I26-H26,1)+MOD(K26-J26,1)),""))</f>
        <v>0</v>
      </c>
      <c r="O26" s="78">
        <f t="shared" si="1"/>
        <v>0</v>
      </c>
      <c r="Q26" s="79">
        <f t="shared" si="2"/>
        <v>41780</v>
      </c>
      <c r="R26" s="72" t="str">
        <f t="shared" si="3"/>
        <v/>
      </c>
      <c r="S26" s="72"/>
      <c r="T26" s="80">
        <f t="shared" si="4"/>
        <v>0</v>
      </c>
      <c r="U26" s="74"/>
      <c r="V26" s="78">
        <f t="shared" si="5"/>
        <v>0.125</v>
      </c>
    </row>
    <row r="27" spans="2:22" ht="15" customHeight="1" x14ac:dyDescent="0.3">
      <c r="B27" s="68">
        <f t="shared" si="0"/>
        <v>41661</v>
      </c>
      <c r="C27" s="69">
        <f t="shared" si="6"/>
        <v>41661</v>
      </c>
      <c r="D27" s="70" t="str">
        <v/>
      </c>
      <c r="E27" s="71"/>
      <c r="F27" s="72"/>
      <c r="G27" s="73"/>
      <c r="H27" s="74"/>
      <c r="I27" s="74"/>
      <c r="J27" s="74"/>
      <c r="K27" s="74"/>
      <c r="L27" s="75"/>
      <c r="M27" s="76"/>
      <c r="N27" s="77">
        <f t="array" ref="N27">IF(L27="",(MOD(I27-H27,1)+MOD(K27-J27,1)),IFERROR(INDEX(Paramètres!D:D,SMALL(IF((Paramètres!B:B=L27)*(Paramètres!C:C=M27),ROW(Paramètres!B:B)),ROWS(27:27)))+(MOD(I27-H27,1)+MOD(K27-J27,1)),""))</f>
        <v>0</v>
      </c>
      <c r="O27" s="78">
        <f t="shared" si="1"/>
        <v>0</v>
      </c>
      <c r="Q27" s="79">
        <f t="shared" si="2"/>
        <v>41781</v>
      </c>
      <c r="R27" s="72" t="str">
        <f t="shared" si="3"/>
        <v/>
      </c>
      <c r="S27" s="72"/>
      <c r="T27" s="80">
        <f t="shared" si="4"/>
        <v>0</v>
      </c>
      <c r="U27" s="74"/>
      <c r="V27" s="78">
        <f t="shared" si="5"/>
        <v>0.125</v>
      </c>
    </row>
    <row r="28" spans="2:22" ht="15" customHeight="1" x14ac:dyDescent="0.3">
      <c r="B28" s="68">
        <f t="shared" si="0"/>
        <v>41662</v>
      </c>
      <c r="C28" s="69">
        <f t="shared" si="6"/>
        <v>41662</v>
      </c>
      <c r="D28" s="70" t="str">
        <v/>
      </c>
      <c r="E28" s="71"/>
      <c r="F28" s="72"/>
      <c r="G28" s="73"/>
      <c r="H28" s="74"/>
      <c r="I28" s="74"/>
      <c r="J28" s="74"/>
      <c r="K28" s="74"/>
      <c r="L28" s="75"/>
      <c r="M28" s="76"/>
      <c r="N28" s="77">
        <f t="array" ref="N28">IF(L28="",(MOD(I28-H28,1)+MOD(K28-J28,1)),IFERROR(INDEX(Paramètres!D:D,SMALL(IF((Paramètres!B:B=L28)*(Paramètres!C:C=M28),ROW(Paramètres!B:B)),ROWS(28:28)))+(MOD(I28-H28,1)+MOD(K28-J28,1)),""))</f>
        <v>0</v>
      </c>
      <c r="O28" s="78">
        <f t="shared" si="1"/>
        <v>0</v>
      </c>
      <c r="Q28" s="79">
        <f t="shared" si="2"/>
        <v>41782</v>
      </c>
      <c r="R28" s="72" t="str">
        <f t="shared" si="3"/>
        <v/>
      </c>
      <c r="S28" s="72"/>
      <c r="T28" s="80">
        <f t="shared" si="4"/>
        <v>0</v>
      </c>
      <c r="U28" s="74"/>
      <c r="V28" s="78">
        <f t="shared" si="5"/>
        <v>0.125</v>
      </c>
    </row>
    <row r="29" spans="2:22" ht="15" customHeight="1" x14ac:dyDescent="0.3">
      <c r="B29" s="68">
        <f t="shared" si="0"/>
        <v>41663</v>
      </c>
      <c r="C29" s="69">
        <f t="shared" si="6"/>
        <v>41663</v>
      </c>
      <c r="D29" s="70" t="str">
        <v/>
      </c>
      <c r="E29" s="71"/>
      <c r="F29" s="72"/>
      <c r="G29" s="73"/>
      <c r="H29" s="74"/>
      <c r="I29" s="74"/>
      <c r="J29" s="74"/>
      <c r="K29" s="74"/>
      <c r="L29" s="75"/>
      <c r="M29" s="76"/>
      <c r="N29" s="77">
        <f t="array" ref="N29">IF(L29="",(MOD(I29-H29,1)+MOD(K29-J29,1)),IFERROR(INDEX(Paramètres!D:D,SMALL(IF((Paramètres!B:B=L29)*(Paramètres!C:C=M29),ROW(Paramètres!B:B)),ROWS(29:29)))+(MOD(I29-H29,1)+MOD(K29-J29,1)),""))</f>
        <v>0</v>
      </c>
      <c r="O29" s="78">
        <f t="shared" si="1"/>
        <v>0</v>
      </c>
      <c r="Q29" s="79">
        <f t="shared" si="2"/>
        <v>41783</v>
      </c>
      <c r="R29" s="72" t="str">
        <f t="shared" si="3"/>
        <v/>
      </c>
      <c r="S29" s="72"/>
      <c r="T29" s="80">
        <f t="shared" si="4"/>
        <v>0</v>
      </c>
      <c r="U29" s="74"/>
      <c r="V29" s="78">
        <f t="shared" si="5"/>
        <v>0.125</v>
      </c>
    </row>
    <row r="30" spans="2:22" ht="15" customHeight="1" x14ac:dyDescent="0.3">
      <c r="B30" s="68">
        <f t="shared" si="0"/>
        <v>41664</v>
      </c>
      <c r="C30" s="69">
        <f t="shared" si="6"/>
        <v>41664</v>
      </c>
      <c r="D30" s="70" t="str">
        <v/>
      </c>
      <c r="E30" s="71"/>
      <c r="F30" s="72"/>
      <c r="G30" s="73">
        <v>8.75</v>
      </c>
      <c r="H30" s="74">
        <v>0.33333333333333331</v>
      </c>
      <c r="I30" s="74">
        <v>0.57291666666666663</v>
      </c>
      <c r="J30" s="74"/>
      <c r="K30" s="74"/>
      <c r="L30" s="75"/>
      <c r="M30" s="76"/>
      <c r="N30" s="77">
        <f t="array" ref="N30">IF(L30="",(MOD(I30-H30,1)+MOD(K30-J30,1)),IFERROR(INDEX(Paramètres!D:D,SMALL(IF((Paramètres!B:B=L30)*(Paramètres!C:C=M30),ROW(Paramètres!B:B)),ROWS(30:30)))+(MOD(I30-H30,1)+MOD(K30-J30,1)),""))</f>
        <v>0.23958333333333331</v>
      </c>
      <c r="O30" s="78">
        <f t="shared" si="1"/>
        <v>-0.125</v>
      </c>
      <c r="Q30" s="79">
        <f t="shared" si="2"/>
        <v>41784</v>
      </c>
      <c r="R30" s="72" t="str">
        <f t="shared" si="3"/>
        <v>Récupération</v>
      </c>
      <c r="S30" s="72"/>
      <c r="T30" s="80">
        <f t="shared" si="4"/>
        <v>-0.125</v>
      </c>
      <c r="U30" s="74"/>
      <c r="V30" s="78">
        <f t="shared" si="5"/>
        <v>0</v>
      </c>
    </row>
    <row r="31" spans="2:22" ht="15" customHeight="1" x14ac:dyDescent="0.3">
      <c r="B31" s="68">
        <f t="shared" si="0"/>
        <v>41665</v>
      </c>
      <c r="C31" s="69">
        <f t="shared" si="6"/>
        <v>41665</v>
      </c>
      <c r="D31" s="70" t="str">
        <v/>
      </c>
      <c r="E31" s="71"/>
      <c r="F31" s="72"/>
      <c r="G31" s="73"/>
      <c r="H31" s="74"/>
      <c r="I31" s="74"/>
      <c r="J31" s="74"/>
      <c r="K31" s="74"/>
      <c r="L31" s="75"/>
      <c r="M31" s="76"/>
      <c r="N31" s="77">
        <f t="array" ref="N31">IF(L31="",(MOD(I31-H31,1)+MOD(K31-J31,1)),IFERROR(INDEX(Paramètres!D:D,SMALL(IF((Paramètres!B:B=L31)*(Paramètres!C:C=M31),ROW(Paramètres!B:B)),ROWS(31:31)))+(MOD(I31-H31,1)+MOD(K31-J31,1)),""))</f>
        <v>0</v>
      </c>
      <c r="O31" s="78">
        <f t="shared" si="1"/>
        <v>0</v>
      </c>
      <c r="Q31" s="79">
        <f t="shared" si="2"/>
        <v>41785</v>
      </c>
      <c r="R31" s="72" t="str">
        <f t="shared" si="3"/>
        <v/>
      </c>
      <c r="S31" s="72"/>
      <c r="T31" s="80">
        <f t="shared" si="4"/>
        <v>0</v>
      </c>
      <c r="U31" s="74"/>
      <c r="V31" s="78">
        <f t="shared" si="5"/>
        <v>0</v>
      </c>
    </row>
    <row r="32" spans="2:22" ht="15" customHeight="1" x14ac:dyDescent="0.3">
      <c r="B32" s="68">
        <f t="shared" si="0"/>
        <v>41666</v>
      </c>
      <c r="C32" s="69">
        <f t="shared" si="6"/>
        <v>41666</v>
      </c>
      <c r="D32" s="70" t="str">
        <v/>
      </c>
      <c r="E32" s="71"/>
      <c r="F32" s="72"/>
      <c r="G32" s="73"/>
      <c r="H32" s="74"/>
      <c r="I32" s="74"/>
      <c r="J32" s="74"/>
      <c r="K32" s="74"/>
      <c r="L32" s="75"/>
      <c r="M32" s="76"/>
      <c r="N32" s="77">
        <f t="array" ref="N32">IF(L32="",(MOD(I32-H32,1)+MOD(K32-J32,1)),IFERROR(INDEX(Paramètres!D:D,SMALL(IF((Paramètres!B:B=L32)*(Paramètres!C:C=M32),ROW(Paramètres!B:B)),ROWS(32:32)))+(MOD(I32-H32,1)+MOD(K32-J32,1)),""))</f>
        <v>0</v>
      </c>
      <c r="O32" s="78">
        <f t="shared" si="1"/>
        <v>0</v>
      </c>
      <c r="Q32" s="79">
        <f t="shared" si="2"/>
        <v>41786</v>
      </c>
      <c r="R32" s="72" t="str">
        <f t="shared" si="3"/>
        <v/>
      </c>
      <c r="S32" s="72"/>
      <c r="T32" s="80">
        <f t="shared" si="4"/>
        <v>0</v>
      </c>
      <c r="U32" s="74"/>
      <c r="V32" s="78">
        <f t="shared" si="5"/>
        <v>0</v>
      </c>
    </row>
    <row r="33" spans="2:22" ht="15" customHeight="1" x14ac:dyDescent="0.3">
      <c r="B33" s="68">
        <f t="shared" si="0"/>
        <v>41667</v>
      </c>
      <c r="C33" s="69">
        <f>IF(C32="","",IF(MONTH(C32+1)&gt;MONTH(C32),"",C32+1))</f>
        <v>41667</v>
      </c>
      <c r="D33" s="70" t="str">
        <v/>
      </c>
      <c r="E33" s="71"/>
      <c r="F33" s="72"/>
      <c r="G33" s="73"/>
      <c r="H33" s="74"/>
      <c r="I33" s="74"/>
      <c r="J33" s="74"/>
      <c r="K33" s="74"/>
      <c r="L33" s="75"/>
      <c r="M33" s="76"/>
      <c r="N33" s="77">
        <f t="array" ref="N33">IF(L33="",(MOD(I33-H33,1)+MOD(K33-J33,1)),IFERROR(INDEX(Paramètres!D:D,SMALL(IF((Paramètres!B:B=L33)*(Paramètres!C:C=M33),ROW(Paramètres!B:B)),ROWS(33:33)))+(MOD(I33-H33,1)+MOD(K33-J33,1)),""))</f>
        <v>0</v>
      </c>
      <c r="O33" s="78">
        <f t="shared" si="1"/>
        <v>0</v>
      </c>
      <c r="Q33" s="79">
        <f>IF(Q32="","",IF(MONTH(Q32+1)&gt;MONTH(Q32),"",Q32+1))</f>
        <v>41787</v>
      </c>
      <c r="R33" s="72" t="str">
        <f t="shared" si="3"/>
        <v/>
      </c>
      <c r="S33" s="72"/>
      <c r="T33" s="80">
        <f t="shared" si="4"/>
        <v>0</v>
      </c>
      <c r="U33" s="74"/>
      <c r="V33" s="78">
        <f t="shared" si="5"/>
        <v>0</v>
      </c>
    </row>
    <row r="34" spans="2:22" ht="15" customHeight="1" x14ac:dyDescent="0.3">
      <c r="B34" s="68">
        <f t="shared" si="0"/>
        <v>41668</v>
      </c>
      <c r="C34" s="69">
        <f t="shared" ref="C34:C35" si="7">IF(C33="","",IF(MONTH(C33+1)&gt;MONTH(C33),"",C33+1))</f>
        <v>41668</v>
      </c>
      <c r="D34" s="70" t="str">
        <v/>
      </c>
      <c r="E34" s="71"/>
      <c r="F34" s="72"/>
      <c r="G34" s="73"/>
      <c r="H34" s="74"/>
      <c r="I34" s="74"/>
      <c r="J34" s="74"/>
      <c r="K34" s="74"/>
      <c r="L34" s="75"/>
      <c r="M34" s="76"/>
      <c r="N34" s="77">
        <f t="array" ref="N34">IF(L34="",(MOD(I34-H34,1)+MOD(K34-J34,1)),IFERROR(INDEX(Paramètres!D:D,SMALL(IF((Paramètres!B:B=L34)*(Paramètres!C:C=M34),ROW(Paramètres!B:B)),ROWS(34:34)))+(MOD(I34-H34,1)+MOD(K34-J34,1)),""))</f>
        <v>0</v>
      </c>
      <c r="O34" s="78">
        <f t="shared" si="1"/>
        <v>0</v>
      </c>
      <c r="Q34" s="79">
        <f t="shared" ref="Q34:Q35" si="8">IF(Q33="","",IF(MONTH(Q33+1)&gt;MONTH(Q33),"",Q33+1))</f>
        <v>41788</v>
      </c>
      <c r="R34" s="72" t="str">
        <f t="shared" si="3"/>
        <v/>
      </c>
      <c r="S34" s="72"/>
      <c r="T34" s="80">
        <f t="shared" si="4"/>
        <v>0</v>
      </c>
      <c r="U34" s="74"/>
      <c r="V34" s="78">
        <f t="shared" si="5"/>
        <v>0</v>
      </c>
    </row>
    <row r="35" spans="2:22" ht="15" customHeight="1" x14ac:dyDescent="0.3">
      <c r="B35" s="68">
        <f t="shared" si="0"/>
        <v>41669</v>
      </c>
      <c r="C35" s="69">
        <f t="shared" si="7"/>
        <v>41669</v>
      </c>
      <c r="D35" s="70" t="str">
        <v/>
      </c>
      <c r="E35" s="71"/>
      <c r="F35" s="72"/>
      <c r="G35" s="73"/>
      <c r="H35" s="74"/>
      <c r="I35" s="74"/>
      <c r="J35" s="74"/>
      <c r="K35" s="74"/>
      <c r="L35" s="75"/>
      <c r="M35" s="76"/>
      <c r="N35" s="77">
        <f t="array" ref="N35">IF(L35="",(MOD(I35-H35,1)+MOD(K35-J35,1)),IFERROR(INDEX(Paramètres!D:D,SMALL(IF((Paramètres!B:B=L35)*(Paramètres!C:C=M35),ROW(Paramètres!B:B)),ROWS(35:35)))+(MOD(I35-H35,1)+MOD(K35-J35,1)),""))</f>
        <v>0</v>
      </c>
      <c r="O35" s="78">
        <f t="shared" si="1"/>
        <v>0</v>
      </c>
      <c r="Q35" s="79">
        <f t="shared" si="8"/>
        <v>41789</v>
      </c>
      <c r="R35" s="72" t="str">
        <f t="shared" si="3"/>
        <v/>
      </c>
      <c r="S35" s="72"/>
      <c r="T35" s="80">
        <f t="shared" si="4"/>
        <v>0</v>
      </c>
      <c r="U35" s="74"/>
      <c r="V35" s="78">
        <f t="shared" si="5"/>
        <v>0</v>
      </c>
    </row>
    <row r="36" spans="2:22" ht="15" customHeight="1" x14ac:dyDescent="0.3">
      <c r="B36" s="82"/>
      <c r="C36" s="83"/>
      <c r="D36" s="84"/>
      <c r="E36" s="84"/>
      <c r="F36" s="84"/>
      <c r="G36" s="84"/>
      <c r="H36" s="85"/>
      <c r="I36" s="85"/>
      <c r="J36" s="85"/>
      <c r="K36" s="85"/>
      <c r="L36" s="86"/>
      <c r="M36" s="86"/>
      <c r="N36" s="87"/>
      <c r="O36" s="87"/>
      <c r="P36" s="84"/>
      <c r="Q36" s="88"/>
      <c r="R36" s="84"/>
      <c r="S36" s="84"/>
      <c r="T36" s="89">
        <f>SUM(T5:T35)</f>
        <v>-5.5511151231257827E-17</v>
      </c>
      <c r="U36" s="85"/>
      <c r="V36" s="87"/>
    </row>
    <row r="37" spans="2:22" ht="15" customHeight="1" x14ac:dyDescent="0.3">
      <c r="B37" s="90"/>
      <c r="C37" s="91"/>
      <c r="D37" s="91"/>
      <c r="E37" s="91"/>
      <c r="F37" s="92" t="s">
        <v>58</v>
      </c>
      <c r="G37" s="80">
        <f>SUM(G5:G35)/24</f>
        <v>1.3125</v>
      </c>
      <c r="H37" s="91"/>
      <c r="I37" s="91"/>
      <c r="J37" s="91"/>
      <c r="K37" s="91"/>
      <c r="L37" s="93"/>
      <c r="M37" s="92" t="s">
        <v>61</v>
      </c>
      <c r="N37" s="80">
        <f>SUM(N5:N35)</f>
        <v>1.3124999999999998</v>
      </c>
      <c r="O37" s="80">
        <f>SUM(O5:O35)</f>
        <v>-5.5511151231257827E-17</v>
      </c>
      <c r="Q37" s="70"/>
      <c r="R37" s="94"/>
      <c r="S37" s="71"/>
      <c r="T37" s="80">
        <f>SUM(T5:T35)-U37-1+1</f>
        <v>0</v>
      </c>
      <c r="U37" s="95">
        <f>SUM(U5:U35)</f>
        <v>0</v>
      </c>
      <c r="V37" s="96">
        <f>V35</f>
        <v>0</v>
      </c>
    </row>
    <row r="38" spans="2:22" ht="15" customHeight="1" x14ac:dyDescent="0.3">
      <c r="B38" s="97"/>
      <c r="C38" s="98"/>
      <c r="D38" s="98"/>
      <c r="E38" s="98"/>
      <c r="F38" s="98"/>
      <c r="G38" s="98"/>
      <c r="H38" s="98"/>
      <c r="I38" s="98"/>
      <c r="J38" s="98"/>
      <c r="K38" s="98"/>
      <c r="L38" s="99"/>
      <c r="M38" s="99"/>
      <c r="N38" s="100" t="s">
        <v>68</v>
      </c>
      <c r="O38" s="101">
        <f>U37</f>
        <v>0</v>
      </c>
    </row>
    <row r="39" spans="2:22" ht="15" customHeight="1" x14ac:dyDescent="0.3">
      <c r="B39" s="102"/>
      <c r="C39" s="103"/>
      <c r="D39" s="103"/>
      <c r="E39" s="103"/>
      <c r="F39" s="103"/>
      <c r="G39" s="103"/>
      <c r="H39" s="103"/>
      <c r="I39" s="103"/>
      <c r="J39" s="103"/>
      <c r="K39" s="103"/>
      <c r="L39" s="104"/>
      <c r="M39" s="104"/>
      <c r="N39" s="105" t="s">
        <v>69</v>
      </c>
      <c r="O39" s="106">
        <f>O37-O38</f>
        <v>-5.5511151231257827E-17</v>
      </c>
    </row>
    <row r="40" spans="2:22" ht="15" customHeight="1" x14ac:dyDescent="0.3"/>
    <row r="41" spans="2:22" ht="15" customHeight="1" x14ac:dyDescent="0.3"/>
    <row r="42" spans="2:22" ht="15" customHeight="1" x14ac:dyDescent="0.3"/>
    <row r="43" spans="2:22" ht="15" customHeight="1" x14ac:dyDescent="0.3"/>
    <row r="44" spans="2:22" ht="15" customHeight="1" x14ac:dyDescent="0.3"/>
    <row r="45" spans="2:22" ht="15" customHeight="1" x14ac:dyDescent="0.3"/>
    <row r="46" spans="2:22" ht="15" customHeight="1" x14ac:dyDescent="0.3"/>
    <row r="47" spans="2:22" ht="15" customHeight="1" x14ac:dyDescent="0.3"/>
  </sheetData>
  <conditionalFormatting sqref="B5:O36">
    <cfRule type="expression" dxfId="15" priority="5">
      <formula>NOT(ISERROR(VLOOKUP($C5,Fériés,1,0)))</formula>
    </cfRule>
    <cfRule type="expression" dxfId="14" priority="6">
      <formula>WEEKDAY($C5,2)&gt;5</formula>
    </cfRule>
  </conditionalFormatting>
  <conditionalFormatting sqref="T5:U36">
    <cfRule type="cellIs" dxfId="13" priority="3" operator="equal">
      <formula>0</formula>
    </cfRule>
  </conditionalFormatting>
  <conditionalFormatting sqref="B5:B35 O5:O35 L5:M35 D5:F35">
    <cfRule type="expression" dxfId="12" priority="7">
      <formula>ISODD(MATCH($C5,Vacances,1))</formula>
    </cfRule>
  </conditionalFormatting>
  <conditionalFormatting sqref="U5:U35 T37:V37 O37:O39">
    <cfRule type="expression" dxfId="11" priority="1">
      <formula>$U$37&gt;$T$36</formula>
    </cfRule>
  </conditionalFormatting>
  <dataValidations count="2">
    <dataValidation type="list" allowBlank="1" showInputMessage="1" showErrorMessage="1" sqref="M5:M36">
      <formula1>Absences_2</formula1>
    </dataValidation>
    <dataValidation type="list" allowBlank="1" showInputMessage="1" showErrorMessage="1" sqref="L5:L36">
      <formula1>Absences</formula1>
    </dataValidation>
  </dataValidations>
  <printOptions horizontalCentered="1"/>
  <pageMargins left="0.31496062992125984" right="0.31496062992125984" top="0.74803149606299213" bottom="0.74803149606299213" header="0.31496062992125984" footer="0.31496062992125984"/>
  <pageSetup paperSize="9" scale="8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E69962A-B27F-43D3-B568-C8204028812D}">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20</vt:i4>
      </vt:variant>
    </vt:vector>
  </HeadingPairs>
  <TitlesOfParts>
    <vt:vector size="22" baseType="lpstr">
      <vt:lpstr>Paramètres</vt:lpstr>
      <vt:lpstr>Jan.</vt:lpstr>
      <vt:lpstr>Jan.!Absences</vt:lpstr>
      <vt:lpstr>Absences</vt:lpstr>
      <vt:lpstr>Jan.!Absences_2</vt:lpstr>
      <vt:lpstr>Absences_2</vt:lpstr>
      <vt:lpstr>Agents</vt:lpstr>
      <vt:lpstr>Jan.!Année</vt:lpstr>
      <vt:lpstr>Année</vt:lpstr>
      <vt:lpstr>Jan.!Années</vt:lpstr>
      <vt:lpstr>Années</vt:lpstr>
      <vt:lpstr>Jan.!Fériés</vt:lpstr>
      <vt:lpstr>Fériés</vt:lpstr>
      <vt:lpstr>Jan.!Liste_Fériés</vt:lpstr>
      <vt:lpstr>Liste_Fériés</vt:lpstr>
      <vt:lpstr>Paramètres!ListeAbsences_1</vt:lpstr>
      <vt:lpstr>Paramètres!ListeAbsences_2</vt:lpstr>
      <vt:lpstr>Paramètres!ListeAbsences_3</vt:lpstr>
      <vt:lpstr>Restaurants</vt:lpstr>
      <vt:lpstr>Jan.!Vacances</vt:lpstr>
      <vt:lpstr>Vacances</vt:lpstr>
      <vt:lpstr>Jan.!Zone_d_impression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Bizet</dc:creator>
  <cp:lastModifiedBy>Dede</cp:lastModifiedBy>
  <dcterms:created xsi:type="dcterms:W3CDTF">2018-03-11T18:27:21Z</dcterms:created>
  <dcterms:modified xsi:type="dcterms:W3CDTF">2018-03-12T09:43:15Z</dcterms:modified>
</cp:coreProperties>
</file>