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20" windowWidth="15480" windowHeight="1164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X56" i="1" a="1"/>
  <c r="X56"/>
  <c r="X57" a="1"/>
  <c r="X57"/>
  <c r="X58" a="1"/>
  <c r="X58"/>
  <c r="X59" a="1"/>
  <c r="X59"/>
  <c r="X60" a="1"/>
  <c r="X60"/>
  <c r="X61" a="1"/>
  <c r="X61"/>
  <c r="X62" a="1"/>
  <c r="X62"/>
  <c r="X63" a="1"/>
  <c r="X63"/>
  <c r="X64" a="1"/>
  <c r="X64"/>
  <c r="X65" a="1"/>
  <c r="X65"/>
  <c r="X66" a="1"/>
  <c r="X66"/>
  <c r="X67" a="1"/>
  <c r="X67"/>
  <c r="X68" a="1"/>
  <c r="X68"/>
  <c r="X69" a="1"/>
  <c r="X69"/>
  <c r="X70" a="1"/>
  <c r="X70"/>
  <c r="X71" a="1"/>
  <c r="X71"/>
  <c r="X72" a="1"/>
  <c r="X72"/>
  <c r="X73" a="1"/>
  <c r="X73"/>
  <c r="X74" a="1"/>
  <c r="X74"/>
  <c r="X75" a="1"/>
  <c r="X75"/>
  <c r="X76" a="1"/>
  <c r="X76"/>
  <c r="X77" a="1"/>
  <c r="X77"/>
  <c r="X78" a="1"/>
  <c r="X78"/>
  <c r="X79" a="1"/>
  <c r="X79"/>
  <c r="X80" a="1"/>
  <c r="X80"/>
  <c r="X81" a="1"/>
  <c r="X81"/>
  <c r="Y56" a="1"/>
  <c r="Y56"/>
  <c r="Y57" a="1"/>
  <c r="Y57"/>
  <c r="Y58" a="1"/>
  <c r="Y58"/>
  <c r="Y59" a="1"/>
  <c r="Y59"/>
  <c r="Y60" a="1"/>
  <c r="Y60"/>
  <c r="Y61" a="1"/>
  <c r="Y61"/>
  <c r="Y62" a="1"/>
  <c r="Y62"/>
  <c r="Y63" a="1"/>
  <c r="Y63"/>
  <c r="Y64" a="1"/>
  <c r="Y64"/>
  <c r="Y65" a="1"/>
  <c r="Y65"/>
  <c r="Y66" a="1"/>
  <c r="Y66"/>
  <c r="Y67" a="1"/>
  <c r="Y67"/>
  <c r="Y68" a="1"/>
  <c r="Y68"/>
  <c r="Y69" a="1"/>
  <c r="Y69"/>
  <c r="Y70" a="1"/>
  <c r="Y70"/>
  <c r="Y71" a="1"/>
  <c r="Y71"/>
  <c r="Y72" a="1"/>
  <c r="Y72"/>
  <c r="Y73" a="1"/>
  <c r="Y73"/>
  <c r="Y74" a="1"/>
  <c r="Y74"/>
  <c r="Y75" a="1"/>
  <c r="Y75"/>
  <c r="Y76" a="1"/>
  <c r="Y76"/>
  <c r="Y77" a="1"/>
  <c r="Y77"/>
  <c r="Y78" a="1"/>
  <c r="Y78"/>
  <c r="Y79" a="1"/>
  <c r="Y79"/>
  <c r="Y80" a="1"/>
  <c r="Y80"/>
  <c r="Y81" a="1"/>
  <c r="Y81"/>
  <c r="X41" a="1"/>
  <c r="X41"/>
  <c r="X42" a="1"/>
  <c r="X42"/>
  <c r="X43" a="1"/>
  <c r="X43"/>
  <c r="X44" a="1"/>
  <c r="X44"/>
  <c r="X45" a="1"/>
  <c r="X45"/>
  <c r="X46" a="1"/>
  <c r="X46"/>
  <c r="X47" a="1"/>
  <c r="X47"/>
  <c r="X48" a="1"/>
  <c r="X48"/>
  <c r="X49" a="1"/>
  <c r="X49"/>
  <c r="X50" a="1"/>
  <c r="X50"/>
  <c r="X51" a="1"/>
  <c r="X51"/>
  <c r="X52" a="1"/>
  <c r="X52"/>
  <c r="X53" a="1"/>
  <c r="X53"/>
  <c r="X54" a="1"/>
  <c r="X54"/>
  <c r="X55" a="1"/>
  <c r="X55"/>
  <c r="Y41" a="1"/>
  <c r="Y41"/>
  <c r="Y42" a="1"/>
  <c r="Y42"/>
  <c r="Y43" a="1"/>
  <c r="Y43"/>
  <c r="Y44" a="1"/>
  <c r="Y44"/>
  <c r="Y45" a="1"/>
  <c r="Y45"/>
  <c r="Y46" a="1"/>
  <c r="Y46"/>
  <c r="Y47" a="1"/>
  <c r="Y47"/>
  <c r="Y48" a="1"/>
  <c r="Y48"/>
  <c r="Y49" a="1"/>
  <c r="Y49"/>
  <c r="Y50" a="1"/>
  <c r="Y50"/>
  <c r="Y51" a="1"/>
  <c r="Y51"/>
  <c r="Y52" a="1"/>
  <c r="Y52"/>
  <c r="Y53" a="1"/>
  <c r="Y53"/>
  <c r="Y54" a="1"/>
  <c r="Y54"/>
  <c r="Y55" a="1"/>
  <c r="Y55"/>
  <c r="X2" a="1"/>
  <c r="X2"/>
  <c r="X3" a="1"/>
  <c r="X3"/>
  <c r="X4" a="1"/>
  <c r="X4"/>
  <c r="X5" a="1"/>
  <c r="X5"/>
  <c r="X6" a="1"/>
  <c r="X6"/>
  <c r="X7" a="1"/>
  <c r="X7"/>
  <c r="X8" a="1"/>
  <c r="X8"/>
  <c r="X9" a="1"/>
  <c r="X9"/>
  <c r="X10" a="1"/>
  <c r="X10"/>
  <c r="X11" a="1"/>
  <c r="X11"/>
  <c r="X12" a="1"/>
  <c r="X12"/>
  <c r="X13" a="1"/>
  <c r="X13"/>
  <c r="X14" a="1"/>
  <c r="X14"/>
  <c r="X15" a="1"/>
  <c r="X15"/>
  <c r="X16" a="1"/>
  <c r="X16"/>
  <c r="X17" a="1"/>
  <c r="X17"/>
  <c r="X18" a="1"/>
  <c r="X18"/>
  <c r="X19" a="1"/>
  <c r="X19"/>
  <c r="X20" a="1"/>
  <c r="X20"/>
  <c r="X21" a="1"/>
  <c r="X21"/>
  <c r="X22" a="1"/>
  <c r="X22"/>
  <c r="X23" a="1"/>
  <c r="X23"/>
  <c r="X24" a="1"/>
  <c r="X24"/>
  <c r="X25" a="1"/>
  <c r="X25"/>
  <c r="X26" a="1"/>
  <c r="X26"/>
  <c r="X27" a="1"/>
  <c r="X27"/>
  <c r="X28" a="1"/>
  <c r="X28"/>
  <c r="X29" a="1"/>
  <c r="X29"/>
  <c r="X30" a="1"/>
  <c r="X30"/>
  <c r="X31" a="1"/>
  <c r="X31"/>
  <c r="X32" a="1"/>
  <c r="X32"/>
  <c r="X33" a="1"/>
  <c r="X33"/>
  <c r="X34" a="1"/>
  <c r="X34"/>
  <c r="X35" a="1"/>
  <c r="X35"/>
  <c r="X36" a="1"/>
  <c r="X36"/>
  <c r="X37" a="1"/>
  <c r="X37"/>
  <c r="X38" a="1"/>
  <c r="X38"/>
  <c r="X39" a="1"/>
  <c r="X39"/>
  <c r="X40" a="1"/>
  <c r="X40"/>
  <c r="Y2" a="1"/>
  <c r="Y2"/>
  <c r="Y3" a="1"/>
  <c r="Y3"/>
  <c r="Y4" a="1"/>
  <c r="Y4"/>
  <c r="Y5" a="1"/>
  <c r="Y5"/>
  <c r="Y6" a="1"/>
  <c r="Y6"/>
  <c r="Y7" a="1"/>
  <c r="Y7"/>
  <c r="Y8" a="1"/>
  <c r="Y8"/>
  <c r="Y9" a="1"/>
  <c r="Y9"/>
  <c r="Y10" a="1"/>
  <c r="Y10"/>
  <c r="Y11" a="1"/>
  <c r="Y11"/>
  <c r="Y12" a="1"/>
  <c r="Y12"/>
  <c r="Y13" a="1"/>
  <c r="Y13"/>
  <c r="Y14" a="1"/>
  <c r="Y14"/>
  <c r="Y15" a="1"/>
  <c r="Y15"/>
  <c r="Y16" a="1"/>
  <c r="Y16"/>
  <c r="Y17" a="1"/>
  <c r="Y17"/>
  <c r="Y18" a="1"/>
  <c r="Y18"/>
  <c r="Y19" a="1"/>
  <c r="Y19"/>
  <c r="Y20" a="1"/>
  <c r="Y20"/>
  <c r="Y21" a="1"/>
  <c r="Y21"/>
  <c r="Y22" a="1"/>
  <c r="Y22"/>
  <c r="Y23" a="1"/>
  <c r="Y23"/>
  <c r="Y24" a="1"/>
  <c r="Y24"/>
  <c r="Y25" a="1"/>
  <c r="Y25"/>
  <c r="Y26" a="1"/>
  <c r="Y26"/>
  <c r="Y27" a="1"/>
  <c r="Y27"/>
  <c r="Y28" a="1"/>
  <c r="Y28"/>
  <c r="Y29" a="1"/>
  <c r="Y29"/>
  <c r="Y30" a="1"/>
  <c r="Y30"/>
  <c r="Y31" a="1"/>
  <c r="Y31"/>
  <c r="Y32" a="1"/>
  <c r="Y32"/>
  <c r="Y33" a="1"/>
  <c r="Y33"/>
  <c r="Y34" a="1"/>
  <c r="Y34"/>
  <c r="Y35" a="1"/>
  <c r="Y35"/>
  <c r="Y36" a="1"/>
  <c r="Y36"/>
  <c r="Y37" a="1"/>
  <c r="Y37"/>
  <c r="Y38" a="1"/>
  <c r="Y38"/>
  <c r="Y39" a="1"/>
  <c r="Y39"/>
  <c r="Y40" a="1"/>
  <c r="Y40"/>
  <c r="Z42"/>
  <c r="Z43"/>
  <c r="Z44"/>
  <c r="Z45"/>
  <c r="Z46"/>
  <c r="Z47"/>
  <c r="Z48"/>
  <c r="Z49"/>
  <c r="Z50"/>
  <c r="Z51"/>
  <c r="Z52"/>
  <c r="Z53"/>
  <c r="Z54"/>
  <c r="Z55"/>
  <c r="Z56"/>
  <c r="Z57"/>
  <c r="Z58"/>
  <c r="Z59"/>
  <c r="Z60"/>
  <c r="Z61"/>
  <c r="Z62"/>
  <c r="Z63"/>
  <c r="Z64"/>
  <c r="Z65"/>
  <c r="Z66"/>
  <c r="Z67"/>
  <c r="Z68"/>
  <c r="Z69"/>
  <c r="Z70"/>
  <c r="Z71"/>
  <c r="Z72"/>
  <c r="Z73"/>
  <c r="Z74"/>
  <c r="Z75"/>
  <c r="Z76"/>
  <c r="Z77"/>
  <c r="Z78"/>
  <c r="Z79"/>
  <c r="Z80"/>
  <c r="Z81"/>
  <c r="AB40" a="1"/>
  <c r="AB40"/>
  <c r="G3"/>
  <c r="H3"/>
  <c r="J3"/>
  <c r="K3"/>
  <c r="L3"/>
  <c r="N3"/>
  <c r="G2"/>
  <c r="H2"/>
  <c r="J2"/>
  <c r="K2"/>
  <c r="L2"/>
  <c r="N2"/>
  <c r="O3"/>
  <c r="G4"/>
  <c r="H4"/>
  <c r="J4"/>
  <c r="K4"/>
  <c r="L4"/>
  <c r="N4"/>
  <c r="O4"/>
  <c r="G5"/>
  <c r="H5"/>
  <c r="J5"/>
  <c r="K5"/>
  <c r="L5"/>
  <c r="N5"/>
  <c r="O5"/>
  <c r="G6"/>
  <c r="H6"/>
  <c r="J6"/>
  <c r="K6"/>
  <c r="L6"/>
  <c r="N6"/>
  <c r="O6"/>
  <c r="G7"/>
  <c r="H7"/>
  <c r="J7"/>
  <c r="K7"/>
  <c r="L7"/>
  <c r="N7"/>
  <c r="O7"/>
  <c r="G8"/>
  <c r="H8"/>
  <c r="J8"/>
  <c r="K8"/>
  <c r="L8"/>
  <c r="N8"/>
  <c r="O8"/>
  <c r="G9"/>
  <c r="H9"/>
  <c r="J9"/>
  <c r="K9"/>
  <c r="L9"/>
  <c r="N9"/>
  <c r="O9"/>
  <c r="G10"/>
  <c r="H10"/>
  <c r="J10"/>
  <c r="K10"/>
  <c r="L10"/>
  <c r="N10"/>
  <c r="O10"/>
  <c r="G11"/>
  <c r="H11"/>
  <c r="J11"/>
  <c r="K11"/>
  <c r="L11"/>
  <c r="N11"/>
  <c r="O11"/>
  <c r="G12"/>
  <c r="H12"/>
  <c r="J12"/>
  <c r="K12"/>
  <c r="L12"/>
  <c r="N12"/>
  <c r="O12"/>
  <c r="G13"/>
  <c r="H13"/>
  <c r="J13"/>
  <c r="K13"/>
  <c r="L13"/>
  <c r="N13"/>
  <c r="O13"/>
  <c r="G14"/>
  <c r="H14"/>
  <c r="J14"/>
  <c r="K14"/>
  <c r="L14"/>
  <c r="N14"/>
  <c r="O14"/>
  <c r="G15"/>
  <c r="H15"/>
  <c r="J15"/>
  <c r="K15"/>
  <c r="L15"/>
  <c r="N15"/>
  <c r="O15"/>
  <c r="G16"/>
  <c r="H16"/>
  <c r="J16"/>
  <c r="K16"/>
  <c r="L16"/>
  <c r="N16"/>
  <c r="O16"/>
  <c r="G17"/>
  <c r="H17"/>
  <c r="J17"/>
  <c r="K17"/>
  <c r="L17"/>
  <c r="N17"/>
  <c r="O17"/>
  <c r="G18"/>
  <c r="H18"/>
  <c r="J18"/>
  <c r="K18"/>
  <c r="L18"/>
  <c r="N18"/>
  <c r="O18"/>
  <c r="G19"/>
  <c r="H19"/>
  <c r="J19"/>
  <c r="K19"/>
  <c r="L19"/>
  <c r="N19"/>
  <c r="O19"/>
  <c r="G20"/>
  <c r="H20"/>
  <c r="J20"/>
  <c r="K20"/>
  <c r="L20"/>
  <c r="N20"/>
  <c r="O20"/>
  <c r="G21"/>
  <c r="H21"/>
  <c r="J21"/>
  <c r="K21"/>
  <c r="L21"/>
  <c r="N21"/>
  <c r="O21"/>
  <c r="G22"/>
  <c r="H22"/>
  <c r="J22"/>
  <c r="K22"/>
  <c r="L22"/>
  <c r="N22"/>
  <c r="O22"/>
  <c r="G23"/>
  <c r="H23"/>
  <c r="J23"/>
  <c r="K23"/>
  <c r="L23"/>
  <c r="N23"/>
  <c r="O23"/>
  <c r="G24"/>
  <c r="H24"/>
  <c r="J24"/>
  <c r="K24"/>
  <c r="L24"/>
  <c r="N24"/>
  <c r="O24"/>
  <c r="G25"/>
  <c r="H25"/>
  <c r="J25"/>
  <c r="K25"/>
  <c r="L25"/>
  <c r="N25"/>
  <c r="O25"/>
  <c r="G26"/>
  <c r="H26"/>
  <c r="J26"/>
  <c r="K26"/>
  <c r="L26"/>
  <c r="N26"/>
  <c r="O26"/>
  <c r="G27"/>
  <c r="H27"/>
  <c r="J27"/>
  <c r="K27"/>
  <c r="L27"/>
  <c r="N27"/>
  <c r="O27"/>
  <c r="P3"/>
  <c r="W2"/>
  <c r="Z2"/>
  <c r="P4"/>
  <c r="R3"/>
  <c r="T3"/>
  <c r="W3"/>
  <c r="Z3"/>
  <c r="P5"/>
  <c r="R4"/>
  <c r="T4"/>
  <c r="W4"/>
  <c r="Z4"/>
  <c r="P6"/>
  <c r="R5"/>
  <c r="T5"/>
  <c r="W5"/>
  <c r="Z5"/>
  <c r="P7"/>
  <c r="R6"/>
  <c r="T6"/>
  <c r="W6"/>
  <c r="Z6"/>
  <c r="P8"/>
  <c r="R7"/>
  <c r="T7"/>
  <c r="W7"/>
  <c r="Z7"/>
  <c r="P9"/>
  <c r="R8"/>
  <c r="T8"/>
  <c r="W8"/>
  <c r="Z8"/>
  <c r="P10"/>
  <c r="R9"/>
  <c r="S9"/>
  <c r="T9"/>
  <c r="W9"/>
  <c r="Z9"/>
  <c r="P11"/>
  <c r="R10"/>
  <c r="S10"/>
  <c r="T10"/>
  <c r="W10"/>
  <c r="Z10"/>
  <c r="P12"/>
  <c r="R11"/>
  <c r="S11"/>
  <c r="T11"/>
  <c r="W11"/>
  <c r="Z11"/>
  <c r="P13"/>
  <c r="R12"/>
  <c r="S12"/>
  <c r="T12"/>
  <c r="W12"/>
  <c r="Z12"/>
  <c r="P14"/>
  <c r="R13"/>
  <c r="S13"/>
  <c r="T13"/>
  <c r="W13"/>
  <c r="Z13"/>
  <c r="P15"/>
  <c r="R14"/>
  <c r="S14"/>
  <c r="T14"/>
  <c r="W14"/>
  <c r="Z14"/>
  <c r="P16"/>
  <c r="R15"/>
  <c r="S15"/>
  <c r="T15"/>
  <c r="W15"/>
  <c r="Z15"/>
  <c r="P17"/>
  <c r="R16"/>
  <c r="S16"/>
  <c r="T16"/>
  <c r="W16"/>
  <c r="Z16"/>
  <c r="P18"/>
  <c r="R17"/>
  <c r="S17"/>
  <c r="T17"/>
  <c r="W17"/>
  <c r="Z17"/>
  <c r="P19"/>
  <c r="R18"/>
  <c r="S18"/>
  <c r="T18"/>
  <c r="W18"/>
  <c r="Z18"/>
  <c r="P20"/>
  <c r="R19"/>
  <c r="S19"/>
  <c r="T19"/>
  <c r="W19"/>
  <c r="Z19"/>
  <c r="P21"/>
  <c r="R20"/>
  <c r="S20"/>
  <c r="T20"/>
  <c r="W20"/>
  <c r="Z20"/>
  <c r="P22"/>
  <c r="R21"/>
  <c r="S21"/>
  <c r="T21"/>
  <c r="W21"/>
  <c r="Z21"/>
  <c r="P23"/>
  <c r="R22"/>
  <c r="S22"/>
  <c r="T22"/>
  <c r="W22"/>
  <c r="Z22"/>
  <c r="P24"/>
  <c r="R23"/>
  <c r="S23"/>
  <c r="T23"/>
  <c r="W23"/>
  <c r="Z23"/>
  <c r="P25"/>
  <c r="R24"/>
  <c r="S24"/>
  <c r="T24"/>
  <c r="W24"/>
  <c r="Z24"/>
  <c r="P26"/>
  <c r="R25"/>
  <c r="S25"/>
  <c r="T25"/>
  <c r="W25"/>
  <c r="Z25"/>
  <c r="P27"/>
  <c r="R26"/>
  <c r="S26"/>
  <c r="T26"/>
  <c r="W26"/>
  <c r="Z26"/>
  <c r="G28"/>
  <c r="H28"/>
  <c r="J28"/>
  <c r="K28"/>
  <c r="L28"/>
  <c r="N28"/>
  <c r="O28"/>
  <c r="P28"/>
  <c r="R2"/>
  <c r="R27"/>
  <c r="S27"/>
  <c r="Q2"/>
  <c r="Q3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T27"/>
  <c r="W27"/>
  <c r="Z27"/>
  <c r="G29"/>
  <c r="H29"/>
  <c r="J29"/>
  <c r="K29"/>
  <c r="L29"/>
  <c r="N29"/>
  <c r="O29"/>
  <c r="G30"/>
  <c r="H30"/>
  <c r="J30"/>
  <c r="K30"/>
  <c r="L30"/>
  <c r="N30"/>
  <c r="O30"/>
  <c r="G31"/>
  <c r="H31"/>
  <c r="J31"/>
  <c r="K31"/>
  <c r="L31"/>
  <c r="N31"/>
  <c r="O31"/>
  <c r="G32"/>
  <c r="H32"/>
  <c r="J32"/>
  <c r="K32"/>
  <c r="L32"/>
  <c r="N32"/>
  <c r="O32"/>
  <c r="G33"/>
  <c r="H33"/>
  <c r="J33"/>
  <c r="K33"/>
  <c r="L33"/>
  <c r="N33"/>
  <c r="O33"/>
  <c r="G34"/>
  <c r="H34"/>
  <c r="J34"/>
  <c r="K34"/>
  <c r="L34"/>
  <c r="N34"/>
  <c r="O34"/>
  <c r="G35"/>
  <c r="H35"/>
  <c r="J35"/>
  <c r="K35"/>
  <c r="L35"/>
  <c r="N35"/>
  <c r="O35"/>
  <c r="G36"/>
  <c r="H36"/>
  <c r="J36"/>
  <c r="K36"/>
  <c r="L36"/>
  <c r="N36"/>
  <c r="O36"/>
  <c r="G37"/>
  <c r="H37"/>
  <c r="J37"/>
  <c r="K37"/>
  <c r="L37"/>
  <c r="N37"/>
  <c r="O37"/>
  <c r="G38"/>
  <c r="H38"/>
  <c r="J38"/>
  <c r="K38"/>
  <c r="L38"/>
  <c r="N38"/>
  <c r="O38"/>
  <c r="G39"/>
  <c r="H39"/>
  <c r="J39"/>
  <c r="K39"/>
  <c r="L39"/>
  <c r="N39"/>
  <c r="O39"/>
  <c r="G40"/>
  <c r="H40"/>
  <c r="J40"/>
  <c r="K40"/>
  <c r="L40"/>
  <c r="N40"/>
  <c r="O40"/>
  <c r="P29"/>
  <c r="R28"/>
  <c r="S28"/>
  <c r="T28"/>
  <c r="W28"/>
  <c r="Z28"/>
  <c r="P30"/>
  <c r="R29"/>
  <c r="S29"/>
  <c r="T29"/>
  <c r="W29"/>
  <c r="Z29"/>
  <c r="P31"/>
  <c r="R30"/>
  <c r="S30"/>
  <c r="T30"/>
  <c r="W30"/>
  <c r="Z30"/>
  <c r="P32"/>
  <c r="R31"/>
  <c r="S31"/>
  <c r="T31"/>
  <c r="W31"/>
  <c r="Z31"/>
  <c r="P33"/>
  <c r="R32"/>
  <c r="S32"/>
  <c r="T32"/>
  <c r="W32"/>
  <c r="Z32"/>
  <c r="P34"/>
  <c r="R33"/>
  <c r="S33"/>
  <c r="T33"/>
  <c r="W33"/>
  <c r="Z33"/>
  <c r="P35"/>
  <c r="R34"/>
  <c r="S34"/>
  <c r="T34"/>
  <c r="W34"/>
  <c r="Z34"/>
  <c r="P36"/>
  <c r="R35"/>
  <c r="S35"/>
  <c r="T35"/>
  <c r="W35"/>
  <c r="Z35"/>
  <c r="P37"/>
  <c r="R36"/>
  <c r="S36"/>
  <c r="T36"/>
  <c r="W36"/>
  <c r="Z36"/>
  <c r="P38"/>
  <c r="R37"/>
  <c r="S37"/>
  <c r="T37"/>
  <c r="W37"/>
  <c r="Z37"/>
  <c r="P39"/>
  <c r="R38"/>
  <c r="S38"/>
  <c r="T38"/>
  <c r="W38"/>
  <c r="Z38"/>
  <c r="P40"/>
  <c r="R39"/>
  <c r="S39"/>
  <c r="T39"/>
  <c r="W39"/>
  <c r="Z39"/>
  <c r="G41"/>
  <c r="H41"/>
  <c r="J41"/>
  <c r="K41"/>
  <c r="L41"/>
  <c r="N41"/>
  <c r="O41"/>
  <c r="G42"/>
  <c r="H42"/>
  <c r="J42"/>
  <c r="K42"/>
  <c r="L42"/>
  <c r="N42"/>
  <c r="O42"/>
  <c r="G43"/>
  <c r="H43"/>
  <c r="J43"/>
  <c r="K43"/>
  <c r="L43"/>
  <c r="N43"/>
  <c r="O43"/>
  <c r="G44"/>
  <c r="H44"/>
  <c r="J44"/>
  <c r="K44"/>
  <c r="L44"/>
  <c r="N44"/>
  <c r="O44"/>
  <c r="G45"/>
  <c r="H45"/>
  <c r="J45"/>
  <c r="K45"/>
  <c r="L45"/>
  <c r="N45"/>
  <c r="O45"/>
  <c r="G46"/>
  <c r="H46"/>
  <c r="J46"/>
  <c r="K46"/>
  <c r="L46"/>
  <c r="N46"/>
  <c r="O46"/>
  <c r="G47"/>
  <c r="H47"/>
  <c r="J47"/>
  <c r="K47"/>
  <c r="L47"/>
  <c r="N47"/>
  <c r="O47"/>
  <c r="G48"/>
  <c r="H48"/>
  <c r="J48"/>
  <c r="K48"/>
  <c r="L48"/>
  <c r="N48"/>
  <c r="O48"/>
  <c r="G49"/>
  <c r="H49"/>
  <c r="J49"/>
  <c r="K49"/>
  <c r="L49"/>
  <c r="N49"/>
  <c r="O49"/>
  <c r="G50"/>
  <c r="H50"/>
  <c r="J50"/>
  <c r="K50"/>
  <c r="L50"/>
  <c r="N50"/>
  <c r="O50"/>
  <c r="G51"/>
  <c r="H51"/>
  <c r="J51"/>
  <c r="K51"/>
  <c r="L51"/>
  <c r="N51"/>
  <c r="O51"/>
  <c r="G52"/>
  <c r="H52"/>
  <c r="J52"/>
  <c r="K52"/>
  <c r="L52"/>
  <c r="N52"/>
  <c r="O52"/>
  <c r="G53"/>
  <c r="H53"/>
  <c r="J53"/>
  <c r="K53"/>
  <c r="L53"/>
  <c r="N53"/>
  <c r="O53"/>
  <c r="G54"/>
  <c r="H54"/>
  <c r="J54"/>
  <c r="K54"/>
  <c r="L54"/>
  <c r="N54"/>
  <c r="O54"/>
  <c r="G55"/>
  <c r="H55"/>
  <c r="J55"/>
  <c r="K55"/>
  <c r="L55"/>
  <c r="N55"/>
  <c r="O55"/>
  <c r="P42"/>
  <c r="P41"/>
  <c r="R41"/>
  <c r="S41"/>
  <c r="T41"/>
  <c r="W41"/>
  <c r="P43"/>
  <c r="R42"/>
  <c r="S42"/>
  <c r="T42"/>
  <c r="W42"/>
  <c r="G73"/>
  <c r="H73"/>
  <c r="J73"/>
  <c r="K73"/>
  <c r="L73"/>
  <c r="N73"/>
  <c r="G72"/>
  <c r="H72"/>
  <c r="J72"/>
  <c r="K72"/>
  <c r="L72"/>
  <c r="N72"/>
  <c r="O73"/>
  <c r="G74"/>
  <c r="H74"/>
  <c r="J74"/>
  <c r="K74"/>
  <c r="L74"/>
  <c r="N74"/>
  <c r="O74"/>
  <c r="G75"/>
  <c r="H75"/>
  <c r="J75"/>
  <c r="K75"/>
  <c r="L75"/>
  <c r="N75"/>
  <c r="O75"/>
  <c r="G76"/>
  <c r="H76"/>
  <c r="J76"/>
  <c r="K76"/>
  <c r="L76"/>
  <c r="N76"/>
  <c r="O76"/>
  <c r="G77"/>
  <c r="H77"/>
  <c r="J77"/>
  <c r="K77"/>
  <c r="L77"/>
  <c r="N77"/>
  <c r="O77"/>
  <c r="G78"/>
  <c r="H78"/>
  <c r="J78"/>
  <c r="K78"/>
  <c r="L78"/>
  <c r="N78"/>
  <c r="O78"/>
  <c r="G79"/>
  <c r="H79"/>
  <c r="J79"/>
  <c r="K79"/>
  <c r="L79"/>
  <c r="N79"/>
  <c r="O79"/>
  <c r="G80"/>
  <c r="H80"/>
  <c r="J80"/>
  <c r="K80"/>
  <c r="L80"/>
  <c r="N80"/>
  <c r="O80"/>
  <c r="G81"/>
  <c r="H81"/>
  <c r="J81"/>
  <c r="K81"/>
  <c r="L81"/>
  <c r="N81"/>
  <c r="O81"/>
  <c r="P74"/>
  <c r="G71"/>
  <c r="H71"/>
  <c r="J71"/>
  <c r="K71"/>
  <c r="L71"/>
  <c r="N71"/>
  <c r="O72"/>
  <c r="P72"/>
  <c r="P73"/>
  <c r="R73"/>
  <c r="S73"/>
  <c r="T73"/>
  <c r="W73"/>
  <c r="P75"/>
  <c r="R74"/>
  <c r="S74"/>
  <c r="T74"/>
  <c r="W74"/>
  <c r="P76"/>
  <c r="R75"/>
  <c r="S75"/>
  <c r="T75"/>
  <c r="W75"/>
  <c r="P77"/>
  <c r="R76"/>
  <c r="S76"/>
  <c r="T76"/>
  <c r="W76"/>
  <c r="P78"/>
  <c r="R77"/>
  <c r="S77"/>
  <c r="T77"/>
  <c r="W77"/>
  <c r="P79"/>
  <c r="R78"/>
  <c r="S78"/>
  <c r="T78"/>
  <c r="W78"/>
  <c r="P80"/>
  <c r="R79"/>
  <c r="S79"/>
  <c r="T79"/>
  <c r="W79"/>
  <c r="P81"/>
  <c r="R80"/>
  <c r="S80"/>
  <c r="T80"/>
  <c r="W80"/>
  <c r="P44"/>
  <c r="P45"/>
  <c r="P46"/>
  <c r="P47"/>
  <c r="P48"/>
  <c r="P49"/>
  <c r="P50"/>
  <c r="P51"/>
  <c r="P52"/>
  <c r="P53"/>
  <c r="P54"/>
  <c r="P55"/>
  <c r="G56"/>
  <c r="H56"/>
  <c r="J56"/>
  <c r="K56"/>
  <c r="L56"/>
  <c r="N56"/>
  <c r="O56"/>
  <c r="P56"/>
  <c r="G57"/>
  <c r="H57"/>
  <c r="J57"/>
  <c r="K57"/>
  <c r="L57"/>
  <c r="N57"/>
  <c r="O57"/>
  <c r="P57"/>
  <c r="G58"/>
  <c r="H58"/>
  <c r="J58"/>
  <c r="K58"/>
  <c r="L58"/>
  <c r="N58"/>
  <c r="O58"/>
  <c r="P58"/>
  <c r="G59"/>
  <c r="H59"/>
  <c r="J59"/>
  <c r="K59"/>
  <c r="L59"/>
  <c r="N59"/>
  <c r="O59"/>
  <c r="P59"/>
  <c r="G60"/>
  <c r="H60"/>
  <c r="J60"/>
  <c r="K60"/>
  <c r="L60"/>
  <c r="N60"/>
  <c r="O60"/>
  <c r="P60"/>
  <c r="G61"/>
  <c r="H61"/>
  <c r="J61"/>
  <c r="K61"/>
  <c r="L61"/>
  <c r="N61"/>
  <c r="O61"/>
  <c r="P61"/>
  <c r="G62"/>
  <c r="H62"/>
  <c r="J62"/>
  <c r="K62"/>
  <c r="L62"/>
  <c r="N62"/>
  <c r="O62"/>
  <c r="P62"/>
  <c r="G63"/>
  <c r="H63"/>
  <c r="J63"/>
  <c r="K63"/>
  <c r="L63"/>
  <c r="N63"/>
  <c r="O63"/>
  <c r="P63"/>
  <c r="G64"/>
  <c r="H64"/>
  <c r="J64"/>
  <c r="K64"/>
  <c r="L64"/>
  <c r="N64"/>
  <c r="O64"/>
  <c r="P64"/>
  <c r="G65"/>
  <c r="H65"/>
  <c r="J65"/>
  <c r="K65"/>
  <c r="L65"/>
  <c r="N65"/>
  <c r="O65"/>
  <c r="P65"/>
  <c r="G66"/>
  <c r="H66"/>
  <c r="J66"/>
  <c r="K66"/>
  <c r="L66"/>
  <c r="N66"/>
  <c r="O66"/>
  <c r="P66"/>
  <c r="G67"/>
  <c r="H67"/>
  <c r="J67"/>
  <c r="K67"/>
  <c r="L67"/>
  <c r="N67"/>
  <c r="O67"/>
  <c r="P67"/>
  <c r="G68"/>
  <c r="H68"/>
  <c r="J68"/>
  <c r="K68"/>
  <c r="L68"/>
  <c r="N68"/>
  <c r="O68"/>
  <c r="P68"/>
  <c r="G69"/>
  <c r="H69"/>
  <c r="J69"/>
  <c r="K69"/>
  <c r="L69"/>
  <c r="N69"/>
  <c r="O69"/>
  <c r="P69"/>
  <c r="G70"/>
  <c r="H70"/>
  <c r="J70"/>
  <c r="K70"/>
  <c r="L70"/>
  <c r="N70"/>
  <c r="O70"/>
  <c r="P70"/>
  <c r="O71"/>
  <c r="P71"/>
  <c r="R40"/>
  <c r="R43"/>
  <c r="R44"/>
  <c r="R45"/>
  <c r="R46"/>
  <c r="R47"/>
  <c r="R48"/>
  <c r="R49"/>
  <c r="R50"/>
  <c r="R51"/>
  <c r="R52"/>
  <c r="R53"/>
  <c r="R54"/>
  <c r="R55"/>
  <c r="R56"/>
  <c r="R57"/>
  <c r="R58"/>
  <c r="R59"/>
  <c r="R60"/>
  <c r="R61"/>
  <c r="R62"/>
  <c r="R63"/>
  <c r="R64"/>
  <c r="R65"/>
  <c r="R66"/>
  <c r="R67"/>
  <c r="R68"/>
  <c r="R69"/>
  <c r="R70"/>
  <c r="R71"/>
  <c r="R72"/>
  <c r="R81"/>
  <c r="S81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S40"/>
  <c r="T40"/>
  <c r="S43"/>
  <c r="T43"/>
  <c r="S44"/>
  <c r="T44"/>
  <c r="S45"/>
  <c r="T45"/>
  <c r="S46"/>
  <c r="T46"/>
  <c r="S47"/>
  <c r="T47"/>
  <c r="S48"/>
  <c r="T48"/>
  <c r="S49"/>
  <c r="T49"/>
  <c r="S50"/>
  <c r="T50"/>
  <c r="S51"/>
  <c r="T51"/>
  <c r="S52"/>
  <c r="T52"/>
  <c r="S53"/>
  <c r="T53"/>
  <c r="S54"/>
  <c r="T54"/>
  <c r="S55"/>
  <c r="T55"/>
  <c r="S56"/>
  <c r="T56"/>
  <c r="S57"/>
  <c r="T57"/>
  <c r="S58"/>
  <c r="T58"/>
  <c r="S59"/>
  <c r="T59"/>
  <c r="S60"/>
  <c r="T60"/>
  <c r="S61"/>
  <c r="T61"/>
  <c r="S62"/>
  <c r="T62"/>
  <c r="S63"/>
  <c r="T63"/>
  <c r="S64"/>
  <c r="T64"/>
  <c r="S65"/>
  <c r="T65"/>
  <c r="S66"/>
  <c r="T66"/>
  <c r="S67"/>
  <c r="T67"/>
  <c r="S68"/>
  <c r="T68"/>
  <c r="S69"/>
  <c r="T69"/>
  <c r="S70"/>
  <c r="T70"/>
  <c r="S71"/>
  <c r="T71"/>
  <c r="S72"/>
  <c r="T72"/>
  <c r="T81"/>
  <c r="W81"/>
  <c r="W65"/>
  <c r="W66"/>
  <c r="W67"/>
  <c r="W68"/>
  <c r="W69"/>
  <c r="W70"/>
  <c r="W71"/>
  <c r="W72"/>
  <c r="W43"/>
  <c r="W44"/>
  <c r="W45"/>
  <c r="W46"/>
  <c r="W47"/>
  <c r="W48"/>
  <c r="W49"/>
  <c r="W50"/>
  <c r="W51"/>
  <c r="W52"/>
  <c r="W53"/>
  <c r="W54"/>
  <c r="W56"/>
  <c r="W57"/>
  <c r="W58"/>
  <c r="W59"/>
  <c r="W60"/>
  <c r="W61"/>
  <c r="W62"/>
  <c r="W63"/>
  <c r="W64"/>
  <c r="W55"/>
  <c r="AA57"/>
  <c r="AA58"/>
  <c r="AA59"/>
  <c r="AA60"/>
  <c r="AA61"/>
  <c r="AA62"/>
  <c r="AA63"/>
  <c r="AA64"/>
  <c r="AA56"/>
  <c r="AA28"/>
  <c r="AA29"/>
  <c r="AA30"/>
  <c r="AA31"/>
  <c r="AA32"/>
  <c r="AA33"/>
  <c r="AA34"/>
  <c r="AA35"/>
  <c r="AA36"/>
  <c r="AA37"/>
  <c r="AA38"/>
  <c r="AA39"/>
  <c r="AA41"/>
  <c r="AA42"/>
  <c r="AA43"/>
  <c r="AA44"/>
  <c r="AA45"/>
  <c r="AA46"/>
  <c r="AA47"/>
  <c r="AA48"/>
  <c r="AA49"/>
  <c r="AA50"/>
  <c r="AA51"/>
  <c r="AA52"/>
  <c r="AA53"/>
  <c r="AA54"/>
  <c r="AA65"/>
  <c r="AA66"/>
  <c r="AA67"/>
  <c r="AA68"/>
  <c r="AA69"/>
  <c r="AA70"/>
  <c r="AA71"/>
  <c r="AA72"/>
  <c r="AA73"/>
  <c r="AA74"/>
  <c r="AA75"/>
  <c r="AA76"/>
  <c r="AA77"/>
  <c r="AA78"/>
  <c r="AA79"/>
  <c r="AA80"/>
  <c r="AA2"/>
  <c r="AA3"/>
  <c r="AA4"/>
  <c r="AA5"/>
  <c r="AA6"/>
  <c r="AA7"/>
  <c r="AA8"/>
  <c r="AA9"/>
  <c r="AA10"/>
  <c r="AA11"/>
  <c r="AA12"/>
  <c r="AA13"/>
  <c r="AA14"/>
  <c r="AA15"/>
  <c r="AA16"/>
  <c r="AA17"/>
  <c r="AA18"/>
  <c r="AA19"/>
  <c r="AA20"/>
  <c r="AA21"/>
  <c r="AA22"/>
  <c r="AA23"/>
  <c r="AA24"/>
  <c r="AA25"/>
  <c r="AA26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I2"/>
  <c r="Q81"/>
  <c r="S7"/>
  <c r="S8"/>
  <c r="AA27"/>
  <c r="W40"/>
  <c r="AA40"/>
  <c r="V8"/>
  <c r="V15"/>
  <c r="V9"/>
  <c r="V13"/>
  <c r="V17"/>
  <c r="V21"/>
  <c r="V25"/>
  <c r="V29"/>
  <c r="V31"/>
  <c r="V33"/>
  <c r="V35"/>
  <c r="V37"/>
  <c r="V39"/>
  <c r="V41"/>
  <c r="V43"/>
  <c r="V45"/>
  <c r="V47"/>
  <c r="V49"/>
  <c r="V51"/>
  <c r="V53"/>
  <c r="V59"/>
  <c r="V61"/>
  <c r="V63"/>
  <c r="V65"/>
  <c r="V67"/>
  <c r="V69"/>
  <c r="V71"/>
  <c r="V73"/>
  <c r="V75"/>
  <c r="V77"/>
  <c r="V79"/>
  <c r="V44"/>
  <c r="V52"/>
  <c r="V11"/>
  <c r="V19"/>
  <c r="V23"/>
  <c r="V10"/>
  <c r="V12"/>
  <c r="V14"/>
  <c r="V16"/>
  <c r="V18"/>
  <c r="V20"/>
  <c r="V22"/>
  <c r="V24"/>
  <c r="V26"/>
  <c r="V28"/>
  <c r="V30"/>
  <c r="V32"/>
  <c r="V34"/>
  <c r="V36"/>
  <c r="V38"/>
  <c r="V48"/>
  <c r="V56"/>
  <c r="V58"/>
  <c r="V54"/>
  <c r="V50"/>
  <c r="V2"/>
  <c r="V7"/>
  <c r="V42"/>
  <c r="V46"/>
  <c r="V64"/>
  <c r="V68"/>
  <c r="V72"/>
  <c r="V76"/>
  <c r="V80"/>
  <c r="S6"/>
  <c r="V4"/>
  <c r="V62"/>
  <c r="V66"/>
  <c r="V70"/>
  <c r="V74"/>
  <c r="V78"/>
  <c r="V5"/>
  <c r="V3"/>
  <c r="V40"/>
  <c r="V27"/>
  <c r="V6"/>
  <c r="V55"/>
  <c r="V60"/>
  <c r="V81"/>
  <c r="V57"/>
  <c r="Z41"/>
  <c r="AA55"/>
  <c r="AA81"/>
</calcChain>
</file>

<file path=xl/sharedStrings.xml><?xml version="1.0" encoding="utf-8"?>
<sst xmlns="http://schemas.openxmlformats.org/spreadsheetml/2006/main" count="183" uniqueCount="104">
  <si>
    <t>NUM_POSTE</t>
  </si>
  <si>
    <t>DAT</t>
  </si>
  <si>
    <t>PARAM</t>
  </si>
  <si>
    <t>VALEUR (mm)</t>
  </si>
  <si>
    <t>heure</t>
  </si>
  <si>
    <t>minute</t>
  </si>
  <si>
    <t>seconde</t>
  </si>
  <si>
    <t>jour</t>
  </si>
  <si>
    <t>mois</t>
  </si>
  <si>
    <t>année</t>
  </si>
  <si>
    <t>minutes</t>
  </si>
  <si>
    <t>pas de tps</t>
  </si>
  <si>
    <t>evenements pluvieux</t>
  </si>
  <si>
    <t>quantité d'eau par évènement pluvieux</t>
  </si>
  <si>
    <t>évènement pluvieux (minutes)</t>
  </si>
  <si>
    <t>pluie cumulée</t>
  </si>
  <si>
    <t>intensite max</t>
  </si>
  <si>
    <t>date</t>
  </si>
  <si>
    <t>evenement pluvieux representattif</t>
  </si>
  <si>
    <t>intensité maximale</t>
  </si>
  <si>
    <t>20090901053000</t>
  </si>
  <si>
    <t>RR</t>
  </si>
  <si>
    <t>20090901054200</t>
  </si>
  <si>
    <t>20090901060000</t>
  </si>
  <si>
    <t>20090901064200</t>
  </si>
  <si>
    <t>20090901064800</t>
  </si>
  <si>
    <t>20090901065400</t>
  </si>
  <si>
    <t>20090901070000</t>
  </si>
  <si>
    <t>20090901070600</t>
  </si>
  <si>
    <t>20090901073000</t>
  </si>
  <si>
    <t>20090901080000</t>
  </si>
  <si>
    <t>20090901081200</t>
  </si>
  <si>
    <t>20090901081800</t>
  </si>
  <si>
    <t>20090901082400</t>
  </si>
  <si>
    <t>20090901093000</t>
  </si>
  <si>
    <t>20090901093600</t>
  </si>
  <si>
    <t>20090901094800</t>
  </si>
  <si>
    <t>20090901095400</t>
  </si>
  <si>
    <t>20090901100000</t>
  </si>
  <si>
    <t>20090901100600</t>
  </si>
  <si>
    <t>20090901101200</t>
  </si>
  <si>
    <t>20090901101800</t>
  </si>
  <si>
    <t>20090901102400</t>
  </si>
  <si>
    <t>20090901103000</t>
  </si>
  <si>
    <t>20090901103600</t>
  </si>
  <si>
    <t>20090901105400</t>
  </si>
  <si>
    <t>20090902181800</t>
  </si>
  <si>
    <t>20090902183600</t>
  </si>
  <si>
    <t>20090902184200</t>
  </si>
  <si>
    <t>20090902214800</t>
  </si>
  <si>
    <t>20090902220000</t>
  </si>
  <si>
    <t>20090903000600</t>
  </si>
  <si>
    <t>20090903001200</t>
  </si>
  <si>
    <t>20090903001800</t>
  </si>
  <si>
    <t>20090903002400</t>
  </si>
  <si>
    <t>20090903003000</t>
  </si>
  <si>
    <t>20090903003600</t>
  </si>
  <si>
    <t>20090903004200</t>
  </si>
  <si>
    <t>20090903031800</t>
  </si>
  <si>
    <t>20090903234200</t>
  </si>
  <si>
    <t>20090903235400</t>
  </si>
  <si>
    <t>20090904000600</t>
  </si>
  <si>
    <t>20090904013000</t>
  </si>
  <si>
    <t>20090904021800</t>
  </si>
  <si>
    <t>20090904022400</t>
  </si>
  <si>
    <t>20090904023600</t>
  </si>
  <si>
    <t>20090904024800</t>
  </si>
  <si>
    <t>20090904034800</t>
  </si>
  <si>
    <t>20090904035400</t>
  </si>
  <si>
    <t>20090904040000</t>
  </si>
  <si>
    <t>20090904042400</t>
  </si>
  <si>
    <t>20090904044800</t>
  </si>
  <si>
    <t>20090904050600</t>
  </si>
  <si>
    <t>20090904051200</t>
  </si>
  <si>
    <t>20090915060000</t>
  </si>
  <si>
    <t>20090915063600</t>
  </si>
  <si>
    <t>20090915144800</t>
  </si>
  <si>
    <t>20090915164200</t>
  </si>
  <si>
    <t>20090915164800</t>
  </si>
  <si>
    <t>20090916065400</t>
  </si>
  <si>
    <t>20090916070000</t>
  </si>
  <si>
    <t>20090916070600</t>
  </si>
  <si>
    <t>20090916071200</t>
  </si>
  <si>
    <t>20090916071800</t>
  </si>
  <si>
    <t>20090916072400</t>
  </si>
  <si>
    <t>20090916073000</t>
  </si>
  <si>
    <t>20090916073600</t>
  </si>
  <si>
    <t>20090916074200</t>
  </si>
  <si>
    <t>20090916074800</t>
  </si>
  <si>
    <t>20090916075400</t>
  </si>
  <si>
    <t>20090916080000</t>
  </si>
  <si>
    <t>20090916080600</t>
  </si>
  <si>
    <t>20090916081800</t>
  </si>
  <si>
    <t>20090916084200</t>
  </si>
  <si>
    <t>20090916085400</t>
  </si>
  <si>
    <t>20090916090600</t>
  </si>
  <si>
    <t>20090916091800</t>
  </si>
  <si>
    <t>20090916143600</t>
  </si>
  <si>
    <t>20090916173600</t>
  </si>
  <si>
    <t>20090916181200</t>
  </si>
  <si>
    <t>20090917005400</t>
  </si>
  <si>
    <t>temps cumule de puis le dernier évènement pluvieux</t>
  </si>
  <si>
    <t>RR 48h précédentes</t>
  </si>
  <si>
    <t>somme pluie antécédente 48h</t>
  </si>
</sst>
</file>

<file path=xl/styles.xml><?xml version="1.0" encoding="utf-8"?>
<styleSheet xmlns="http://schemas.openxmlformats.org/spreadsheetml/2006/main">
  <numFmts count="2">
    <numFmt numFmtId="164" formatCode="[$-40C]mmmmm\-yy;@"/>
    <numFmt numFmtId="165" formatCode="[$-40C]mmm\-yy;@"/>
  </numFmts>
  <fonts count="9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indexed="62"/>
      <name val="Courier New"/>
      <family val="3"/>
    </font>
    <font>
      <b/>
      <sz val="10"/>
      <color indexed="10"/>
      <name val="Arial"/>
      <family val="2"/>
    </font>
    <font>
      <b/>
      <sz val="11"/>
      <color indexed="10"/>
      <name val="Calibri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0"/>
      <name val="Arial"/>
      <family val="2"/>
    </font>
    <font>
      <b/>
      <sz val="9"/>
      <color indexed="62"/>
      <name val="Courier New"/>
      <family val="3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0" fillId="2" borderId="0" xfId="0" applyFill="1"/>
    <xf numFmtId="49" fontId="0" fillId="2" borderId="0" xfId="0" applyNumberFormat="1" applyFill="1"/>
    <xf numFmtId="0" fontId="2" fillId="0" borderId="0" xfId="0" applyFont="1"/>
    <xf numFmtId="164" fontId="2" fillId="0" borderId="0" xfId="0" applyNumberFormat="1" applyFont="1"/>
    <xf numFmtId="0" fontId="4" fillId="3" borderId="1" xfId="0" applyFont="1" applyFill="1" applyBorder="1"/>
    <xf numFmtId="0" fontId="0" fillId="4" borderId="0" xfId="0" applyFill="1"/>
    <xf numFmtId="0" fontId="0" fillId="5" borderId="0" xfId="0" applyFill="1"/>
    <xf numFmtId="0" fontId="0" fillId="6" borderId="0" xfId="0" applyFill="1"/>
    <xf numFmtId="0" fontId="4" fillId="7" borderId="1" xfId="0" applyFont="1" applyFill="1" applyBorder="1"/>
    <xf numFmtId="0" fontId="6" fillId="7" borderId="0" xfId="0" applyFont="1" applyFill="1"/>
    <xf numFmtId="49" fontId="6" fillId="7" borderId="0" xfId="0" applyNumberFormat="1" applyFont="1" applyFill="1"/>
    <xf numFmtId="0" fontId="7" fillId="7" borderId="0" xfId="0" applyFont="1" applyFill="1"/>
    <xf numFmtId="0" fontId="8" fillId="7" borderId="0" xfId="0" applyFont="1" applyFill="1"/>
    <xf numFmtId="165" fontId="8" fillId="7" borderId="0" xfId="0" applyNumberFormat="1" applyFont="1" applyFill="1"/>
    <xf numFmtId="164" fontId="8" fillId="7" borderId="0" xfId="0" applyNumberFormat="1" applyFont="1" applyFill="1"/>
    <xf numFmtId="0" fontId="0" fillId="0" borderId="0" xfId="0" applyFill="1" applyBorder="1"/>
    <xf numFmtId="0" fontId="4" fillId="0" borderId="0" xfId="0" applyFont="1" applyFill="1" applyBorder="1"/>
    <xf numFmtId="0" fontId="0" fillId="0" borderId="0" xfId="0" applyAlignment="1">
      <alignment wrapText="1"/>
    </xf>
    <xf numFmtId="49" fontId="0" fillId="0" borderId="0" xfId="0" applyNumberFormat="1" applyAlignment="1">
      <alignment wrapText="1"/>
    </xf>
    <xf numFmtId="0" fontId="1" fillId="0" borderId="0" xfId="0" applyFont="1" applyAlignment="1">
      <alignment wrapText="1"/>
    </xf>
    <xf numFmtId="1" fontId="1" fillId="0" borderId="0" xfId="0" applyNumberFormat="1" applyFont="1" applyAlignment="1">
      <alignment wrapText="1"/>
    </xf>
    <xf numFmtId="0" fontId="0" fillId="4" borderId="0" xfId="0" applyFill="1" applyAlignment="1">
      <alignment wrapText="1"/>
    </xf>
    <xf numFmtId="164" fontId="1" fillId="0" borderId="0" xfId="0" applyNumberFormat="1" applyFont="1" applyAlignment="1">
      <alignment wrapText="1"/>
    </xf>
    <xf numFmtId="0" fontId="3" fillId="3" borderId="1" xfId="0" applyFont="1" applyFill="1" applyBorder="1" applyAlignment="1">
      <alignment wrapText="1"/>
    </xf>
    <xf numFmtId="2" fontId="6" fillId="7" borderId="0" xfId="0" applyNumberFormat="1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228600</xdr:colOff>
      <xdr:row>4</xdr:row>
      <xdr:rowOff>85725</xdr:rowOff>
    </xdr:from>
    <xdr:to>
      <xdr:col>17</xdr:col>
      <xdr:colOff>304800</xdr:colOff>
      <xdr:row>5</xdr:row>
      <xdr:rowOff>123825</xdr:rowOff>
    </xdr:to>
    <xdr:sp macro="" textlink="">
      <xdr:nvSpPr>
        <xdr:cNvPr id="1025" name="Text Box 3"/>
        <xdr:cNvSpPr txBox="1">
          <a:spLocks noChangeArrowheads="1"/>
        </xdr:cNvSpPr>
      </xdr:nvSpPr>
      <xdr:spPr bwMode="auto">
        <a:xfrm>
          <a:off x="12706350" y="1247775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14</xdr:col>
      <xdr:colOff>209550</xdr:colOff>
      <xdr:row>7</xdr:row>
      <xdr:rowOff>76200</xdr:rowOff>
    </xdr:from>
    <xdr:ext cx="76200" cy="228600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0877550" y="18097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90"/>
  <sheetViews>
    <sheetView tabSelected="1" topLeftCell="O1" workbookViewId="0">
      <selection activeCell="Y2" sqref="Y2"/>
    </sheetView>
  </sheetViews>
  <sheetFormatPr baseColWidth="10" defaultRowHeight="15"/>
  <cols>
    <col min="1" max="15" width="11.42578125" style="17"/>
    <col min="16" max="16" width="0.85546875" style="17" customWidth="1"/>
    <col min="17" max="17" width="14.85546875" style="17" customWidth="1"/>
    <col min="18" max="18" width="12.7109375" style="17" customWidth="1"/>
    <col min="19" max="19" width="0.7109375" style="17" customWidth="1"/>
    <col min="20" max="20" width="0.42578125" style="17" customWidth="1"/>
    <col min="21" max="21" width="0.140625" style="17" customWidth="1"/>
    <col min="22" max="22" width="1" style="17" customWidth="1"/>
    <col min="23" max="23" width="9.42578125" style="18" customWidth="1"/>
    <col min="24" max="24" width="11.85546875" style="18" customWidth="1"/>
    <col min="25" max="25" width="16.7109375" style="17" customWidth="1"/>
    <col min="26" max="26" width="20.5703125" style="17" bestFit="1" customWidth="1"/>
    <col min="27" max="27" width="9.5703125" style="17" customWidth="1"/>
    <col min="28" max="16384" width="11.42578125" style="17"/>
  </cols>
  <sheetData>
    <row r="1" spans="1:27" s="19" customFormat="1" ht="46.5" customHeight="1">
      <c r="A1" s="19" t="s">
        <v>0</v>
      </c>
      <c r="B1" s="20" t="s">
        <v>1</v>
      </c>
      <c r="C1" s="19" t="s">
        <v>2</v>
      </c>
      <c r="D1" s="19" t="s">
        <v>3</v>
      </c>
      <c r="G1" s="21" t="s">
        <v>4</v>
      </c>
      <c r="H1" s="21" t="s">
        <v>5</v>
      </c>
      <c r="I1" s="21" t="s">
        <v>6</v>
      </c>
      <c r="J1" s="22" t="s">
        <v>7</v>
      </c>
      <c r="K1" s="21" t="s">
        <v>8</v>
      </c>
      <c r="L1" s="21" t="s">
        <v>9</v>
      </c>
      <c r="N1" s="21" t="s">
        <v>10</v>
      </c>
      <c r="O1" s="21" t="s">
        <v>11</v>
      </c>
      <c r="P1" s="21" t="s">
        <v>12</v>
      </c>
      <c r="Q1" s="23" t="s">
        <v>13</v>
      </c>
      <c r="R1" s="21"/>
      <c r="S1" s="21" t="s">
        <v>14</v>
      </c>
      <c r="T1" s="21" t="s">
        <v>15</v>
      </c>
      <c r="U1" s="21" t="s">
        <v>16</v>
      </c>
      <c r="V1" s="24" t="s">
        <v>17</v>
      </c>
      <c r="W1" s="25" t="s">
        <v>18</v>
      </c>
      <c r="X1" s="25" t="s">
        <v>19</v>
      </c>
      <c r="Y1" s="19" t="s">
        <v>101</v>
      </c>
      <c r="Z1" s="19" t="s">
        <v>102</v>
      </c>
      <c r="AA1" s="19" t="s">
        <v>103</v>
      </c>
    </row>
    <row r="2" spans="1:27" customFormat="1">
      <c r="A2" s="2">
        <v>37072002</v>
      </c>
      <c r="B2" s="3" t="s">
        <v>20</v>
      </c>
      <c r="C2" s="2" t="s">
        <v>21</v>
      </c>
      <c r="D2" s="2">
        <v>0.2</v>
      </c>
      <c r="E2" s="2"/>
      <c r="F2" s="2"/>
      <c r="G2" s="2" t="str">
        <f t="shared" ref="G2:G65" si="0">MID(B2,9,2)</f>
        <v>05</v>
      </c>
      <c r="H2" s="2" t="str">
        <f t="shared" ref="H2:H65" si="1">MID(B2,11,2)</f>
        <v>30</v>
      </c>
      <c r="I2" s="2" t="str">
        <f t="shared" ref="I2:I65" si="2">MID(B2,13,2)</f>
        <v>00</v>
      </c>
      <c r="J2" s="2" t="str">
        <f t="shared" ref="J2:J65" si="3">MID(B2,7,2)</f>
        <v>01</v>
      </c>
      <c r="K2" s="2" t="str">
        <f t="shared" ref="K2:K65" si="4">MID(B2,5,2)</f>
        <v>09</v>
      </c>
      <c r="L2" s="2" t="str">
        <f t="shared" ref="L2:L65" si="5">MID(B2,1,4)</f>
        <v>2009</v>
      </c>
      <c r="N2" s="1">
        <f>((G2*60)+H2+(J2*24*60)+(K2*30*24*60)+(L2*365*24*60))</f>
        <v>1056320970</v>
      </c>
      <c r="Q2" s="7">
        <f>IF(OR(P2&lt;=360,AND(P3&lt;=360,P2="")),D2,"")</f>
        <v>0.2</v>
      </c>
      <c r="R2" s="4" t="str">
        <f>IF(AND(P1&lt;360,P2=""),SUM($P$1:P1)-SUM($R$1:R1),"")</f>
        <v/>
      </c>
      <c r="S2" s="4"/>
      <c r="T2" s="4"/>
      <c r="U2" s="4"/>
      <c r="V2" s="5" t="str">
        <f>IF(W2="","",CONCATENATE(K2,J2))</f>
        <v/>
      </c>
      <c r="W2" s="6" t="str">
        <f>IF(T2&gt;1,T2,"")</f>
        <v/>
      </c>
      <c r="X2" s="6" t="str">
        <f t="array" aca="1" ref="X2" ca="1">IF($W2="","",MAX(INDIRECT("Q"&amp;MAX(ROW($W1:$W$2)*($W1:$W$2&lt;&gt;"")+1)&amp;":Q"&amp;MAX(ROW($W$2:$W2)*($W$2:$W2&lt;&gt;"")))))</f>
        <v/>
      </c>
      <c r="Y2">
        <f t="array" aca="1" ref="Y2" ca="1">SUM(INDIRECT("O"&amp;ROW()&amp;":O"&amp;MIN(IF(ISNUMBER(X2:$X$100),ROW(X2:$X$100)))))</f>
        <v>2208</v>
      </c>
      <c r="Z2" s="7">
        <f t="shared" ref="Z2:Z35" ca="1" si="6">IF(OR(Y2&lt;2880,AND(P3&lt;2880,ISNUMBER(W2))),D2,"")</f>
        <v>0.2</v>
      </c>
      <c r="AA2" t="str">
        <f>IF(W2="","",SUM($Z$1:Z1)-SUM($AA$1:AA1))</f>
        <v/>
      </c>
    </row>
    <row r="3" spans="1:27" customFormat="1">
      <c r="A3" s="2">
        <v>37072002</v>
      </c>
      <c r="B3" s="3" t="s">
        <v>22</v>
      </c>
      <c r="C3" s="2" t="s">
        <v>21</v>
      </c>
      <c r="D3" s="2">
        <v>0.4</v>
      </c>
      <c r="E3" s="2"/>
      <c r="F3" s="2"/>
      <c r="G3" s="2" t="str">
        <f t="shared" si="0"/>
        <v>05</v>
      </c>
      <c r="H3" s="2" t="str">
        <f t="shared" si="1"/>
        <v>42</v>
      </c>
      <c r="I3" s="2" t="str">
        <f t="shared" si="2"/>
        <v>00</v>
      </c>
      <c r="J3" s="2" t="str">
        <f t="shared" si="3"/>
        <v>01</v>
      </c>
      <c r="K3" s="2" t="str">
        <f t="shared" si="4"/>
        <v>09</v>
      </c>
      <c r="L3" s="2" t="str">
        <f t="shared" si="5"/>
        <v>2009</v>
      </c>
      <c r="N3" s="1">
        <f t="shared" ref="N3:N66" si="7">((G3*60)+H3+(J3*24*60)+(K3*30*24*60)+(L3*365*24*60))</f>
        <v>1056320982</v>
      </c>
      <c r="O3">
        <f t="shared" ref="O3:O67" si="8">N3-N2</f>
        <v>12</v>
      </c>
      <c r="P3" s="1">
        <f t="shared" ref="P3:P66" si="9">IF(O3&lt;360,O3,"")</f>
        <v>12</v>
      </c>
      <c r="Q3" s="7">
        <f t="shared" ref="Q3:Q66" si="10">IF(OR(P3&lt;=360,AND(P4&lt;=360,P3="")),D3,"")</f>
        <v>0.4</v>
      </c>
      <c r="R3" s="4" t="str">
        <f>IF(AND(P2&lt;360,P3=""),SUM($P$1:P2)-SUM($R$1:R2),"")</f>
        <v/>
      </c>
      <c r="S3" s="4"/>
      <c r="T3" s="4" t="str">
        <f>+IF(R3="","",SUM($Q$1:Q2)-SUM($T$1:T2))</f>
        <v/>
      </c>
      <c r="U3" s="4"/>
      <c r="V3" s="5" t="str">
        <f t="shared" ref="V3:V66" si="11">IF(W3="","",CONCATENATE(K3,J3))</f>
        <v/>
      </c>
      <c r="W3" s="6" t="str">
        <f t="shared" ref="W3:W66" si="12">IF(T3&gt;1,T3,"")</f>
        <v/>
      </c>
      <c r="X3" s="6" t="str">
        <f t="array" aca="1" ref="X3" ca="1">IF($W3="","",MAX(INDIRECT("Q"&amp;MAX(ROW($W$2:$W2)*($W$2:$W2&lt;&gt;"")+1)&amp;":Q"&amp;MAX(ROW($W$2:$W3)*($W$2:$W3&lt;&gt;"")))))</f>
        <v/>
      </c>
      <c r="Y3">
        <f t="array" aca="1" ref="Y3" ca="1">SUM(INDIRECT("O"&amp;ROW()&amp;":O"&amp;MIN(IF(ISNUMBER(X3:$X$100),ROW(X3:$X$100)))))</f>
        <v>2208</v>
      </c>
      <c r="Z3" s="7">
        <f t="shared" ca="1" si="6"/>
        <v>0.4</v>
      </c>
      <c r="AA3" t="str">
        <f>IF(W3="","",SUM($Z$1:Z2)-SUM($AA$1:AA2))</f>
        <v/>
      </c>
    </row>
    <row r="4" spans="1:27" customFormat="1">
      <c r="A4" s="2">
        <v>37072002</v>
      </c>
      <c r="B4" s="3" t="s">
        <v>23</v>
      </c>
      <c r="C4" s="2" t="s">
        <v>21</v>
      </c>
      <c r="D4" s="2">
        <v>0.2</v>
      </c>
      <c r="E4" s="2"/>
      <c r="F4" s="2"/>
      <c r="G4" s="2" t="str">
        <f t="shared" si="0"/>
        <v>06</v>
      </c>
      <c r="H4" s="2" t="str">
        <f t="shared" si="1"/>
        <v>00</v>
      </c>
      <c r="I4" s="2" t="str">
        <f t="shared" si="2"/>
        <v>00</v>
      </c>
      <c r="J4" s="2" t="str">
        <f t="shared" si="3"/>
        <v>01</v>
      </c>
      <c r="K4" s="2" t="str">
        <f t="shared" si="4"/>
        <v>09</v>
      </c>
      <c r="L4" s="2" t="str">
        <f t="shared" si="5"/>
        <v>2009</v>
      </c>
      <c r="N4" s="1">
        <f t="shared" si="7"/>
        <v>1056321000</v>
      </c>
      <c r="O4">
        <f t="shared" si="8"/>
        <v>18</v>
      </c>
      <c r="P4" s="1">
        <f t="shared" si="9"/>
        <v>18</v>
      </c>
      <c r="Q4" s="7">
        <f t="shared" si="10"/>
        <v>0.2</v>
      </c>
      <c r="R4" s="4" t="str">
        <f>IF(AND(P3&lt;360,P4=""),SUM($P$1:P3)-SUM($R$1:R3),"")</f>
        <v/>
      </c>
      <c r="S4" s="4"/>
      <c r="T4" s="4" t="str">
        <f>+IF(R4="","",SUM($Q$1:Q3)-SUM($T$1:T3))</f>
        <v/>
      </c>
      <c r="U4" s="4"/>
      <c r="V4" s="5" t="str">
        <f t="shared" si="11"/>
        <v/>
      </c>
      <c r="W4" s="6" t="str">
        <f t="shared" si="12"/>
        <v/>
      </c>
      <c r="X4" s="6" t="str">
        <f t="array" aca="1" ref="X4" ca="1">IF($W4="","",MAX(INDIRECT("Q"&amp;MAX(ROW($W$2:$W3)*($W$2:$W3&lt;&gt;"")+1)&amp;":Q"&amp;MAX(ROW($W$2:$W4)*($W$2:$W4&lt;&gt;"")))))</f>
        <v/>
      </c>
      <c r="Y4">
        <f t="array" aca="1" ref="Y4" ca="1">SUM(INDIRECT("O"&amp;ROW()&amp;":O"&amp;MIN(IF(ISNUMBER(X4:$X$100),ROW(X4:$X$100)))))</f>
        <v>2196</v>
      </c>
      <c r="Z4" s="7">
        <f t="shared" ca="1" si="6"/>
        <v>0.2</v>
      </c>
      <c r="AA4" t="str">
        <f>IF(W4="","",SUM($Z$1:Z3)-SUM($AA$1:AA3))</f>
        <v/>
      </c>
    </row>
    <row r="5" spans="1:27" customFormat="1">
      <c r="A5" s="2">
        <v>37072002</v>
      </c>
      <c r="B5" s="3" t="s">
        <v>24</v>
      </c>
      <c r="C5" s="2" t="s">
        <v>21</v>
      </c>
      <c r="D5" s="2">
        <v>0.2</v>
      </c>
      <c r="E5" s="2"/>
      <c r="F5" s="2"/>
      <c r="G5" s="2" t="str">
        <f t="shared" si="0"/>
        <v>06</v>
      </c>
      <c r="H5" s="2" t="str">
        <f t="shared" si="1"/>
        <v>42</v>
      </c>
      <c r="I5" s="2" t="str">
        <f t="shared" si="2"/>
        <v>00</v>
      </c>
      <c r="J5" s="2" t="str">
        <f t="shared" si="3"/>
        <v>01</v>
      </c>
      <c r="K5" s="2" t="str">
        <f t="shared" si="4"/>
        <v>09</v>
      </c>
      <c r="L5" s="2" t="str">
        <f t="shared" si="5"/>
        <v>2009</v>
      </c>
      <c r="N5" s="1">
        <f t="shared" si="7"/>
        <v>1056321042</v>
      </c>
      <c r="O5">
        <f t="shared" si="8"/>
        <v>42</v>
      </c>
      <c r="P5" s="1">
        <f t="shared" si="9"/>
        <v>42</v>
      </c>
      <c r="Q5" s="7">
        <f>IF(OR(P5&lt;=360,AND(P6&lt;=360,P5="")),D5,"")</f>
        <v>0.2</v>
      </c>
      <c r="R5" s="4" t="str">
        <f>IF(AND(P4&lt;360,P5=""),SUM($P$1:P4)-SUM($R$1:R4),"")</f>
        <v/>
      </c>
      <c r="S5" s="4"/>
      <c r="T5" s="4" t="str">
        <f>+IF(R5="","",SUM($Q$1:Q4)-SUM($T$1:T4))</f>
        <v/>
      </c>
      <c r="U5" s="4"/>
      <c r="V5" s="5" t="str">
        <f t="shared" si="11"/>
        <v/>
      </c>
      <c r="W5" s="6" t="str">
        <f t="shared" si="12"/>
        <v/>
      </c>
      <c r="X5" s="6" t="str">
        <f t="array" aca="1" ref="X5" ca="1">IF($W5="","",MAX(INDIRECT("Q"&amp;MAX(ROW($W$2:$W4)*($W$2:$W4&lt;&gt;"")+1)&amp;":Q"&amp;MAX(ROW($W$2:$W5)*($W$2:$W5&lt;&gt;"")))))</f>
        <v/>
      </c>
      <c r="Y5">
        <f t="array" aca="1" ref="Y5" ca="1">SUM(INDIRECT("O"&amp;ROW()&amp;":O"&amp;MIN(IF(ISNUMBER(X5:$X$100),ROW(X5:$X$100)))))</f>
        <v>2178</v>
      </c>
      <c r="Z5" s="7">
        <f t="shared" ca="1" si="6"/>
        <v>0.2</v>
      </c>
      <c r="AA5" t="str">
        <f>IF(W5="","",SUM($Z$1:Z4)-SUM($AA$1:AA4))</f>
        <v/>
      </c>
    </row>
    <row r="6" spans="1:27" customFormat="1">
      <c r="A6" s="2">
        <v>37072002</v>
      </c>
      <c r="B6" s="3" t="s">
        <v>25</v>
      </c>
      <c r="C6" s="2" t="s">
        <v>21</v>
      </c>
      <c r="D6" s="2">
        <v>0.4</v>
      </c>
      <c r="E6" s="2"/>
      <c r="F6" s="2"/>
      <c r="G6" s="2" t="str">
        <f t="shared" si="0"/>
        <v>06</v>
      </c>
      <c r="H6" s="2" t="str">
        <f t="shared" si="1"/>
        <v>48</v>
      </c>
      <c r="I6" s="2" t="str">
        <f t="shared" si="2"/>
        <v>00</v>
      </c>
      <c r="J6" s="2" t="str">
        <f t="shared" si="3"/>
        <v>01</v>
      </c>
      <c r="K6" s="2" t="str">
        <f t="shared" si="4"/>
        <v>09</v>
      </c>
      <c r="L6" s="2" t="str">
        <f t="shared" si="5"/>
        <v>2009</v>
      </c>
      <c r="N6" s="1">
        <f t="shared" si="7"/>
        <v>1056321048</v>
      </c>
      <c r="O6">
        <f t="shared" si="8"/>
        <v>6</v>
      </c>
      <c r="P6" s="1">
        <f t="shared" si="9"/>
        <v>6</v>
      </c>
      <c r="Q6" s="7">
        <f t="shared" si="10"/>
        <v>0.4</v>
      </c>
      <c r="R6" s="4" t="str">
        <f>IF(AND(P5&lt;360,P6=""),SUM($P$1:P5)-SUM($R$1:R5),"")</f>
        <v/>
      </c>
      <c r="S6" s="4" t="str">
        <f>IF(R6="","",R6+6)</f>
        <v/>
      </c>
      <c r="T6" s="4" t="str">
        <f>+IF(R6="","",SUM($Q$1:Q5)-SUM($T$1:T5))</f>
        <v/>
      </c>
      <c r="U6" s="4"/>
      <c r="V6" s="5" t="str">
        <f t="shared" si="11"/>
        <v/>
      </c>
      <c r="W6" s="6" t="str">
        <f t="shared" si="12"/>
        <v/>
      </c>
      <c r="X6" s="6" t="str">
        <f t="array" aca="1" ref="X6" ca="1">IF($W6="","",MAX(INDIRECT("Q"&amp;MAX(ROW($W$2:$W5)*($W$2:$W5&lt;&gt;"")+1)&amp;":Q"&amp;MAX(ROW($W$2:$W6)*($W$2:$W6&lt;&gt;"")))))</f>
        <v/>
      </c>
      <c r="Y6">
        <f t="array" aca="1" ref="Y6" ca="1">SUM(INDIRECT("O"&amp;ROW()&amp;":O"&amp;MIN(IF(ISNUMBER(X6:$X$100),ROW(X6:$X$100)))))</f>
        <v>2136</v>
      </c>
      <c r="Z6" s="7">
        <f t="shared" ca="1" si="6"/>
        <v>0.4</v>
      </c>
      <c r="AA6" t="str">
        <f>IF(W6="","",SUM($Z$1:Z5)-SUM($AA$1:AA5))</f>
        <v/>
      </c>
    </row>
    <row r="7" spans="1:27" customFormat="1">
      <c r="A7" s="2">
        <v>37072002</v>
      </c>
      <c r="B7" s="3" t="s">
        <v>26</v>
      </c>
      <c r="C7" s="2" t="s">
        <v>21</v>
      </c>
      <c r="D7" s="2">
        <v>0.2</v>
      </c>
      <c r="E7" s="2"/>
      <c r="F7" s="2"/>
      <c r="G7" s="2" t="str">
        <f t="shared" si="0"/>
        <v>06</v>
      </c>
      <c r="H7" s="2" t="str">
        <f t="shared" si="1"/>
        <v>54</v>
      </c>
      <c r="I7" s="2" t="str">
        <f t="shared" si="2"/>
        <v>00</v>
      </c>
      <c r="J7" s="2" t="str">
        <f t="shared" si="3"/>
        <v>01</v>
      </c>
      <c r="K7" s="2" t="str">
        <f t="shared" si="4"/>
        <v>09</v>
      </c>
      <c r="L7" s="2" t="str">
        <f t="shared" si="5"/>
        <v>2009</v>
      </c>
      <c r="N7" s="1">
        <f t="shared" si="7"/>
        <v>1056321054</v>
      </c>
      <c r="O7">
        <f t="shared" si="8"/>
        <v>6</v>
      </c>
      <c r="P7" s="1">
        <f t="shared" si="9"/>
        <v>6</v>
      </c>
      <c r="Q7" s="7">
        <f t="shared" si="10"/>
        <v>0.2</v>
      </c>
      <c r="R7" s="4" t="str">
        <f>IF(AND(P6&lt;360,P7=""),SUM($P$1:P6)-SUM($R$1:R6),"")</f>
        <v/>
      </c>
      <c r="S7" s="4" t="str">
        <f t="shared" ref="S7:S70" si="13">IF(R7="","",R7+6)</f>
        <v/>
      </c>
      <c r="T7" s="4" t="str">
        <f>+IF(R7="","",SUM($Q$1:Q6)-SUM($T$1:T6))</f>
        <v/>
      </c>
      <c r="U7" s="4"/>
      <c r="V7" s="5" t="str">
        <f t="shared" si="11"/>
        <v/>
      </c>
      <c r="W7" s="6" t="str">
        <f t="shared" si="12"/>
        <v/>
      </c>
      <c r="X7" s="6" t="str">
        <f t="array" aca="1" ref="X7" ca="1">IF($W7="","",MAX(INDIRECT("Q"&amp;MAX(ROW($W$2:$W6)*($W$2:$W6&lt;&gt;"")+1)&amp;":Q"&amp;MAX(ROW($W$2:$W7)*($W$2:$W7&lt;&gt;"")))))</f>
        <v/>
      </c>
      <c r="Y7">
        <f t="array" aca="1" ref="Y7" ca="1">SUM(INDIRECT("O"&amp;ROW()&amp;":O"&amp;MIN(IF(ISNUMBER(X7:$X$100),ROW(X7:$X$100)))))</f>
        <v>2130</v>
      </c>
      <c r="Z7" s="7">
        <f t="shared" ca="1" si="6"/>
        <v>0.2</v>
      </c>
      <c r="AA7" t="str">
        <f>IF(W7="","",SUM($Z$1:Z6)-SUM($AA$1:AA6))</f>
        <v/>
      </c>
    </row>
    <row r="8" spans="1:27" customFormat="1">
      <c r="A8" s="2">
        <v>37072002</v>
      </c>
      <c r="B8" s="3" t="s">
        <v>27</v>
      </c>
      <c r="C8" s="2" t="s">
        <v>21</v>
      </c>
      <c r="D8" s="2">
        <v>0.2</v>
      </c>
      <c r="E8" s="2"/>
      <c r="F8" s="2"/>
      <c r="G8" s="2" t="str">
        <f t="shared" si="0"/>
        <v>07</v>
      </c>
      <c r="H8" s="2" t="str">
        <f t="shared" si="1"/>
        <v>00</v>
      </c>
      <c r="I8" s="2" t="str">
        <f t="shared" si="2"/>
        <v>00</v>
      </c>
      <c r="J8" s="2" t="str">
        <f t="shared" si="3"/>
        <v>01</v>
      </c>
      <c r="K8" s="2" t="str">
        <f t="shared" si="4"/>
        <v>09</v>
      </c>
      <c r="L8" s="2" t="str">
        <f t="shared" si="5"/>
        <v>2009</v>
      </c>
      <c r="N8" s="1">
        <f t="shared" si="7"/>
        <v>1056321060</v>
      </c>
      <c r="O8">
        <f t="shared" si="8"/>
        <v>6</v>
      </c>
      <c r="P8" s="1">
        <f t="shared" si="9"/>
        <v>6</v>
      </c>
      <c r="Q8" s="7">
        <f t="shared" si="10"/>
        <v>0.2</v>
      </c>
      <c r="R8" s="4" t="str">
        <f>IF(AND(P7&lt;360,P8=""),SUM($P$1:P7)-SUM($R$1:R7),"")</f>
        <v/>
      </c>
      <c r="S8" s="4" t="str">
        <f t="shared" si="13"/>
        <v/>
      </c>
      <c r="T8" s="4" t="str">
        <f>+IF(R8="","",SUM($Q$1:Q7)-SUM($T$1:T7))</f>
        <v/>
      </c>
      <c r="U8" s="4"/>
      <c r="V8" s="5" t="str">
        <f t="shared" si="11"/>
        <v/>
      </c>
      <c r="W8" s="6" t="str">
        <f t="shared" si="12"/>
        <v/>
      </c>
      <c r="X8" s="6" t="str">
        <f t="array" aca="1" ref="X8" ca="1">IF($W8="","",MAX(INDIRECT("Q"&amp;MAX(ROW($W$2:$W7)*($W$2:$W7&lt;&gt;"")+1)&amp;":Q"&amp;MAX(ROW($W$2:$W8)*($W$2:$W8&lt;&gt;"")))))</f>
        <v/>
      </c>
      <c r="Y8">
        <f t="array" aca="1" ref="Y8" ca="1">SUM(INDIRECT("O"&amp;ROW()&amp;":O"&amp;MIN(IF(ISNUMBER(X8:$X$100),ROW(X8:$X$100)))))</f>
        <v>2124</v>
      </c>
      <c r="Z8" s="7">
        <f t="shared" ca="1" si="6"/>
        <v>0.2</v>
      </c>
      <c r="AA8" t="str">
        <f>IF(W8="","",SUM($Z$1:Z7)-SUM($AA$1:AA7))</f>
        <v/>
      </c>
    </row>
    <row r="9" spans="1:27" customFormat="1">
      <c r="A9" s="2">
        <v>37072002</v>
      </c>
      <c r="B9" s="3" t="s">
        <v>28</v>
      </c>
      <c r="C9" s="2" t="s">
        <v>21</v>
      </c>
      <c r="D9" s="2">
        <v>0.2</v>
      </c>
      <c r="E9" s="2"/>
      <c r="F9" s="2"/>
      <c r="G9" s="2" t="str">
        <f t="shared" si="0"/>
        <v>07</v>
      </c>
      <c r="H9" s="2" t="str">
        <f t="shared" si="1"/>
        <v>06</v>
      </c>
      <c r="I9" s="2" t="str">
        <f t="shared" si="2"/>
        <v>00</v>
      </c>
      <c r="J9" s="2" t="str">
        <f t="shared" si="3"/>
        <v>01</v>
      </c>
      <c r="K9" s="2" t="str">
        <f t="shared" si="4"/>
        <v>09</v>
      </c>
      <c r="L9" s="2" t="str">
        <f t="shared" si="5"/>
        <v>2009</v>
      </c>
      <c r="N9" s="1">
        <f t="shared" si="7"/>
        <v>1056321066</v>
      </c>
      <c r="O9">
        <f t="shared" si="8"/>
        <v>6</v>
      </c>
      <c r="P9" s="1">
        <f t="shared" si="9"/>
        <v>6</v>
      </c>
      <c r="Q9" s="7">
        <f t="shared" si="10"/>
        <v>0.2</v>
      </c>
      <c r="R9" s="4" t="str">
        <f>IF(AND(P8&lt;360,P9=""),SUM($P$1:P8)-SUM($R$1:R8),"")</f>
        <v/>
      </c>
      <c r="S9" s="4" t="str">
        <f t="shared" si="13"/>
        <v/>
      </c>
      <c r="T9" s="4" t="str">
        <f>+IF(S9="","",SUM($Q$1:Q8)-SUM($T$1:T8))</f>
        <v/>
      </c>
      <c r="U9" s="4"/>
      <c r="V9" s="5" t="str">
        <f t="shared" si="11"/>
        <v/>
      </c>
      <c r="W9" s="6" t="str">
        <f t="shared" si="12"/>
        <v/>
      </c>
      <c r="X9" s="6" t="str">
        <f t="array" aca="1" ref="X9" ca="1">IF($W9="","",MAX(INDIRECT("Q"&amp;MAX(ROW($W$2:$W8)*($W$2:$W8&lt;&gt;"")+1)&amp;":Q"&amp;MAX(ROW($W$2:$W9)*($W$2:$W9&lt;&gt;"")))))</f>
        <v/>
      </c>
      <c r="Y9">
        <f t="array" aca="1" ref="Y9" ca="1">SUM(INDIRECT("O"&amp;ROW()&amp;":O"&amp;MIN(IF(ISNUMBER(X9:$X$100),ROW(X9:$X$100)))))</f>
        <v>2118</v>
      </c>
      <c r="Z9" s="7">
        <f t="shared" ca="1" si="6"/>
        <v>0.2</v>
      </c>
      <c r="AA9" t="str">
        <f>IF(W9="","",SUM($Z$1:Z8)-SUM($AA$1:AA8))</f>
        <v/>
      </c>
    </row>
    <row r="10" spans="1:27" customFormat="1">
      <c r="A10" s="2">
        <v>37072002</v>
      </c>
      <c r="B10" s="3" t="s">
        <v>29</v>
      </c>
      <c r="C10" s="2" t="s">
        <v>21</v>
      </c>
      <c r="D10" s="2">
        <v>0.2</v>
      </c>
      <c r="E10" s="2"/>
      <c r="F10" s="2"/>
      <c r="G10" s="2" t="str">
        <f t="shared" si="0"/>
        <v>07</v>
      </c>
      <c r="H10" s="2" t="str">
        <f t="shared" si="1"/>
        <v>30</v>
      </c>
      <c r="I10" s="2" t="str">
        <f t="shared" si="2"/>
        <v>00</v>
      </c>
      <c r="J10" s="2" t="str">
        <f t="shared" si="3"/>
        <v>01</v>
      </c>
      <c r="K10" s="2" t="str">
        <f t="shared" si="4"/>
        <v>09</v>
      </c>
      <c r="L10" s="2" t="str">
        <f t="shared" si="5"/>
        <v>2009</v>
      </c>
      <c r="N10" s="1">
        <f t="shared" si="7"/>
        <v>1056321090</v>
      </c>
      <c r="O10">
        <f t="shared" si="8"/>
        <v>24</v>
      </c>
      <c r="P10" s="1">
        <f t="shared" si="9"/>
        <v>24</v>
      </c>
      <c r="Q10" s="7">
        <f t="shared" si="10"/>
        <v>0.2</v>
      </c>
      <c r="R10" s="4" t="str">
        <f>IF(AND(P9&lt;360,P10=""),SUM($P$1:P9)-SUM($R$1:R9),"")</f>
        <v/>
      </c>
      <c r="S10" s="4" t="str">
        <f t="shared" si="13"/>
        <v/>
      </c>
      <c r="T10" s="4" t="str">
        <f>+IF(S10="","",SUM($Q$1:Q9)-SUM($T$1:T9))</f>
        <v/>
      </c>
      <c r="U10" s="4"/>
      <c r="V10" s="5" t="str">
        <f t="shared" si="11"/>
        <v/>
      </c>
      <c r="W10" s="6" t="str">
        <f t="shared" si="12"/>
        <v/>
      </c>
      <c r="X10" s="6" t="str">
        <f t="array" aca="1" ref="X10" ca="1">IF($W10="","",MAX(INDIRECT("Q"&amp;MAX(ROW($W$2:$W9)*($W$2:$W9&lt;&gt;"")+1)&amp;":Q"&amp;MAX(ROW($W$2:$W10)*($W$2:$W10&lt;&gt;"")))))</f>
        <v/>
      </c>
      <c r="Y10">
        <f t="array" aca="1" ref="Y10" ca="1">SUM(INDIRECT("O"&amp;ROW()&amp;":O"&amp;MIN(IF(ISNUMBER(X10:$X$100),ROW(X10:$X$100)))))</f>
        <v>2112</v>
      </c>
      <c r="Z10" s="7">
        <f t="shared" ca="1" si="6"/>
        <v>0.2</v>
      </c>
      <c r="AA10" t="str">
        <f>IF(W10="","",SUM($Z$1:Z9)-SUM($AA$1:AA9))</f>
        <v/>
      </c>
    </row>
    <row r="11" spans="1:27" customFormat="1">
      <c r="A11" s="2">
        <v>37072002</v>
      </c>
      <c r="B11" s="3" t="s">
        <v>30</v>
      </c>
      <c r="C11" s="2" t="s">
        <v>21</v>
      </c>
      <c r="D11" s="2">
        <v>0.4</v>
      </c>
      <c r="E11" s="2"/>
      <c r="F11" s="2"/>
      <c r="G11" s="2" t="str">
        <f t="shared" si="0"/>
        <v>08</v>
      </c>
      <c r="H11" s="2" t="str">
        <f t="shared" si="1"/>
        <v>00</v>
      </c>
      <c r="I11" s="2" t="str">
        <f t="shared" si="2"/>
        <v>00</v>
      </c>
      <c r="J11" s="2" t="str">
        <f t="shared" si="3"/>
        <v>01</v>
      </c>
      <c r="K11" s="2" t="str">
        <f t="shared" si="4"/>
        <v>09</v>
      </c>
      <c r="L11" s="2" t="str">
        <f t="shared" si="5"/>
        <v>2009</v>
      </c>
      <c r="N11" s="1">
        <f t="shared" si="7"/>
        <v>1056321120</v>
      </c>
      <c r="O11">
        <f t="shared" si="8"/>
        <v>30</v>
      </c>
      <c r="P11" s="1">
        <f t="shared" si="9"/>
        <v>30</v>
      </c>
      <c r="Q11" s="7">
        <f t="shared" si="10"/>
        <v>0.4</v>
      </c>
      <c r="R11" s="4" t="str">
        <f>IF(AND(P10&lt;360,P11=""),SUM($P$1:P10)-SUM($R$1:R10),"")</f>
        <v/>
      </c>
      <c r="S11" s="4" t="str">
        <f t="shared" si="13"/>
        <v/>
      </c>
      <c r="T11" s="4" t="str">
        <f>+IF(S11="","",SUM($Q$1:Q10)-SUM($T$1:T10))</f>
        <v/>
      </c>
      <c r="U11" s="4"/>
      <c r="V11" s="5" t="str">
        <f t="shared" si="11"/>
        <v/>
      </c>
      <c r="W11" s="6" t="str">
        <f t="shared" si="12"/>
        <v/>
      </c>
      <c r="X11" s="6" t="str">
        <f t="array" aca="1" ref="X11" ca="1">IF($W11="","",MAX(INDIRECT("Q"&amp;MAX(ROW($W$2:$W10)*($W$2:$W10&lt;&gt;"")+1)&amp;":Q"&amp;MAX(ROW($W$2:$W11)*($W$2:$W11&lt;&gt;"")))))</f>
        <v/>
      </c>
      <c r="Y11">
        <f t="array" aca="1" ref="Y11" ca="1">SUM(INDIRECT("O"&amp;ROW()&amp;":O"&amp;MIN(IF(ISNUMBER(X11:$X$100),ROW(X11:$X$100)))))</f>
        <v>2088</v>
      </c>
      <c r="Z11" s="7">
        <f t="shared" ca="1" si="6"/>
        <v>0.4</v>
      </c>
      <c r="AA11" t="str">
        <f>IF(W11="","",SUM($Z$1:Z10)-SUM($AA$1:AA10))</f>
        <v/>
      </c>
    </row>
    <row r="12" spans="1:27" customFormat="1">
      <c r="A12" s="2">
        <v>37072002</v>
      </c>
      <c r="B12" s="3" t="s">
        <v>31</v>
      </c>
      <c r="C12" s="2" t="s">
        <v>21</v>
      </c>
      <c r="D12" s="2">
        <v>0.4</v>
      </c>
      <c r="E12" s="2"/>
      <c r="F12" s="2"/>
      <c r="G12" s="2" t="str">
        <f t="shared" si="0"/>
        <v>08</v>
      </c>
      <c r="H12" s="2" t="str">
        <f t="shared" si="1"/>
        <v>12</v>
      </c>
      <c r="I12" s="2" t="str">
        <f t="shared" si="2"/>
        <v>00</v>
      </c>
      <c r="J12" s="2" t="str">
        <f t="shared" si="3"/>
        <v>01</v>
      </c>
      <c r="K12" s="2" t="str">
        <f t="shared" si="4"/>
        <v>09</v>
      </c>
      <c r="L12" s="2" t="str">
        <f t="shared" si="5"/>
        <v>2009</v>
      </c>
      <c r="N12" s="1">
        <f t="shared" si="7"/>
        <v>1056321132</v>
      </c>
      <c r="O12">
        <f t="shared" si="8"/>
        <v>12</v>
      </c>
      <c r="P12" s="1">
        <f t="shared" si="9"/>
        <v>12</v>
      </c>
      <c r="Q12" s="7">
        <f t="shared" si="10"/>
        <v>0.4</v>
      </c>
      <c r="R12" s="4" t="str">
        <f>IF(AND(P11&lt;360,P12=""),SUM($P$1:P11)-SUM($R$1:R11),"")</f>
        <v/>
      </c>
      <c r="S12" s="4" t="str">
        <f t="shared" si="13"/>
        <v/>
      </c>
      <c r="T12" s="4" t="str">
        <f>+IF(S12="","",SUM($Q$1:Q11)-SUM($T$1:T11))</f>
        <v/>
      </c>
      <c r="U12" s="4"/>
      <c r="V12" s="5" t="str">
        <f t="shared" si="11"/>
        <v/>
      </c>
      <c r="W12" s="6" t="str">
        <f t="shared" si="12"/>
        <v/>
      </c>
      <c r="X12" s="6" t="str">
        <f t="array" aca="1" ref="X12" ca="1">IF($W12="","",MAX(INDIRECT("Q"&amp;MAX(ROW($W$2:$W11)*($W$2:$W11&lt;&gt;"")+1)&amp;":Q"&amp;MAX(ROW($W$2:$W12)*($W$2:$W12&lt;&gt;"")))))</f>
        <v/>
      </c>
      <c r="Y12">
        <f t="array" aca="1" ref="Y12" ca="1">SUM(INDIRECT("O"&amp;ROW()&amp;":O"&amp;MIN(IF(ISNUMBER(X12:$X$100),ROW(X12:$X$100)))))</f>
        <v>2058</v>
      </c>
      <c r="Z12" s="7">
        <f t="shared" ca="1" si="6"/>
        <v>0.4</v>
      </c>
      <c r="AA12" t="str">
        <f>IF(W12="","",SUM($Z$1:Z11)-SUM($AA$1:AA11))</f>
        <v/>
      </c>
    </row>
    <row r="13" spans="1:27" customFormat="1">
      <c r="A13" s="2">
        <v>37072002</v>
      </c>
      <c r="B13" s="3" t="s">
        <v>32</v>
      </c>
      <c r="C13" s="2" t="s">
        <v>21</v>
      </c>
      <c r="D13" s="2">
        <v>0.8</v>
      </c>
      <c r="E13" s="2"/>
      <c r="F13" s="2"/>
      <c r="G13" s="2" t="str">
        <f t="shared" si="0"/>
        <v>08</v>
      </c>
      <c r="H13" s="2" t="str">
        <f t="shared" si="1"/>
        <v>18</v>
      </c>
      <c r="I13" s="2" t="str">
        <f t="shared" si="2"/>
        <v>00</v>
      </c>
      <c r="J13" s="2" t="str">
        <f t="shared" si="3"/>
        <v>01</v>
      </c>
      <c r="K13" s="2" t="str">
        <f t="shared" si="4"/>
        <v>09</v>
      </c>
      <c r="L13" s="2" t="str">
        <f t="shared" si="5"/>
        <v>2009</v>
      </c>
      <c r="N13" s="1">
        <f t="shared" si="7"/>
        <v>1056321138</v>
      </c>
      <c r="O13">
        <f t="shared" si="8"/>
        <v>6</v>
      </c>
      <c r="P13" s="1">
        <f t="shared" si="9"/>
        <v>6</v>
      </c>
      <c r="Q13" s="7">
        <f t="shared" si="10"/>
        <v>0.8</v>
      </c>
      <c r="R13" s="4" t="str">
        <f>IF(AND(P12&lt;360,P13=""),SUM($P$1:P12)-SUM($R$1:R12),"")</f>
        <v/>
      </c>
      <c r="S13" s="4" t="str">
        <f t="shared" si="13"/>
        <v/>
      </c>
      <c r="T13" s="4" t="str">
        <f>+IF(S13="","",SUM($Q$1:Q12)-SUM($T$1:T12))</f>
        <v/>
      </c>
      <c r="U13" s="4"/>
      <c r="V13" s="5" t="str">
        <f t="shared" si="11"/>
        <v/>
      </c>
      <c r="W13" s="6" t="str">
        <f t="shared" si="12"/>
        <v/>
      </c>
      <c r="X13" s="6" t="str">
        <f t="array" aca="1" ref="X13" ca="1">IF($W13="","",MAX(INDIRECT("Q"&amp;MAX(ROW($W$2:$W12)*($W$2:$W12&lt;&gt;"")+1)&amp;":Q"&amp;MAX(ROW($W$2:$W13)*($W$2:$W13&lt;&gt;"")))))</f>
        <v/>
      </c>
      <c r="Y13">
        <f t="array" aca="1" ref="Y13" ca="1">SUM(INDIRECT("O"&amp;ROW()&amp;":O"&amp;MIN(IF(ISNUMBER(X13:$X$100),ROW(X13:$X$100)))))</f>
        <v>2046</v>
      </c>
      <c r="Z13" s="7">
        <f t="shared" ca="1" si="6"/>
        <v>0.8</v>
      </c>
      <c r="AA13" t="str">
        <f>IF(W13="","",SUM($Z$1:Z12)-SUM($AA$1:AA12))</f>
        <v/>
      </c>
    </row>
    <row r="14" spans="1:27" customFormat="1">
      <c r="A14" s="2">
        <v>37072002</v>
      </c>
      <c r="B14" s="3" t="s">
        <v>33</v>
      </c>
      <c r="C14" s="2" t="s">
        <v>21</v>
      </c>
      <c r="D14" s="2">
        <v>0.4</v>
      </c>
      <c r="E14" s="2"/>
      <c r="F14" s="2"/>
      <c r="G14" s="2" t="str">
        <f t="shared" si="0"/>
        <v>08</v>
      </c>
      <c r="H14" s="2" t="str">
        <f t="shared" si="1"/>
        <v>24</v>
      </c>
      <c r="I14" s="2" t="str">
        <f t="shared" si="2"/>
        <v>00</v>
      </c>
      <c r="J14" s="2" t="str">
        <f t="shared" si="3"/>
        <v>01</v>
      </c>
      <c r="K14" s="2" t="str">
        <f t="shared" si="4"/>
        <v>09</v>
      </c>
      <c r="L14" s="2" t="str">
        <f t="shared" si="5"/>
        <v>2009</v>
      </c>
      <c r="N14" s="1">
        <f t="shared" si="7"/>
        <v>1056321144</v>
      </c>
      <c r="O14">
        <f t="shared" si="8"/>
        <v>6</v>
      </c>
      <c r="P14" s="1">
        <f t="shared" si="9"/>
        <v>6</v>
      </c>
      <c r="Q14" s="7">
        <f t="shared" si="10"/>
        <v>0.4</v>
      </c>
      <c r="R14" s="4" t="str">
        <f>IF(AND(P13&lt;360,P14=""),SUM($P$1:P13)-SUM($R$1:R13),"")</f>
        <v/>
      </c>
      <c r="S14" s="4" t="str">
        <f t="shared" si="13"/>
        <v/>
      </c>
      <c r="T14" s="4" t="str">
        <f>+IF(S14="","",SUM($Q$1:Q13)-SUM($T$1:T13))</f>
        <v/>
      </c>
      <c r="U14" s="4"/>
      <c r="V14" s="5" t="str">
        <f t="shared" si="11"/>
        <v/>
      </c>
      <c r="W14" s="6" t="str">
        <f t="shared" si="12"/>
        <v/>
      </c>
      <c r="X14" s="6" t="str">
        <f t="array" aca="1" ref="X14" ca="1">IF($W14="","",MAX(INDIRECT("Q"&amp;MAX(ROW($W$2:$W13)*($W$2:$W13&lt;&gt;"")+1)&amp;":Q"&amp;MAX(ROW($W$2:$W14)*($W$2:$W14&lt;&gt;"")))))</f>
        <v/>
      </c>
      <c r="Y14">
        <f t="array" aca="1" ref="Y14" ca="1">SUM(INDIRECT("O"&amp;ROW()&amp;":O"&amp;MIN(IF(ISNUMBER(X14:$X$100),ROW(X14:$X$100)))))</f>
        <v>2040</v>
      </c>
      <c r="Z14" s="7">
        <f t="shared" ca="1" si="6"/>
        <v>0.4</v>
      </c>
      <c r="AA14" t="str">
        <f>IF(W14="","",SUM($Z$1:Z13)-SUM($AA$1:AA13))</f>
        <v/>
      </c>
    </row>
    <row r="15" spans="1:27" customFormat="1">
      <c r="A15" s="2">
        <v>37072002</v>
      </c>
      <c r="B15" s="3" t="s">
        <v>34</v>
      </c>
      <c r="C15" s="2" t="s">
        <v>21</v>
      </c>
      <c r="D15" s="2">
        <v>0.2</v>
      </c>
      <c r="E15" s="2"/>
      <c r="F15" s="2"/>
      <c r="G15" s="2" t="str">
        <f t="shared" si="0"/>
        <v>09</v>
      </c>
      <c r="H15" s="2" t="str">
        <f t="shared" si="1"/>
        <v>30</v>
      </c>
      <c r="I15" s="2" t="str">
        <f t="shared" si="2"/>
        <v>00</v>
      </c>
      <c r="J15" s="2" t="str">
        <f t="shared" si="3"/>
        <v>01</v>
      </c>
      <c r="K15" s="2" t="str">
        <f t="shared" si="4"/>
        <v>09</v>
      </c>
      <c r="L15" s="2" t="str">
        <f t="shared" si="5"/>
        <v>2009</v>
      </c>
      <c r="N15" s="1">
        <f t="shared" si="7"/>
        <v>1056321210</v>
      </c>
      <c r="O15">
        <f t="shared" si="8"/>
        <v>66</v>
      </c>
      <c r="P15" s="1">
        <f t="shared" si="9"/>
        <v>66</v>
      </c>
      <c r="Q15" s="7">
        <f t="shared" si="10"/>
        <v>0.2</v>
      </c>
      <c r="R15" s="4" t="str">
        <f>IF(AND(P14&lt;360,P15=""),SUM($P$1:P14)-SUM($R$1:R14),"")</f>
        <v/>
      </c>
      <c r="S15" s="4" t="str">
        <f t="shared" si="13"/>
        <v/>
      </c>
      <c r="T15" s="4" t="str">
        <f>+IF(S15="","",SUM($Q$1:Q14)-SUM($T$1:T14))</f>
        <v/>
      </c>
      <c r="U15" s="4"/>
      <c r="V15" s="5" t="str">
        <f t="shared" si="11"/>
        <v/>
      </c>
      <c r="W15" s="6" t="str">
        <f t="shared" si="12"/>
        <v/>
      </c>
      <c r="X15" s="6" t="str">
        <f t="array" aca="1" ref="X15" ca="1">IF($W15="","",MAX(INDIRECT("Q"&amp;MAX(ROW($W$2:$W14)*($W$2:$W14&lt;&gt;"")+1)&amp;":Q"&amp;MAX(ROW($W$2:$W15)*($W$2:$W15&lt;&gt;"")))))</f>
        <v/>
      </c>
      <c r="Y15">
        <f t="array" aca="1" ref="Y15" ca="1">SUM(INDIRECT("O"&amp;ROW()&amp;":O"&amp;MIN(IF(ISNUMBER(X15:$X$100),ROW(X15:$X$100)))))</f>
        <v>2034</v>
      </c>
      <c r="Z15" s="7">
        <f t="shared" ca="1" si="6"/>
        <v>0.2</v>
      </c>
      <c r="AA15" t="str">
        <f>IF(W15="","",SUM($Z$1:Z14)-SUM($AA$1:AA14))</f>
        <v/>
      </c>
    </row>
    <row r="16" spans="1:27" customFormat="1">
      <c r="A16" s="2">
        <v>37072002</v>
      </c>
      <c r="B16" s="3" t="s">
        <v>35</v>
      </c>
      <c r="C16" s="2" t="s">
        <v>21</v>
      </c>
      <c r="D16" s="2">
        <v>0.2</v>
      </c>
      <c r="E16" s="2"/>
      <c r="F16" s="2"/>
      <c r="G16" s="2" t="str">
        <f t="shared" si="0"/>
        <v>09</v>
      </c>
      <c r="H16" s="2" t="str">
        <f t="shared" si="1"/>
        <v>36</v>
      </c>
      <c r="I16" s="2" t="str">
        <f t="shared" si="2"/>
        <v>00</v>
      </c>
      <c r="J16" s="2" t="str">
        <f t="shared" si="3"/>
        <v>01</v>
      </c>
      <c r="K16" s="2" t="str">
        <f t="shared" si="4"/>
        <v>09</v>
      </c>
      <c r="L16" s="2" t="str">
        <f t="shared" si="5"/>
        <v>2009</v>
      </c>
      <c r="N16" s="1">
        <f t="shared" si="7"/>
        <v>1056321216</v>
      </c>
      <c r="O16">
        <f t="shared" si="8"/>
        <v>6</v>
      </c>
      <c r="P16" s="1">
        <f t="shared" si="9"/>
        <v>6</v>
      </c>
      <c r="Q16" s="7">
        <f t="shared" si="10"/>
        <v>0.2</v>
      </c>
      <c r="R16" s="4" t="str">
        <f>IF(AND(P15&lt;360,P16=""),SUM($P$1:P15)-SUM($R$1:R15),"")</f>
        <v/>
      </c>
      <c r="S16" s="4" t="str">
        <f t="shared" si="13"/>
        <v/>
      </c>
      <c r="T16" s="4" t="str">
        <f>+IF(S16="","",SUM($Q$1:Q15)-SUM($T$1:T15))</f>
        <v/>
      </c>
      <c r="U16" s="4"/>
      <c r="V16" s="5" t="str">
        <f t="shared" si="11"/>
        <v/>
      </c>
      <c r="W16" s="6" t="str">
        <f t="shared" si="12"/>
        <v/>
      </c>
      <c r="X16" s="6" t="str">
        <f t="array" aca="1" ref="X16" ca="1">IF($W16="","",MAX(INDIRECT("Q"&amp;MAX(ROW($W$2:$W15)*($W$2:$W15&lt;&gt;"")+1)&amp;":Q"&amp;MAX(ROW($W$2:$W16)*($W$2:$W16&lt;&gt;"")))))</f>
        <v/>
      </c>
      <c r="Y16">
        <f t="array" aca="1" ref="Y16" ca="1">SUM(INDIRECT("O"&amp;ROW()&amp;":O"&amp;MIN(IF(ISNUMBER(X16:$X$100),ROW(X16:$X$100)))))</f>
        <v>1968</v>
      </c>
      <c r="Z16" s="7">
        <f t="shared" ca="1" si="6"/>
        <v>0.2</v>
      </c>
      <c r="AA16" t="str">
        <f>IF(W16="","",SUM($Z$1:Z15)-SUM($AA$1:AA15))</f>
        <v/>
      </c>
    </row>
    <row r="17" spans="1:27" customFormat="1">
      <c r="A17" s="2">
        <v>37072002</v>
      </c>
      <c r="B17" s="3" t="s">
        <v>36</v>
      </c>
      <c r="C17" s="2" t="s">
        <v>21</v>
      </c>
      <c r="D17" s="2">
        <v>0.6</v>
      </c>
      <c r="E17" s="2"/>
      <c r="F17" s="2"/>
      <c r="G17" s="2" t="str">
        <f t="shared" si="0"/>
        <v>09</v>
      </c>
      <c r="H17" s="2" t="str">
        <f t="shared" si="1"/>
        <v>48</v>
      </c>
      <c r="I17" s="2" t="str">
        <f t="shared" si="2"/>
        <v>00</v>
      </c>
      <c r="J17" s="2" t="str">
        <f t="shared" si="3"/>
        <v>01</v>
      </c>
      <c r="K17" s="2" t="str">
        <f t="shared" si="4"/>
        <v>09</v>
      </c>
      <c r="L17" s="2" t="str">
        <f t="shared" si="5"/>
        <v>2009</v>
      </c>
      <c r="N17" s="1">
        <f t="shared" si="7"/>
        <v>1056321228</v>
      </c>
      <c r="O17">
        <f t="shared" si="8"/>
        <v>12</v>
      </c>
      <c r="P17" s="1">
        <f t="shared" si="9"/>
        <v>12</v>
      </c>
      <c r="Q17" s="7">
        <f t="shared" si="10"/>
        <v>0.6</v>
      </c>
      <c r="R17" s="4" t="str">
        <f>IF(AND(P16&lt;360,P17=""),SUM($P$1:P16)-SUM($R$1:R16),"")</f>
        <v/>
      </c>
      <c r="S17" s="4" t="str">
        <f t="shared" si="13"/>
        <v/>
      </c>
      <c r="T17" s="4" t="str">
        <f>+IF(S17="","",SUM($Q$1:Q16)-SUM($T$1:T16))</f>
        <v/>
      </c>
      <c r="U17" s="4"/>
      <c r="V17" s="5" t="str">
        <f t="shared" si="11"/>
        <v/>
      </c>
      <c r="W17" s="6" t="str">
        <f t="shared" si="12"/>
        <v/>
      </c>
      <c r="X17" s="6" t="str">
        <f t="array" aca="1" ref="X17" ca="1">IF($W17="","",MAX(INDIRECT("Q"&amp;MAX(ROW($W$2:$W16)*($W$2:$W16&lt;&gt;"")+1)&amp;":Q"&amp;MAX(ROW($W$2:$W17)*($W$2:$W17&lt;&gt;"")))))</f>
        <v/>
      </c>
      <c r="Y17">
        <f t="array" aca="1" ref="Y17" ca="1">SUM(INDIRECT("O"&amp;ROW()&amp;":O"&amp;MIN(IF(ISNUMBER(X17:$X$100),ROW(X17:$X$100)))))</f>
        <v>1962</v>
      </c>
      <c r="Z17" s="7">
        <f t="shared" ca="1" si="6"/>
        <v>0.6</v>
      </c>
      <c r="AA17" t="str">
        <f>IF(W17="","",SUM($Z$1:Z16)-SUM($AA$1:AA16))</f>
        <v/>
      </c>
    </row>
    <row r="18" spans="1:27" customFormat="1">
      <c r="A18" s="2">
        <v>37072002</v>
      </c>
      <c r="B18" s="3" t="s">
        <v>37</v>
      </c>
      <c r="C18" s="2" t="s">
        <v>21</v>
      </c>
      <c r="D18" s="2">
        <v>0.2</v>
      </c>
      <c r="E18" s="2"/>
      <c r="F18" s="2"/>
      <c r="G18" s="2" t="str">
        <f t="shared" si="0"/>
        <v>09</v>
      </c>
      <c r="H18" s="2" t="str">
        <f t="shared" si="1"/>
        <v>54</v>
      </c>
      <c r="I18" s="2" t="str">
        <f t="shared" si="2"/>
        <v>00</v>
      </c>
      <c r="J18" s="2" t="str">
        <f t="shared" si="3"/>
        <v>01</v>
      </c>
      <c r="K18" s="2" t="str">
        <f t="shared" si="4"/>
        <v>09</v>
      </c>
      <c r="L18" s="2" t="str">
        <f t="shared" si="5"/>
        <v>2009</v>
      </c>
      <c r="N18" s="1">
        <f t="shared" si="7"/>
        <v>1056321234</v>
      </c>
      <c r="O18">
        <f t="shared" si="8"/>
        <v>6</v>
      </c>
      <c r="P18" s="1">
        <f t="shared" si="9"/>
        <v>6</v>
      </c>
      <c r="Q18" s="7">
        <f t="shared" si="10"/>
        <v>0.2</v>
      </c>
      <c r="R18" s="4" t="str">
        <f>IF(AND(P17&lt;360,P18=""),SUM($P$1:P17)-SUM($R$1:R17),"")</f>
        <v/>
      </c>
      <c r="S18" s="4" t="str">
        <f t="shared" si="13"/>
        <v/>
      </c>
      <c r="T18" s="4" t="str">
        <f>+IF(S18="","",SUM($Q$1:Q17)-SUM($T$1:T17))</f>
        <v/>
      </c>
      <c r="U18" s="4"/>
      <c r="V18" s="5" t="str">
        <f t="shared" si="11"/>
        <v/>
      </c>
      <c r="W18" s="6" t="str">
        <f t="shared" si="12"/>
        <v/>
      </c>
      <c r="X18" s="6" t="str">
        <f t="array" aca="1" ref="X18" ca="1">IF($W18="","",MAX(INDIRECT("Q"&amp;MAX(ROW($W$2:$W17)*($W$2:$W17&lt;&gt;"")+1)&amp;":Q"&amp;MAX(ROW($W$2:$W18)*($W$2:$W18&lt;&gt;"")))))</f>
        <v/>
      </c>
      <c r="Y18">
        <f t="array" aca="1" ref="Y18" ca="1">SUM(INDIRECT("O"&amp;ROW()&amp;":O"&amp;MIN(IF(ISNUMBER(X18:$X$100),ROW(X18:$X$100)))))</f>
        <v>1950</v>
      </c>
      <c r="Z18" s="7">
        <f t="shared" ca="1" si="6"/>
        <v>0.2</v>
      </c>
      <c r="AA18" t="str">
        <f>IF(W18="","",SUM($Z$1:Z17)-SUM($AA$1:AA17))</f>
        <v/>
      </c>
    </row>
    <row r="19" spans="1:27" customFormat="1">
      <c r="A19" s="2">
        <v>37072002</v>
      </c>
      <c r="B19" s="3" t="s">
        <v>38</v>
      </c>
      <c r="C19" s="2" t="s">
        <v>21</v>
      </c>
      <c r="D19" s="2">
        <v>0.2</v>
      </c>
      <c r="E19" s="2"/>
      <c r="F19" s="2"/>
      <c r="G19" s="2" t="str">
        <f t="shared" si="0"/>
        <v>10</v>
      </c>
      <c r="H19" s="2" t="str">
        <f t="shared" si="1"/>
        <v>00</v>
      </c>
      <c r="I19" s="2" t="str">
        <f t="shared" si="2"/>
        <v>00</v>
      </c>
      <c r="J19" s="2" t="str">
        <f t="shared" si="3"/>
        <v>01</v>
      </c>
      <c r="K19" s="2" t="str">
        <f t="shared" si="4"/>
        <v>09</v>
      </c>
      <c r="L19" s="2" t="str">
        <f t="shared" si="5"/>
        <v>2009</v>
      </c>
      <c r="N19" s="1">
        <f t="shared" si="7"/>
        <v>1056321240</v>
      </c>
      <c r="O19">
        <f t="shared" si="8"/>
        <v>6</v>
      </c>
      <c r="P19" s="1">
        <f t="shared" si="9"/>
        <v>6</v>
      </c>
      <c r="Q19" s="7">
        <f t="shared" si="10"/>
        <v>0.2</v>
      </c>
      <c r="R19" s="4" t="str">
        <f>IF(AND(P18&lt;360,P19=""),SUM($P$1:P18)-SUM($R$1:R18),"")</f>
        <v/>
      </c>
      <c r="S19" s="4" t="str">
        <f t="shared" si="13"/>
        <v/>
      </c>
      <c r="T19" s="4" t="str">
        <f>+IF(S19="","",SUM($Q$1:Q18)-SUM($T$1:T18))</f>
        <v/>
      </c>
      <c r="U19" s="4"/>
      <c r="V19" s="5" t="str">
        <f t="shared" si="11"/>
        <v/>
      </c>
      <c r="W19" s="6" t="str">
        <f t="shared" si="12"/>
        <v/>
      </c>
      <c r="X19" s="6" t="str">
        <f t="array" aca="1" ref="X19" ca="1">IF($W19="","",MAX(INDIRECT("Q"&amp;MAX(ROW($W$2:$W18)*($W$2:$W18&lt;&gt;"")+1)&amp;":Q"&amp;MAX(ROW($W$2:$W19)*($W$2:$W19&lt;&gt;"")))))</f>
        <v/>
      </c>
      <c r="Y19">
        <f t="array" aca="1" ref="Y19" ca="1">SUM(INDIRECT("O"&amp;ROW()&amp;":O"&amp;MIN(IF(ISNUMBER(X19:$X$100),ROW(X19:$X$100)))))</f>
        <v>1944</v>
      </c>
      <c r="Z19" s="7">
        <f t="shared" ca="1" si="6"/>
        <v>0.2</v>
      </c>
      <c r="AA19" t="str">
        <f>IF(W19="","",SUM($Z$1:Z18)-SUM($AA$1:AA18))</f>
        <v/>
      </c>
    </row>
    <row r="20" spans="1:27" customFormat="1">
      <c r="A20" s="2">
        <v>37072002</v>
      </c>
      <c r="B20" s="3" t="s">
        <v>39</v>
      </c>
      <c r="C20" s="2" t="s">
        <v>21</v>
      </c>
      <c r="D20" s="2">
        <v>0.4</v>
      </c>
      <c r="E20" s="2"/>
      <c r="F20" s="2"/>
      <c r="G20" s="2" t="str">
        <f t="shared" si="0"/>
        <v>10</v>
      </c>
      <c r="H20" s="2" t="str">
        <f t="shared" si="1"/>
        <v>06</v>
      </c>
      <c r="I20" s="2" t="str">
        <f t="shared" si="2"/>
        <v>00</v>
      </c>
      <c r="J20" s="2" t="str">
        <f t="shared" si="3"/>
        <v>01</v>
      </c>
      <c r="K20" s="2" t="str">
        <f t="shared" si="4"/>
        <v>09</v>
      </c>
      <c r="L20" s="2" t="str">
        <f t="shared" si="5"/>
        <v>2009</v>
      </c>
      <c r="N20" s="1">
        <f t="shared" si="7"/>
        <v>1056321246</v>
      </c>
      <c r="O20">
        <f t="shared" si="8"/>
        <v>6</v>
      </c>
      <c r="P20" s="1">
        <f t="shared" si="9"/>
        <v>6</v>
      </c>
      <c r="Q20" s="7">
        <f t="shared" si="10"/>
        <v>0.4</v>
      </c>
      <c r="R20" s="4" t="str">
        <f>IF(AND(P19&lt;360,P20=""),SUM($P$1:P19)-SUM($R$1:R19),"")</f>
        <v/>
      </c>
      <c r="S20" s="4" t="str">
        <f t="shared" si="13"/>
        <v/>
      </c>
      <c r="T20" s="4" t="str">
        <f>+IF(S20="","",SUM($Q$1:Q19)-SUM($T$1:T19))</f>
        <v/>
      </c>
      <c r="U20" s="4"/>
      <c r="V20" s="5" t="str">
        <f t="shared" si="11"/>
        <v/>
      </c>
      <c r="W20" s="6" t="str">
        <f t="shared" si="12"/>
        <v/>
      </c>
      <c r="X20" s="6" t="str">
        <f t="array" aca="1" ref="X20" ca="1">IF($W20="","",MAX(INDIRECT("Q"&amp;MAX(ROW($W$2:$W19)*($W$2:$W19&lt;&gt;"")+1)&amp;":Q"&amp;MAX(ROW($W$2:$W20)*($W$2:$W20&lt;&gt;"")))))</f>
        <v/>
      </c>
      <c r="Y20">
        <f t="array" aca="1" ref="Y20" ca="1">SUM(INDIRECT("O"&amp;ROW()&amp;":O"&amp;MIN(IF(ISNUMBER(X20:$X$100),ROW(X20:$X$100)))))</f>
        <v>1938</v>
      </c>
      <c r="Z20" s="7">
        <f t="shared" ca="1" si="6"/>
        <v>0.4</v>
      </c>
      <c r="AA20" t="str">
        <f>IF(W20="","",SUM($Z$1:Z19)-SUM($AA$1:AA19))</f>
        <v/>
      </c>
    </row>
    <row r="21" spans="1:27" customFormat="1">
      <c r="A21" s="2">
        <v>37072002</v>
      </c>
      <c r="B21" s="3" t="s">
        <v>40</v>
      </c>
      <c r="C21" s="2" t="s">
        <v>21</v>
      </c>
      <c r="D21" s="2">
        <v>1</v>
      </c>
      <c r="E21" s="2"/>
      <c r="F21" s="2"/>
      <c r="G21" s="2" t="str">
        <f t="shared" si="0"/>
        <v>10</v>
      </c>
      <c r="H21" s="2" t="str">
        <f t="shared" si="1"/>
        <v>12</v>
      </c>
      <c r="I21" s="2" t="str">
        <f t="shared" si="2"/>
        <v>00</v>
      </c>
      <c r="J21" s="2" t="str">
        <f t="shared" si="3"/>
        <v>01</v>
      </c>
      <c r="K21" s="2" t="str">
        <f t="shared" si="4"/>
        <v>09</v>
      </c>
      <c r="L21" s="2" t="str">
        <f t="shared" si="5"/>
        <v>2009</v>
      </c>
      <c r="N21" s="1">
        <f t="shared" si="7"/>
        <v>1056321252</v>
      </c>
      <c r="O21">
        <f t="shared" si="8"/>
        <v>6</v>
      </c>
      <c r="P21" s="1">
        <f t="shared" si="9"/>
        <v>6</v>
      </c>
      <c r="Q21" s="7">
        <f t="shared" si="10"/>
        <v>1</v>
      </c>
      <c r="R21" s="4" t="str">
        <f>IF(AND(P20&lt;360,P21=""),SUM($P$1:P20)-SUM($R$1:R20),"")</f>
        <v/>
      </c>
      <c r="S21" s="4" t="str">
        <f t="shared" si="13"/>
        <v/>
      </c>
      <c r="T21" s="4" t="str">
        <f>+IF(S21="","",SUM($Q$1:Q20)-SUM($T$1:T20))</f>
        <v/>
      </c>
      <c r="U21" s="4"/>
      <c r="V21" s="5" t="str">
        <f t="shared" si="11"/>
        <v/>
      </c>
      <c r="W21" s="6" t="str">
        <f t="shared" si="12"/>
        <v/>
      </c>
      <c r="X21" s="6" t="str">
        <f t="array" aca="1" ref="X21" ca="1">IF($W21="","",MAX(INDIRECT("Q"&amp;MAX(ROW($W$2:$W20)*($W$2:$W20&lt;&gt;"")+1)&amp;":Q"&amp;MAX(ROW($W$2:$W21)*($W$2:$W21&lt;&gt;"")))))</f>
        <v/>
      </c>
      <c r="Y21">
        <f t="array" aca="1" ref="Y21" ca="1">SUM(INDIRECT("O"&amp;ROW()&amp;":O"&amp;MIN(IF(ISNUMBER(X21:$X$100),ROW(X21:$X$100)))))</f>
        <v>1932</v>
      </c>
      <c r="Z21" s="7">
        <f t="shared" ca="1" si="6"/>
        <v>1</v>
      </c>
      <c r="AA21" t="str">
        <f>IF(W21="","",SUM($Z$1:Z20)-SUM($AA$1:AA20))</f>
        <v/>
      </c>
    </row>
    <row r="22" spans="1:27" customFormat="1">
      <c r="A22" s="2">
        <v>37072002</v>
      </c>
      <c r="B22" s="3" t="s">
        <v>41</v>
      </c>
      <c r="C22" s="2" t="s">
        <v>21</v>
      </c>
      <c r="D22" s="2">
        <v>0.4</v>
      </c>
      <c r="E22" s="2"/>
      <c r="F22" s="2"/>
      <c r="G22" s="2" t="str">
        <f t="shared" si="0"/>
        <v>10</v>
      </c>
      <c r="H22" s="2" t="str">
        <f t="shared" si="1"/>
        <v>18</v>
      </c>
      <c r="I22" s="2" t="str">
        <f t="shared" si="2"/>
        <v>00</v>
      </c>
      <c r="J22" s="2" t="str">
        <f t="shared" si="3"/>
        <v>01</v>
      </c>
      <c r="K22" s="2" t="str">
        <f t="shared" si="4"/>
        <v>09</v>
      </c>
      <c r="L22" s="2" t="str">
        <f t="shared" si="5"/>
        <v>2009</v>
      </c>
      <c r="N22" s="1">
        <f t="shared" si="7"/>
        <v>1056321258</v>
      </c>
      <c r="O22">
        <f t="shared" si="8"/>
        <v>6</v>
      </c>
      <c r="P22" s="1">
        <f t="shared" si="9"/>
        <v>6</v>
      </c>
      <c r="Q22" s="7">
        <f t="shared" si="10"/>
        <v>0.4</v>
      </c>
      <c r="R22" s="4" t="str">
        <f>IF(AND(P21&lt;360,P22=""),SUM($P$1:P21)-SUM($R$1:R21),"")</f>
        <v/>
      </c>
      <c r="S22" s="4" t="str">
        <f t="shared" si="13"/>
        <v/>
      </c>
      <c r="T22" s="4" t="str">
        <f>+IF(S22="","",SUM($Q$1:Q21)-SUM($T$1:T21))</f>
        <v/>
      </c>
      <c r="U22" s="4"/>
      <c r="V22" s="5" t="str">
        <f t="shared" si="11"/>
        <v/>
      </c>
      <c r="W22" s="6" t="str">
        <f t="shared" si="12"/>
        <v/>
      </c>
      <c r="X22" s="6" t="str">
        <f t="array" aca="1" ref="X22" ca="1">IF($W22="","",MAX(INDIRECT("Q"&amp;MAX(ROW($W$2:$W21)*($W$2:$W21&lt;&gt;"")+1)&amp;":Q"&amp;MAX(ROW($W$2:$W22)*($W$2:$W22&lt;&gt;"")))))</f>
        <v/>
      </c>
      <c r="Y22">
        <f t="array" aca="1" ref="Y22" ca="1">SUM(INDIRECT("O"&amp;ROW()&amp;":O"&amp;MIN(IF(ISNUMBER(X22:$X$100),ROW(X22:$X$100)))))</f>
        <v>1926</v>
      </c>
      <c r="Z22" s="7">
        <f t="shared" ca="1" si="6"/>
        <v>0.4</v>
      </c>
      <c r="AA22" t="str">
        <f>IF(W22="","",SUM($Z$1:Z21)-SUM($AA$1:AA21))</f>
        <v/>
      </c>
    </row>
    <row r="23" spans="1:27" customFormat="1">
      <c r="A23" s="2">
        <v>37072002</v>
      </c>
      <c r="B23" s="3" t="s">
        <v>42</v>
      </c>
      <c r="C23" s="2" t="s">
        <v>21</v>
      </c>
      <c r="D23" s="2">
        <v>0.2</v>
      </c>
      <c r="E23" s="2"/>
      <c r="F23" s="2"/>
      <c r="G23" s="2" t="str">
        <f t="shared" si="0"/>
        <v>10</v>
      </c>
      <c r="H23" s="2" t="str">
        <f t="shared" si="1"/>
        <v>24</v>
      </c>
      <c r="I23" s="2" t="str">
        <f t="shared" si="2"/>
        <v>00</v>
      </c>
      <c r="J23" s="2" t="str">
        <f t="shared" si="3"/>
        <v>01</v>
      </c>
      <c r="K23" s="2" t="str">
        <f t="shared" si="4"/>
        <v>09</v>
      </c>
      <c r="L23" s="2" t="str">
        <f t="shared" si="5"/>
        <v>2009</v>
      </c>
      <c r="N23" s="1">
        <f t="shared" si="7"/>
        <v>1056321264</v>
      </c>
      <c r="O23">
        <f t="shared" si="8"/>
        <v>6</v>
      </c>
      <c r="P23" s="1">
        <f t="shared" si="9"/>
        <v>6</v>
      </c>
      <c r="Q23" s="7">
        <f t="shared" si="10"/>
        <v>0.2</v>
      </c>
      <c r="R23" s="4" t="str">
        <f>IF(AND(P22&lt;360,P23=""),SUM($P$1:P22)-SUM($R$1:R22),"")</f>
        <v/>
      </c>
      <c r="S23" s="4" t="str">
        <f t="shared" si="13"/>
        <v/>
      </c>
      <c r="T23" s="4" t="str">
        <f>+IF(S23="","",SUM($Q$1:Q22)-SUM($T$1:T22))</f>
        <v/>
      </c>
      <c r="U23" s="4"/>
      <c r="V23" s="5" t="str">
        <f t="shared" si="11"/>
        <v/>
      </c>
      <c r="W23" s="6" t="str">
        <f t="shared" si="12"/>
        <v/>
      </c>
      <c r="X23" s="6" t="str">
        <f t="array" aca="1" ref="X23" ca="1">IF($W23="","",MAX(INDIRECT("Q"&amp;MAX(ROW($W$2:$W22)*($W$2:$W22&lt;&gt;"")+1)&amp;":Q"&amp;MAX(ROW($W$2:$W23)*($W$2:$W23&lt;&gt;"")))))</f>
        <v/>
      </c>
      <c r="Y23">
        <f t="array" aca="1" ref="Y23" ca="1">SUM(INDIRECT("O"&amp;ROW()&amp;":O"&amp;MIN(IF(ISNUMBER(X23:$X$100),ROW(X23:$X$100)))))</f>
        <v>1920</v>
      </c>
      <c r="Z23" s="7">
        <f t="shared" ca="1" si="6"/>
        <v>0.2</v>
      </c>
      <c r="AA23" t="str">
        <f>IF(W23="","",SUM($Z$1:Z22)-SUM($AA$1:AA22))</f>
        <v/>
      </c>
    </row>
    <row r="24" spans="1:27" customFormat="1">
      <c r="A24" s="2">
        <v>37072002</v>
      </c>
      <c r="B24" s="3" t="s">
        <v>43</v>
      </c>
      <c r="C24" s="2" t="s">
        <v>21</v>
      </c>
      <c r="D24" s="2">
        <v>0.6</v>
      </c>
      <c r="E24" s="2"/>
      <c r="F24" s="2"/>
      <c r="G24" s="2" t="str">
        <f t="shared" si="0"/>
        <v>10</v>
      </c>
      <c r="H24" s="2" t="str">
        <f t="shared" si="1"/>
        <v>30</v>
      </c>
      <c r="I24" s="2" t="str">
        <f t="shared" si="2"/>
        <v>00</v>
      </c>
      <c r="J24" s="2" t="str">
        <f t="shared" si="3"/>
        <v>01</v>
      </c>
      <c r="K24" s="2" t="str">
        <f t="shared" si="4"/>
        <v>09</v>
      </c>
      <c r="L24" s="2" t="str">
        <f t="shared" si="5"/>
        <v>2009</v>
      </c>
      <c r="N24" s="1">
        <f t="shared" si="7"/>
        <v>1056321270</v>
      </c>
      <c r="O24">
        <f t="shared" si="8"/>
        <v>6</v>
      </c>
      <c r="P24" s="1">
        <f t="shared" si="9"/>
        <v>6</v>
      </c>
      <c r="Q24" s="7">
        <f t="shared" si="10"/>
        <v>0.6</v>
      </c>
      <c r="R24" s="4" t="str">
        <f>IF(AND(P23&lt;360,P24=""),SUM($P$1:P23)-SUM($R$1:R23),"")</f>
        <v/>
      </c>
      <c r="S24" s="4" t="str">
        <f t="shared" si="13"/>
        <v/>
      </c>
      <c r="T24" s="4" t="str">
        <f>+IF(S24="","",SUM($Q$1:Q23)-SUM($T$1:T23))</f>
        <v/>
      </c>
      <c r="U24" s="4"/>
      <c r="V24" s="5" t="str">
        <f t="shared" si="11"/>
        <v/>
      </c>
      <c r="W24" s="6" t="str">
        <f t="shared" si="12"/>
        <v/>
      </c>
      <c r="X24" s="6" t="str">
        <f t="array" aca="1" ref="X24" ca="1">IF($W24="","",MAX(INDIRECT("Q"&amp;MAX(ROW($W$2:$W23)*($W$2:$W23&lt;&gt;"")+1)&amp;":Q"&amp;MAX(ROW($W$2:$W24)*($W$2:$W24&lt;&gt;"")))))</f>
        <v/>
      </c>
      <c r="Y24">
        <f t="array" aca="1" ref="Y24" ca="1">SUM(INDIRECT("O"&amp;ROW()&amp;":O"&amp;MIN(IF(ISNUMBER(X24:$X$100),ROW(X24:$X$100)))))</f>
        <v>1914</v>
      </c>
      <c r="Z24" s="7">
        <f t="shared" ca="1" si="6"/>
        <v>0.6</v>
      </c>
      <c r="AA24" t="str">
        <f>IF(W24="","",SUM($Z$1:Z23)-SUM($AA$1:AA23))</f>
        <v/>
      </c>
    </row>
    <row r="25" spans="1:27" customFormat="1">
      <c r="A25" s="2">
        <v>37072002</v>
      </c>
      <c r="B25" s="3" t="s">
        <v>44</v>
      </c>
      <c r="C25" s="2" t="s">
        <v>21</v>
      </c>
      <c r="D25" s="2">
        <v>0.4</v>
      </c>
      <c r="E25" s="2"/>
      <c r="F25" s="2"/>
      <c r="G25" s="2" t="str">
        <f t="shared" si="0"/>
        <v>10</v>
      </c>
      <c r="H25" s="2" t="str">
        <f t="shared" si="1"/>
        <v>36</v>
      </c>
      <c r="I25" s="2" t="str">
        <f t="shared" si="2"/>
        <v>00</v>
      </c>
      <c r="J25" s="2" t="str">
        <f t="shared" si="3"/>
        <v>01</v>
      </c>
      <c r="K25" s="2" t="str">
        <f t="shared" si="4"/>
        <v>09</v>
      </c>
      <c r="L25" s="2" t="str">
        <f t="shared" si="5"/>
        <v>2009</v>
      </c>
      <c r="N25" s="1">
        <f t="shared" si="7"/>
        <v>1056321276</v>
      </c>
      <c r="O25">
        <f t="shared" si="8"/>
        <v>6</v>
      </c>
      <c r="P25" s="1">
        <f t="shared" si="9"/>
        <v>6</v>
      </c>
      <c r="Q25" s="7">
        <f t="shared" si="10"/>
        <v>0.4</v>
      </c>
      <c r="R25" s="4" t="str">
        <f>IF(AND(P24&lt;360,P25=""),SUM($P$1:P24)-SUM($R$1:R24),"")</f>
        <v/>
      </c>
      <c r="S25" s="4" t="str">
        <f t="shared" si="13"/>
        <v/>
      </c>
      <c r="T25" s="4" t="str">
        <f>+IF(S25="","",SUM($Q$1:Q24)-SUM($T$1:T24))</f>
        <v/>
      </c>
      <c r="U25" s="4"/>
      <c r="V25" s="5" t="str">
        <f t="shared" si="11"/>
        <v/>
      </c>
      <c r="W25" s="6" t="str">
        <f t="shared" si="12"/>
        <v/>
      </c>
      <c r="X25" s="6" t="str">
        <f t="array" aca="1" ref="X25" ca="1">IF($W25="","",MAX(INDIRECT("Q"&amp;MAX(ROW($W$2:$W24)*($W$2:$W24&lt;&gt;"")+1)&amp;":Q"&amp;MAX(ROW($W$2:$W25)*($W$2:$W25&lt;&gt;"")))))</f>
        <v/>
      </c>
      <c r="Y25">
        <f t="array" aca="1" ref="Y25" ca="1">SUM(INDIRECT("O"&amp;ROW()&amp;":O"&amp;MIN(IF(ISNUMBER(X25:$X$100),ROW(X25:$X$100)))))</f>
        <v>1908</v>
      </c>
      <c r="Z25" s="7">
        <f t="shared" ca="1" si="6"/>
        <v>0.4</v>
      </c>
      <c r="AA25" t="str">
        <f>IF(W25="","",SUM($Z$1:Z24)-SUM($AA$1:AA24))</f>
        <v/>
      </c>
    </row>
    <row r="26" spans="1:27" customFormat="1">
      <c r="A26" s="2">
        <v>37072002</v>
      </c>
      <c r="B26" s="3" t="s">
        <v>45</v>
      </c>
      <c r="C26" s="2" t="s">
        <v>21</v>
      </c>
      <c r="D26" s="2">
        <v>0.2</v>
      </c>
      <c r="E26" s="2"/>
      <c r="F26" s="2"/>
      <c r="G26" s="2" t="str">
        <f t="shared" si="0"/>
        <v>10</v>
      </c>
      <c r="H26" s="2" t="str">
        <f t="shared" si="1"/>
        <v>54</v>
      </c>
      <c r="I26" s="2" t="str">
        <f t="shared" si="2"/>
        <v>00</v>
      </c>
      <c r="J26" s="2" t="str">
        <f t="shared" si="3"/>
        <v>01</v>
      </c>
      <c r="K26" s="2" t="str">
        <f t="shared" si="4"/>
        <v>09</v>
      </c>
      <c r="L26" s="2" t="str">
        <f t="shared" si="5"/>
        <v>2009</v>
      </c>
      <c r="N26" s="1">
        <f t="shared" si="7"/>
        <v>1056321294</v>
      </c>
      <c r="O26">
        <f t="shared" si="8"/>
        <v>18</v>
      </c>
      <c r="P26" s="1">
        <f t="shared" si="9"/>
        <v>18</v>
      </c>
      <c r="Q26" s="7">
        <f t="shared" si="10"/>
        <v>0.2</v>
      </c>
      <c r="R26" s="4" t="str">
        <f>IF(AND(P25&lt;360,P26=""),SUM($P$1:P25)-SUM($R$1:R25),"")</f>
        <v/>
      </c>
      <c r="S26" s="4" t="str">
        <f t="shared" si="13"/>
        <v/>
      </c>
      <c r="T26" s="4" t="str">
        <f>+IF(S26="","",SUM($Q$1:Q25)-SUM($T$1:T25))</f>
        <v/>
      </c>
      <c r="U26" s="4"/>
      <c r="V26" s="5" t="str">
        <f t="shared" si="11"/>
        <v/>
      </c>
      <c r="W26" s="6" t="str">
        <f t="shared" si="12"/>
        <v/>
      </c>
      <c r="X26" s="6" t="str">
        <f t="array" aca="1" ref="X26" ca="1">IF($W26="","",MAX(INDIRECT("Q"&amp;MAX(ROW($W$2:$W25)*($W$2:$W25&lt;&gt;"")+1)&amp;":Q"&amp;MAX(ROW($W$2:$W26)*($W$2:$W26&lt;&gt;"")))))</f>
        <v/>
      </c>
      <c r="Y26">
        <f t="array" aca="1" ref="Y26" ca="1">SUM(INDIRECT("O"&amp;ROW()&amp;":O"&amp;MIN(IF(ISNUMBER(X26:$X$100),ROW(X26:$X$100)))))</f>
        <v>1902</v>
      </c>
      <c r="Z26" s="7">
        <f t="shared" ca="1" si="6"/>
        <v>0.2</v>
      </c>
      <c r="AA26" t="str">
        <f>IF(W26="","",SUM($Z$1:Z25)-SUM($AA$1:AA25))</f>
        <v/>
      </c>
    </row>
    <row r="27" spans="1:27" s="11" customFormat="1">
      <c r="A27" s="11">
        <v>37072002</v>
      </c>
      <c r="B27" s="12" t="s">
        <v>46</v>
      </c>
      <c r="C27" s="11" t="s">
        <v>21</v>
      </c>
      <c r="D27" s="11">
        <v>0.2</v>
      </c>
      <c r="G27" s="11" t="str">
        <f t="shared" si="0"/>
        <v>18</v>
      </c>
      <c r="H27" s="11" t="str">
        <f t="shared" si="1"/>
        <v>18</v>
      </c>
      <c r="I27" s="11" t="str">
        <f t="shared" si="2"/>
        <v>00</v>
      </c>
      <c r="J27" s="11" t="str">
        <f>MID(B27,7,2)</f>
        <v>02</v>
      </c>
      <c r="K27" s="11" t="str">
        <f t="shared" si="4"/>
        <v>09</v>
      </c>
      <c r="L27" s="11" t="str">
        <f t="shared" si="5"/>
        <v>2009</v>
      </c>
      <c r="N27" s="13">
        <f t="shared" si="7"/>
        <v>1056323178</v>
      </c>
      <c r="O27" s="11">
        <f t="shared" si="8"/>
        <v>1884</v>
      </c>
      <c r="P27" s="13" t="str">
        <f t="shared" si="9"/>
        <v/>
      </c>
      <c r="Q27" s="11">
        <f>IF(OR(P27&lt;=360,AND(P28&lt;=360,P27="")),D27,"")</f>
        <v>0.2</v>
      </c>
      <c r="R27" s="14">
        <f>IF(AND(P26&lt;360,P27=""),SUM($P$1:P26)-SUM($R$1:R26),"")</f>
        <v>324</v>
      </c>
      <c r="S27" s="14">
        <f t="shared" si="13"/>
        <v>330</v>
      </c>
      <c r="T27" s="14">
        <f>+IF(S27="","",SUM($Q$1:Q26)-SUM($T$1:T26))</f>
        <v>8.8000000000000007</v>
      </c>
      <c r="U27" s="14"/>
      <c r="V27" s="15" t="str">
        <f t="shared" si="11"/>
        <v>0902</v>
      </c>
      <c r="W27" s="10">
        <f>IF(T27&gt;1,T27,"")</f>
        <v>8.8000000000000007</v>
      </c>
      <c r="X27" s="10">
        <f t="array" aca="1" ref="X27" ca="1">IF($W27="","",MAX(INDIRECT("Q"&amp;MAX(ROW($W$2:$W26)*($W$2:$W26&lt;&gt;"")+1)&amp;":Q"&amp;MAX(ROW($W$2:$W27)*($W$2:$W27&lt;&gt;"")))))</f>
        <v>1</v>
      </c>
      <c r="Y27" s="11">
        <f t="array" aca="1" ref="Y27" ca="1">SUM(INDIRECT("O"&amp;ROW()&amp;":O"&amp;MIN(IF(ISNUMBER(X27:$X$100),ROW(X27:$X$100)))))</f>
        <v>1884</v>
      </c>
      <c r="Z27" s="8">
        <f t="shared" ca="1" si="6"/>
        <v>0.2</v>
      </c>
      <c r="AA27" s="11">
        <f ca="1">IF(W27="","",SUM($Z$1:Z26)-SUM($AA$1:AA26))</f>
        <v>8.8000000000000007</v>
      </c>
    </row>
    <row r="28" spans="1:27" customFormat="1">
      <c r="A28" s="2">
        <v>37072002</v>
      </c>
      <c r="B28" s="3" t="s">
        <v>47</v>
      </c>
      <c r="C28" s="2" t="s">
        <v>21</v>
      </c>
      <c r="D28" s="2">
        <v>0.2</v>
      </c>
      <c r="E28" s="2"/>
      <c r="F28" s="2"/>
      <c r="G28" s="2" t="str">
        <f t="shared" si="0"/>
        <v>18</v>
      </c>
      <c r="H28" s="2" t="str">
        <f t="shared" si="1"/>
        <v>36</v>
      </c>
      <c r="I28" s="2" t="str">
        <f t="shared" si="2"/>
        <v>00</v>
      </c>
      <c r="J28" s="2" t="str">
        <f t="shared" si="3"/>
        <v>02</v>
      </c>
      <c r="K28" s="2" t="str">
        <f t="shared" si="4"/>
        <v>09</v>
      </c>
      <c r="L28" s="2" t="str">
        <f t="shared" si="5"/>
        <v>2009</v>
      </c>
      <c r="N28" s="1">
        <f t="shared" si="7"/>
        <v>1056323196</v>
      </c>
      <c r="O28">
        <f t="shared" si="8"/>
        <v>18</v>
      </c>
      <c r="P28" s="1">
        <f t="shared" si="9"/>
        <v>18</v>
      </c>
      <c r="Q28" s="8">
        <f t="shared" si="10"/>
        <v>0.2</v>
      </c>
      <c r="R28" s="4" t="str">
        <f>IF(AND(P27&lt;360,P28=""),SUM($P$1:P27)-SUM($R$1:R27),"")</f>
        <v/>
      </c>
      <c r="S28" s="4" t="str">
        <f t="shared" si="13"/>
        <v/>
      </c>
      <c r="T28" s="4" t="str">
        <f>+IF(S28="","",SUM($Q$1:Q27)-SUM($T$1:T27))</f>
        <v/>
      </c>
      <c r="U28" s="4"/>
      <c r="V28" s="5" t="str">
        <f t="shared" si="11"/>
        <v/>
      </c>
      <c r="W28" s="6" t="str">
        <f t="shared" si="12"/>
        <v/>
      </c>
      <c r="X28" s="6" t="str">
        <f t="array" aca="1" ref="X28" ca="1">IF($W28="","",MAX(INDIRECT("Q"&amp;MAX(ROW($W$2:$W27)*($W$2:$W27&lt;&gt;"")+1)&amp;":Q"&amp;MAX(ROW($W$2:$W28)*($W$2:$W28&lt;&gt;"")))))</f>
        <v/>
      </c>
      <c r="Y28">
        <f t="array" aca="1" ref="Y28" ca="1">SUM(INDIRECT("O"&amp;ROW()&amp;":O"&amp;MIN(IF(ISNUMBER(X28:$X$100),ROW(X28:$X$100)))))</f>
        <v>1764</v>
      </c>
      <c r="Z28" s="8">
        <f t="shared" ca="1" si="6"/>
        <v>0.2</v>
      </c>
      <c r="AA28" t="str">
        <f>IF(W28="","",SUM($Z$1:Z27)-SUM($AA$1:AA27))</f>
        <v/>
      </c>
    </row>
    <row r="29" spans="1:27" customFormat="1">
      <c r="A29" s="2">
        <v>37072002</v>
      </c>
      <c r="B29" s="3" t="s">
        <v>48</v>
      </c>
      <c r="C29" s="2" t="s">
        <v>21</v>
      </c>
      <c r="D29" s="2">
        <v>0.2</v>
      </c>
      <c r="E29" s="2"/>
      <c r="F29" s="2"/>
      <c r="G29" s="2" t="str">
        <f t="shared" si="0"/>
        <v>18</v>
      </c>
      <c r="H29" s="2" t="str">
        <f t="shared" si="1"/>
        <v>42</v>
      </c>
      <c r="I29" s="2" t="str">
        <f t="shared" si="2"/>
        <v>00</v>
      </c>
      <c r="J29" s="2" t="str">
        <f t="shared" si="3"/>
        <v>02</v>
      </c>
      <c r="K29" s="2" t="str">
        <f t="shared" si="4"/>
        <v>09</v>
      </c>
      <c r="L29" s="2" t="str">
        <f t="shared" si="5"/>
        <v>2009</v>
      </c>
      <c r="N29" s="1">
        <f t="shared" si="7"/>
        <v>1056323202</v>
      </c>
      <c r="O29">
        <f t="shared" si="8"/>
        <v>6</v>
      </c>
      <c r="P29" s="1">
        <f t="shared" si="9"/>
        <v>6</v>
      </c>
      <c r="Q29" s="8">
        <f t="shared" si="10"/>
        <v>0.2</v>
      </c>
      <c r="R29" s="4" t="str">
        <f>IF(AND(P28&lt;360,P29=""),SUM($P$1:P28)-SUM($R$1:R28),"")</f>
        <v/>
      </c>
      <c r="S29" s="4" t="str">
        <f t="shared" si="13"/>
        <v/>
      </c>
      <c r="T29" s="4" t="str">
        <f>+IF(S29="","",SUM($Q$1:Q28)-SUM($T$1:T28))</f>
        <v/>
      </c>
      <c r="U29" s="4"/>
      <c r="V29" s="5" t="str">
        <f t="shared" si="11"/>
        <v/>
      </c>
      <c r="W29" s="6" t="str">
        <f t="shared" si="12"/>
        <v/>
      </c>
      <c r="X29" s="6" t="str">
        <f t="array" aca="1" ref="X29" ca="1">IF($W29="","",MAX(INDIRECT("Q"&amp;MAX(ROW($W$2:$W28)*($W$2:$W28&lt;&gt;"")+1)&amp;":Q"&amp;MAX(ROW($W$2:$W29)*($W$2:$W29&lt;&gt;"")))))</f>
        <v/>
      </c>
      <c r="Y29">
        <f t="array" aca="1" ref="Y29" ca="1">SUM(INDIRECT("O"&amp;ROW()&amp;":O"&amp;MIN(IF(ISNUMBER(X29:$X$100),ROW(X29:$X$100)))))</f>
        <v>1746</v>
      </c>
      <c r="Z29" s="8">
        <f t="shared" ca="1" si="6"/>
        <v>0.2</v>
      </c>
      <c r="AA29" t="str">
        <f>IF(W29="","",SUM($Z$1:Z28)-SUM($AA$1:AA28))</f>
        <v/>
      </c>
    </row>
    <row r="30" spans="1:27" customFormat="1">
      <c r="A30" s="2">
        <v>37072002</v>
      </c>
      <c r="B30" s="3" t="s">
        <v>49</v>
      </c>
      <c r="C30" s="2" t="s">
        <v>21</v>
      </c>
      <c r="D30" s="2">
        <v>0.2</v>
      </c>
      <c r="E30" s="2"/>
      <c r="F30" s="2"/>
      <c r="G30" s="2" t="str">
        <f t="shared" si="0"/>
        <v>21</v>
      </c>
      <c r="H30" s="2" t="str">
        <f t="shared" si="1"/>
        <v>48</v>
      </c>
      <c r="I30" s="2" t="str">
        <f t="shared" si="2"/>
        <v>00</v>
      </c>
      <c r="J30" s="2" t="str">
        <f t="shared" si="3"/>
        <v>02</v>
      </c>
      <c r="K30" s="2" t="str">
        <f t="shared" si="4"/>
        <v>09</v>
      </c>
      <c r="L30" s="2" t="str">
        <f t="shared" si="5"/>
        <v>2009</v>
      </c>
      <c r="N30" s="1">
        <f t="shared" si="7"/>
        <v>1056323388</v>
      </c>
      <c r="O30">
        <f t="shared" si="8"/>
        <v>186</v>
      </c>
      <c r="P30" s="1">
        <f t="shared" si="9"/>
        <v>186</v>
      </c>
      <c r="Q30" s="8">
        <f t="shared" si="10"/>
        <v>0.2</v>
      </c>
      <c r="R30" s="4" t="str">
        <f>IF(AND(P29&lt;360,P30=""),SUM($P$1:P29)-SUM($R$1:R29),"")</f>
        <v/>
      </c>
      <c r="S30" s="4" t="str">
        <f t="shared" si="13"/>
        <v/>
      </c>
      <c r="T30" s="4" t="str">
        <f>+IF(S30="","",SUM($Q$1:Q29)-SUM($T$1:T29))</f>
        <v/>
      </c>
      <c r="U30" s="4"/>
      <c r="V30" s="5" t="str">
        <f t="shared" si="11"/>
        <v/>
      </c>
      <c r="W30" s="6" t="str">
        <f t="shared" si="12"/>
        <v/>
      </c>
      <c r="X30" s="6" t="str">
        <f t="array" aca="1" ref="X30" ca="1">IF($W30="","",MAX(INDIRECT("Q"&amp;MAX(ROW($W$2:$W29)*($W$2:$W29&lt;&gt;"")+1)&amp;":Q"&amp;MAX(ROW($W$2:$W30)*($W$2:$W30&lt;&gt;"")))))</f>
        <v/>
      </c>
      <c r="Y30">
        <f t="array" aca="1" ref="Y30" ca="1">SUM(INDIRECT("O"&amp;ROW()&amp;":O"&amp;MIN(IF(ISNUMBER(X30:$X$100),ROW(X30:$X$100)))))</f>
        <v>1740</v>
      </c>
      <c r="Z30" s="8">
        <f t="shared" ca="1" si="6"/>
        <v>0.2</v>
      </c>
      <c r="AA30" t="str">
        <f>IF(W30="","",SUM($Z$1:Z29)-SUM($AA$1:AA29))</f>
        <v/>
      </c>
    </row>
    <row r="31" spans="1:27" customFormat="1">
      <c r="A31" s="2">
        <v>37072002</v>
      </c>
      <c r="B31" s="3" t="s">
        <v>50</v>
      </c>
      <c r="C31" s="2" t="s">
        <v>21</v>
      </c>
      <c r="D31" s="2">
        <v>0.2</v>
      </c>
      <c r="E31" s="2"/>
      <c r="F31" s="2"/>
      <c r="G31" s="2" t="str">
        <f t="shared" si="0"/>
        <v>22</v>
      </c>
      <c r="H31" s="2" t="str">
        <f t="shared" si="1"/>
        <v>00</v>
      </c>
      <c r="I31" s="2" t="str">
        <f t="shared" si="2"/>
        <v>00</v>
      </c>
      <c r="J31" s="2" t="str">
        <f t="shared" si="3"/>
        <v>02</v>
      </c>
      <c r="K31" s="2" t="str">
        <f t="shared" si="4"/>
        <v>09</v>
      </c>
      <c r="L31" s="2" t="str">
        <f t="shared" si="5"/>
        <v>2009</v>
      </c>
      <c r="N31" s="1">
        <f t="shared" si="7"/>
        <v>1056323400</v>
      </c>
      <c r="O31">
        <f t="shared" si="8"/>
        <v>12</v>
      </c>
      <c r="P31" s="1">
        <f t="shared" si="9"/>
        <v>12</v>
      </c>
      <c r="Q31" s="8">
        <f t="shared" si="10"/>
        <v>0.2</v>
      </c>
      <c r="R31" s="4" t="str">
        <f>IF(AND(P30&lt;360,P31=""),SUM($P$1:P30)-SUM($R$1:R30),"")</f>
        <v/>
      </c>
      <c r="S31" s="4" t="str">
        <f t="shared" si="13"/>
        <v/>
      </c>
      <c r="T31" s="4" t="str">
        <f>+IF(S31="","",SUM($Q$1:Q30)-SUM($T$1:T30))</f>
        <v/>
      </c>
      <c r="U31" s="4"/>
      <c r="V31" s="5" t="str">
        <f t="shared" si="11"/>
        <v/>
      </c>
      <c r="W31" s="6" t="str">
        <f t="shared" si="12"/>
        <v/>
      </c>
      <c r="X31" s="6" t="str">
        <f t="array" aca="1" ref="X31" ca="1">IF($W31="","",MAX(INDIRECT("Q"&amp;MAX(ROW($W$2:$W30)*($W$2:$W30&lt;&gt;"")+1)&amp;":Q"&amp;MAX(ROW($W$2:$W31)*($W$2:$W31&lt;&gt;"")))))</f>
        <v/>
      </c>
      <c r="Y31">
        <f t="array" aca="1" ref="Y31" ca="1">SUM(INDIRECT("O"&amp;ROW()&amp;":O"&amp;MIN(IF(ISNUMBER(X31:$X$100),ROW(X31:$X$100)))))</f>
        <v>1554</v>
      </c>
      <c r="Z31" s="8">
        <f t="shared" ca="1" si="6"/>
        <v>0.2</v>
      </c>
      <c r="AA31" t="str">
        <f>IF(W31="","",SUM($Z$1:Z30)-SUM($AA$1:AA30))</f>
        <v/>
      </c>
    </row>
    <row r="32" spans="1:27" customFormat="1">
      <c r="A32" s="2">
        <v>37072002</v>
      </c>
      <c r="B32" s="3" t="s">
        <v>51</v>
      </c>
      <c r="C32" s="2" t="s">
        <v>21</v>
      </c>
      <c r="D32" s="2">
        <v>0.8</v>
      </c>
      <c r="E32" s="2"/>
      <c r="F32" s="2"/>
      <c r="G32" s="2" t="str">
        <f t="shared" si="0"/>
        <v>00</v>
      </c>
      <c r="H32" s="2" t="str">
        <f t="shared" si="1"/>
        <v>06</v>
      </c>
      <c r="I32" s="2" t="str">
        <f t="shared" si="2"/>
        <v>00</v>
      </c>
      <c r="J32" s="2" t="str">
        <f t="shared" si="3"/>
        <v>03</v>
      </c>
      <c r="K32" s="2" t="str">
        <f t="shared" si="4"/>
        <v>09</v>
      </c>
      <c r="L32" s="2" t="str">
        <f t="shared" si="5"/>
        <v>2009</v>
      </c>
      <c r="N32" s="1">
        <f t="shared" si="7"/>
        <v>1056323526</v>
      </c>
      <c r="O32">
        <f t="shared" si="8"/>
        <v>126</v>
      </c>
      <c r="P32" s="1">
        <f t="shared" si="9"/>
        <v>126</v>
      </c>
      <c r="Q32" s="8">
        <f t="shared" si="10"/>
        <v>0.8</v>
      </c>
      <c r="R32" s="4" t="str">
        <f>IF(AND(P31&lt;360,P32=""),SUM($P$1:P31)-SUM($R$1:R31),"")</f>
        <v/>
      </c>
      <c r="S32" s="4" t="str">
        <f t="shared" si="13"/>
        <v/>
      </c>
      <c r="T32" s="4" t="str">
        <f>+IF(S32="","",SUM($Q$1:Q31)-SUM($T$1:T31))</f>
        <v/>
      </c>
      <c r="U32" s="4"/>
      <c r="V32" s="5" t="str">
        <f t="shared" si="11"/>
        <v/>
      </c>
      <c r="W32" s="6" t="str">
        <f t="shared" si="12"/>
        <v/>
      </c>
      <c r="X32" s="6" t="str">
        <f t="array" aca="1" ref="X32" ca="1">IF($W32="","",MAX(INDIRECT("Q"&amp;MAX(ROW($W$2:$W31)*($W$2:$W31&lt;&gt;"")+1)&amp;":Q"&amp;MAX(ROW($W$2:$W32)*($W$2:$W32&lt;&gt;"")))))</f>
        <v/>
      </c>
      <c r="Y32">
        <f t="array" aca="1" ref="Y32" ca="1">SUM(INDIRECT("O"&amp;ROW()&amp;":O"&amp;MIN(IF(ISNUMBER(X32:$X$100),ROW(X32:$X$100)))))</f>
        <v>1542</v>
      </c>
      <c r="Z32" s="8">
        <f t="shared" ca="1" si="6"/>
        <v>0.8</v>
      </c>
      <c r="AA32" t="str">
        <f>IF(W32="","",SUM($Z$1:Z31)-SUM($AA$1:AA31))</f>
        <v/>
      </c>
    </row>
    <row r="33" spans="1:28" customFormat="1">
      <c r="A33" s="2">
        <v>37072002</v>
      </c>
      <c r="B33" s="3" t="s">
        <v>52</v>
      </c>
      <c r="C33" s="2" t="s">
        <v>21</v>
      </c>
      <c r="D33" s="2">
        <v>0.6</v>
      </c>
      <c r="E33" s="2"/>
      <c r="F33" s="2"/>
      <c r="G33" s="2" t="str">
        <f t="shared" si="0"/>
        <v>00</v>
      </c>
      <c r="H33" s="2" t="str">
        <f t="shared" si="1"/>
        <v>12</v>
      </c>
      <c r="I33" s="2" t="str">
        <f t="shared" si="2"/>
        <v>00</v>
      </c>
      <c r="J33" s="2" t="str">
        <f t="shared" si="3"/>
        <v>03</v>
      </c>
      <c r="K33" s="2" t="str">
        <f t="shared" si="4"/>
        <v>09</v>
      </c>
      <c r="L33" s="2" t="str">
        <f t="shared" si="5"/>
        <v>2009</v>
      </c>
      <c r="N33" s="1">
        <f t="shared" si="7"/>
        <v>1056323532</v>
      </c>
      <c r="O33">
        <f t="shared" si="8"/>
        <v>6</v>
      </c>
      <c r="P33" s="1">
        <f t="shared" si="9"/>
        <v>6</v>
      </c>
      <c r="Q33" s="8">
        <f t="shared" si="10"/>
        <v>0.6</v>
      </c>
      <c r="R33" s="4" t="str">
        <f>IF(AND(P32&lt;360,P33=""),SUM($P$1:P32)-SUM($R$1:R32),"")</f>
        <v/>
      </c>
      <c r="S33" s="4" t="str">
        <f t="shared" si="13"/>
        <v/>
      </c>
      <c r="T33" s="4" t="str">
        <f>+IF(S33="","",SUM($Q$1:Q32)-SUM($T$1:T32))</f>
        <v/>
      </c>
      <c r="U33" s="4"/>
      <c r="V33" s="5" t="str">
        <f t="shared" si="11"/>
        <v/>
      </c>
      <c r="W33" s="6" t="str">
        <f t="shared" si="12"/>
        <v/>
      </c>
      <c r="X33" s="6" t="str">
        <f t="array" aca="1" ref="X33" ca="1">IF($W33="","",MAX(INDIRECT("Q"&amp;MAX(ROW($W$2:$W32)*($W$2:$W32&lt;&gt;"")+1)&amp;":Q"&amp;MAX(ROW($W$2:$W33)*($W$2:$W33&lt;&gt;"")))))</f>
        <v/>
      </c>
      <c r="Y33">
        <f t="array" aca="1" ref="Y33" ca="1">SUM(INDIRECT("O"&amp;ROW()&amp;":O"&amp;MIN(IF(ISNUMBER(X33:$X$100),ROW(X33:$X$100)))))</f>
        <v>1416</v>
      </c>
      <c r="Z33" s="8">
        <f t="shared" ca="1" si="6"/>
        <v>0.6</v>
      </c>
      <c r="AA33" t="str">
        <f>IF(W33="","",SUM($Z$1:Z32)-SUM($AA$1:AA32))</f>
        <v/>
      </c>
    </row>
    <row r="34" spans="1:28" customFormat="1">
      <c r="A34" s="2">
        <v>37072002</v>
      </c>
      <c r="B34" s="3" t="s">
        <v>53</v>
      </c>
      <c r="C34" s="2" t="s">
        <v>21</v>
      </c>
      <c r="D34" s="2">
        <v>0.2</v>
      </c>
      <c r="E34" s="2"/>
      <c r="F34" s="2"/>
      <c r="G34" s="2" t="str">
        <f t="shared" si="0"/>
        <v>00</v>
      </c>
      <c r="H34" s="2" t="str">
        <f t="shared" si="1"/>
        <v>18</v>
      </c>
      <c r="I34" s="2" t="str">
        <f t="shared" si="2"/>
        <v>00</v>
      </c>
      <c r="J34" s="2" t="str">
        <f t="shared" si="3"/>
        <v>03</v>
      </c>
      <c r="K34" s="2" t="str">
        <f t="shared" si="4"/>
        <v>09</v>
      </c>
      <c r="L34" s="2" t="str">
        <f t="shared" si="5"/>
        <v>2009</v>
      </c>
      <c r="N34" s="1">
        <f t="shared" si="7"/>
        <v>1056323538</v>
      </c>
      <c r="O34">
        <f t="shared" si="8"/>
        <v>6</v>
      </c>
      <c r="P34" s="1">
        <f t="shared" si="9"/>
        <v>6</v>
      </c>
      <c r="Q34" s="8">
        <f t="shared" si="10"/>
        <v>0.2</v>
      </c>
      <c r="R34" s="4" t="str">
        <f>IF(AND(P33&lt;360,P34=""),SUM($P$1:P33)-SUM($R$1:R33),"")</f>
        <v/>
      </c>
      <c r="S34" s="4" t="str">
        <f t="shared" si="13"/>
        <v/>
      </c>
      <c r="T34" s="4" t="str">
        <f>+IF(S34="","",SUM($Q$1:Q33)-SUM($T$1:T33))</f>
        <v/>
      </c>
      <c r="U34" s="4"/>
      <c r="V34" s="5" t="str">
        <f t="shared" si="11"/>
        <v/>
      </c>
      <c r="W34" s="6" t="str">
        <f t="shared" si="12"/>
        <v/>
      </c>
      <c r="X34" s="6" t="str">
        <f t="array" aca="1" ref="X34" ca="1">IF($W34="","",MAX(INDIRECT("Q"&amp;MAX(ROW($W$2:$W33)*($W$2:$W33&lt;&gt;"")+1)&amp;":Q"&amp;MAX(ROW($W$2:$W34)*($W$2:$W34&lt;&gt;"")))))</f>
        <v/>
      </c>
      <c r="Y34">
        <f t="array" aca="1" ref="Y34" ca="1">SUM(INDIRECT("O"&amp;ROW()&amp;":O"&amp;MIN(IF(ISNUMBER(X34:$X$100),ROW(X34:$X$100)))))</f>
        <v>1410</v>
      </c>
      <c r="Z34" s="8">
        <f t="shared" ca="1" si="6"/>
        <v>0.2</v>
      </c>
      <c r="AA34" t="str">
        <f>IF(W34="","",SUM($Z$1:Z33)-SUM($AA$1:AA33))</f>
        <v/>
      </c>
    </row>
    <row r="35" spans="1:28" customFormat="1">
      <c r="A35" s="2">
        <v>37072002</v>
      </c>
      <c r="B35" s="3" t="s">
        <v>54</v>
      </c>
      <c r="C35" s="2" t="s">
        <v>21</v>
      </c>
      <c r="D35" s="2">
        <v>0.2</v>
      </c>
      <c r="E35" s="2"/>
      <c r="F35" s="2"/>
      <c r="G35" s="2" t="str">
        <f t="shared" si="0"/>
        <v>00</v>
      </c>
      <c r="H35" s="2" t="str">
        <f t="shared" si="1"/>
        <v>24</v>
      </c>
      <c r="I35" s="2" t="str">
        <f t="shared" si="2"/>
        <v>00</v>
      </c>
      <c r="J35" s="2" t="str">
        <f t="shared" si="3"/>
        <v>03</v>
      </c>
      <c r="K35" s="2" t="str">
        <f t="shared" si="4"/>
        <v>09</v>
      </c>
      <c r="L35" s="2" t="str">
        <f t="shared" si="5"/>
        <v>2009</v>
      </c>
      <c r="N35" s="1">
        <f t="shared" si="7"/>
        <v>1056323544</v>
      </c>
      <c r="O35">
        <f t="shared" si="8"/>
        <v>6</v>
      </c>
      <c r="P35" s="1">
        <f t="shared" si="9"/>
        <v>6</v>
      </c>
      <c r="Q35" s="8">
        <f t="shared" si="10"/>
        <v>0.2</v>
      </c>
      <c r="R35" s="4" t="str">
        <f>IF(AND(P34&lt;360,P35=""),SUM($P$1:P34)-SUM($R$1:R34),"")</f>
        <v/>
      </c>
      <c r="S35" s="4" t="str">
        <f t="shared" si="13"/>
        <v/>
      </c>
      <c r="T35" s="4" t="str">
        <f>+IF(S35="","",SUM($Q$1:Q34)-SUM($T$1:T34))</f>
        <v/>
      </c>
      <c r="U35" s="4"/>
      <c r="V35" s="5" t="str">
        <f t="shared" si="11"/>
        <v/>
      </c>
      <c r="W35" s="6" t="str">
        <f t="shared" si="12"/>
        <v/>
      </c>
      <c r="X35" s="6" t="str">
        <f t="array" aca="1" ref="X35" ca="1">IF($W35="","",MAX(INDIRECT("Q"&amp;MAX(ROW($W$2:$W34)*($W$2:$W34&lt;&gt;"")+1)&amp;":Q"&amp;MAX(ROW($W$2:$W35)*($W$2:$W35&lt;&gt;"")))))</f>
        <v/>
      </c>
      <c r="Y35">
        <f t="array" aca="1" ref="Y35" ca="1">SUM(INDIRECT("O"&amp;ROW()&amp;":O"&amp;MIN(IF(ISNUMBER(X35:$X$100),ROW(X35:$X$100)))))</f>
        <v>1404</v>
      </c>
      <c r="Z35" s="8">
        <f t="shared" ca="1" si="6"/>
        <v>0.2</v>
      </c>
      <c r="AA35" t="str">
        <f>IF(W35="","",SUM($Z$1:Z34)-SUM($AA$1:AA34))</f>
        <v/>
      </c>
    </row>
    <row r="36" spans="1:28" customFormat="1">
      <c r="A36" s="2">
        <v>37072002</v>
      </c>
      <c r="B36" s="3" t="s">
        <v>55</v>
      </c>
      <c r="C36" s="2" t="s">
        <v>21</v>
      </c>
      <c r="D36" s="2">
        <v>0.6</v>
      </c>
      <c r="E36" s="2"/>
      <c r="F36" s="2"/>
      <c r="G36" s="2" t="str">
        <f t="shared" si="0"/>
        <v>00</v>
      </c>
      <c r="H36" s="2" t="str">
        <f t="shared" si="1"/>
        <v>30</v>
      </c>
      <c r="I36" s="2" t="str">
        <f t="shared" si="2"/>
        <v>00</v>
      </c>
      <c r="J36" s="2" t="str">
        <f t="shared" si="3"/>
        <v>03</v>
      </c>
      <c r="K36" s="2" t="str">
        <f t="shared" si="4"/>
        <v>09</v>
      </c>
      <c r="L36" s="2" t="str">
        <f t="shared" si="5"/>
        <v>2009</v>
      </c>
      <c r="N36" s="1">
        <f t="shared" si="7"/>
        <v>1056323550</v>
      </c>
      <c r="O36">
        <f t="shared" si="8"/>
        <v>6</v>
      </c>
      <c r="P36" s="1">
        <f t="shared" si="9"/>
        <v>6</v>
      </c>
      <c r="Q36" s="8">
        <f t="shared" si="10"/>
        <v>0.6</v>
      </c>
      <c r="R36" s="4" t="str">
        <f>IF(AND(P35&lt;360,P36=""),SUM($P$1:P35)-SUM($R$1:R35),"")</f>
        <v/>
      </c>
      <c r="S36" s="4" t="str">
        <f t="shared" si="13"/>
        <v/>
      </c>
      <c r="T36" s="4" t="str">
        <f>+IF(S36="","",SUM($Q$1:Q35)-SUM($T$1:T35))</f>
        <v/>
      </c>
      <c r="U36" s="4"/>
      <c r="V36" s="5" t="str">
        <f t="shared" si="11"/>
        <v/>
      </c>
      <c r="W36" s="6" t="str">
        <f t="shared" si="12"/>
        <v/>
      </c>
      <c r="X36" s="6" t="str">
        <f t="array" aca="1" ref="X36" ca="1">IF($W36="","",MAX(INDIRECT("Q"&amp;MAX(ROW($W$2:$W35)*($W$2:$W35&lt;&gt;"")+1)&amp;":Q"&amp;MAX(ROW($W$2:$W36)*($W$2:$W36&lt;&gt;"")))))</f>
        <v/>
      </c>
      <c r="Y36">
        <f t="array" aca="1" ref="Y36" ca="1">SUM(INDIRECT("O"&amp;ROW()&amp;":O"&amp;MIN(IF(ISNUMBER(X36:$X$100),ROW(X36:$X$100)))))</f>
        <v>1398</v>
      </c>
      <c r="Z36" s="8">
        <f t="shared" ref="Z36:Z42" ca="1" si="14">IF(OR(Y36&lt;2880,AND(P37&lt;2880,ISNUMBER(W36))),D36,"")</f>
        <v>0.6</v>
      </c>
      <c r="AA36" t="str">
        <f>IF(W36="","",SUM($Z$1:Z35)-SUM($AA$1:AA35))</f>
        <v/>
      </c>
    </row>
    <row r="37" spans="1:28" customFormat="1">
      <c r="A37" s="2">
        <v>37072002</v>
      </c>
      <c r="B37" s="3" t="s">
        <v>56</v>
      </c>
      <c r="C37" s="2" t="s">
        <v>21</v>
      </c>
      <c r="D37" s="2">
        <v>0.4</v>
      </c>
      <c r="E37" s="2"/>
      <c r="F37" s="2"/>
      <c r="G37" s="2" t="str">
        <f t="shared" si="0"/>
        <v>00</v>
      </c>
      <c r="H37" s="2" t="str">
        <f t="shared" si="1"/>
        <v>36</v>
      </c>
      <c r="I37" s="2" t="str">
        <f t="shared" si="2"/>
        <v>00</v>
      </c>
      <c r="J37" s="2" t="str">
        <f t="shared" si="3"/>
        <v>03</v>
      </c>
      <c r="K37" s="2" t="str">
        <f t="shared" si="4"/>
        <v>09</v>
      </c>
      <c r="L37" s="2" t="str">
        <f t="shared" si="5"/>
        <v>2009</v>
      </c>
      <c r="N37" s="1">
        <f t="shared" si="7"/>
        <v>1056323556</v>
      </c>
      <c r="O37">
        <f t="shared" si="8"/>
        <v>6</v>
      </c>
      <c r="P37" s="1">
        <f t="shared" si="9"/>
        <v>6</v>
      </c>
      <c r="Q37" s="8">
        <f t="shared" si="10"/>
        <v>0.4</v>
      </c>
      <c r="R37" s="4" t="str">
        <f>IF(AND(P36&lt;360,P37=""),SUM($P$1:P36)-SUM($R$1:R36),"")</f>
        <v/>
      </c>
      <c r="S37" s="4" t="str">
        <f t="shared" si="13"/>
        <v/>
      </c>
      <c r="T37" s="4" t="str">
        <f>+IF(S37="","",SUM($Q$1:Q36)-SUM($T$1:T36))</f>
        <v/>
      </c>
      <c r="U37" s="4"/>
      <c r="V37" s="5" t="str">
        <f t="shared" si="11"/>
        <v/>
      </c>
      <c r="W37" s="6" t="str">
        <f t="shared" si="12"/>
        <v/>
      </c>
      <c r="X37" s="6" t="str">
        <f t="array" aca="1" ref="X37" ca="1">IF($W37="","",MAX(INDIRECT("Q"&amp;MAX(ROW($W$2:$W36)*($W$2:$W36&lt;&gt;"")+1)&amp;":Q"&amp;MAX(ROW($W$2:$W37)*($W$2:$W37&lt;&gt;"")))))</f>
        <v/>
      </c>
      <c r="Y37">
        <f t="array" aca="1" ref="Y37" ca="1">SUM(INDIRECT("O"&amp;ROW()&amp;":O"&amp;MIN(IF(ISNUMBER(X37:$X$100),ROW(X37:$X$100)))))</f>
        <v>1392</v>
      </c>
      <c r="Z37" s="8">
        <f t="shared" ca="1" si="14"/>
        <v>0.4</v>
      </c>
      <c r="AA37" t="str">
        <f>IF(W37="","",SUM($Z$1:Z36)-SUM($AA$1:AA36))</f>
        <v/>
      </c>
    </row>
    <row r="38" spans="1:28" customFormat="1">
      <c r="A38" s="2">
        <v>37072002</v>
      </c>
      <c r="B38" s="3" t="s">
        <v>57</v>
      </c>
      <c r="C38" s="2" t="s">
        <v>21</v>
      </c>
      <c r="D38" s="2">
        <v>0.6</v>
      </c>
      <c r="E38" s="2"/>
      <c r="F38" s="2"/>
      <c r="G38" s="2" t="str">
        <f t="shared" si="0"/>
        <v>00</v>
      </c>
      <c r="H38" s="2" t="str">
        <f t="shared" si="1"/>
        <v>42</v>
      </c>
      <c r="I38" s="2" t="str">
        <f t="shared" si="2"/>
        <v>00</v>
      </c>
      <c r="J38" s="2" t="str">
        <f t="shared" si="3"/>
        <v>03</v>
      </c>
      <c r="K38" s="2" t="str">
        <f t="shared" si="4"/>
        <v>09</v>
      </c>
      <c r="L38" s="2" t="str">
        <f t="shared" si="5"/>
        <v>2009</v>
      </c>
      <c r="N38" s="1">
        <f t="shared" si="7"/>
        <v>1056323562</v>
      </c>
      <c r="O38">
        <f t="shared" si="8"/>
        <v>6</v>
      </c>
      <c r="P38" s="1">
        <f t="shared" si="9"/>
        <v>6</v>
      </c>
      <c r="Q38" s="8">
        <f t="shared" si="10"/>
        <v>0.6</v>
      </c>
      <c r="R38" s="4" t="str">
        <f>IF(AND(P37&lt;360,P38=""),SUM($P$1:P37)-SUM($R$1:R37),"")</f>
        <v/>
      </c>
      <c r="S38" s="4" t="str">
        <f t="shared" si="13"/>
        <v/>
      </c>
      <c r="T38" s="4" t="str">
        <f>+IF(S38="","",SUM($Q$1:Q37)-SUM($T$1:T37))</f>
        <v/>
      </c>
      <c r="U38" s="4"/>
      <c r="V38" s="5" t="str">
        <f t="shared" si="11"/>
        <v/>
      </c>
      <c r="W38" s="6" t="str">
        <f t="shared" si="12"/>
        <v/>
      </c>
      <c r="X38" s="6" t="str">
        <f t="array" aca="1" ref="X38" ca="1">IF($W38="","",MAX(INDIRECT("Q"&amp;MAX(ROW($W$2:$W37)*($W$2:$W37&lt;&gt;"")+1)&amp;":Q"&amp;MAX(ROW($W$2:$W38)*($W$2:$W38&lt;&gt;"")))))</f>
        <v/>
      </c>
      <c r="Y38">
        <f t="array" aca="1" ref="Y38" ca="1">SUM(INDIRECT("O"&amp;ROW()&amp;":O"&amp;MIN(IF(ISNUMBER(X38:$X$100),ROW(X38:$X$100)))))</f>
        <v>1386</v>
      </c>
      <c r="Z38" s="8">
        <f t="shared" ca="1" si="14"/>
        <v>0.6</v>
      </c>
      <c r="AA38" t="str">
        <f>IF(W38="","",SUM($Z$1:Z37)-SUM($AA$1:AA37))</f>
        <v/>
      </c>
    </row>
    <row r="39" spans="1:28" customFormat="1">
      <c r="A39" s="2">
        <v>37072002</v>
      </c>
      <c r="B39" s="3" t="s">
        <v>58</v>
      </c>
      <c r="C39" s="2" t="s">
        <v>21</v>
      </c>
      <c r="D39" s="2">
        <v>0.2</v>
      </c>
      <c r="E39" s="2"/>
      <c r="F39" s="2"/>
      <c r="G39" s="2" t="str">
        <f t="shared" si="0"/>
        <v>03</v>
      </c>
      <c r="H39" s="2" t="str">
        <f t="shared" si="1"/>
        <v>18</v>
      </c>
      <c r="I39" s="2" t="str">
        <f t="shared" si="2"/>
        <v>00</v>
      </c>
      <c r="J39" s="2" t="str">
        <f t="shared" si="3"/>
        <v>03</v>
      </c>
      <c r="K39" s="2" t="str">
        <f t="shared" si="4"/>
        <v>09</v>
      </c>
      <c r="L39" s="2" t="str">
        <f t="shared" si="5"/>
        <v>2009</v>
      </c>
      <c r="N39" s="1">
        <f t="shared" si="7"/>
        <v>1056323718</v>
      </c>
      <c r="O39">
        <f t="shared" si="8"/>
        <v>156</v>
      </c>
      <c r="P39" s="1">
        <f t="shared" si="9"/>
        <v>156</v>
      </c>
      <c r="Q39" s="8">
        <f t="shared" si="10"/>
        <v>0.2</v>
      </c>
      <c r="R39" s="4" t="str">
        <f>IF(AND(P38&lt;360,P39=""),SUM($P$1:P38)-SUM($R$1:R38),"")</f>
        <v/>
      </c>
      <c r="S39" s="4" t="str">
        <f t="shared" si="13"/>
        <v/>
      </c>
      <c r="T39" s="4" t="str">
        <f>+IF(S39="","",SUM($Q$1:Q38)-SUM($T$1:T38))</f>
        <v/>
      </c>
      <c r="U39" s="4"/>
      <c r="V39" s="5" t="str">
        <f t="shared" si="11"/>
        <v/>
      </c>
      <c r="W39" s="6" t="str">
        <f t="shared" si="12"/>
        <v/>
      </c>
      <c r="X39" s="6" t="str">
        <f t="array" aca="1" ref="X39" ca="1">IF($W39="","",MAX(INDIRECT("Q"&amp;MAX(ROW($W$2:$W38)*($W$2:$W38&lt;&gt;"")+1)&amp;":Q"&amp;MAX(ROW($W$2:$W39)*($W$2:$W39&lt;&gt;"")))))</f>
        <v/>
      </c>
      <c r="Y39">
        <f t="array" aca="1" ref="Y39" ca="1">SUM(INDIRECT("O"&amp;ROW()&amp;":O"&amp;MIN(IF(ISNUMBER(X39:$X$100),ROW(X39:$X$100)))))</f>
        <v>1380</v>
      </c>
      <c r="Z39" s="8">
        <f t="shared" ca="1" si="14"/>
        <v>0.2</v>
      </c>
      <c r="AA39" t="str">
        <f>IF(W39="","",SUM($Z$1:Z38)-SUM($AA$1:AA38))</f>
        <v/>
      </c>
    </row>
    <row r="40" spans="1:28" s="11" customFormat="1">
      <c r="A40" s="11">
        <v>37072002</v>
      </c>
      <c r="B40" s="12" t="s">
        <v>59</v>
      </c>
      <c r="C40" s="11" t="s">
        <v>21</v>
      </c>
      <c r="D40" s="11">
        <v>0.2</v>
      </c>
      <c r="G40" s="11" t="str">
        <f t="shared" si="0"/>
        <v>23</v>
      </c>
      <c r="H40" s="11" t="str">
        <f t="shared" si="1"/>
        <v>42</v>
      </c>
      <c r="I40" s="11" t="str">
        <f t="shared" si="2"/>
        <v>00</v>
      </c>
      <c r="J40" s="11" t="str">
        <f t="shared" si="3"/>
        <v>03</v>
      </c>
      <c r="K40" s="11" t="str">
        <f t="shared" si="4"/>
        <v>09</v>
      </c>
      <c r="L40" s="11" t="str">
        <f t="shared" si="5"/>
        <v>2009</v>
      </c>
      <c r="N40" s="13">
        <f t="shared" si="7"/>
        <v>1056324942</v>
      </c>
      <c r="O40" s="11">
        <f t="shared" si="8"/>
        <v>1224</v>
      </c>
      <c r="P40" s="13" t="str">
        <f t="shared" si="9"/>
        <v/>
      </c>
      <c r="Q40" s="11">
        <f>IF(OR(P40&lt;=360,AND(P41&lt;=360,P40="")),D40,"")</f>
        <v>0.2</v>
      </c>
      <c r="R40" s="14">
        <f>IF(AND(P39&lt;360,P40=""),SUM($P$1:P39)-SUM($R$1:R39),"")</f>
        <v>540</v>
      </c>
      <c r="S40" s="14">
        <f t="shared" si="13"/>
        <v>546</v>
      </c>
      <c r="T40" s="14">
        <f>+IF(S40="","",SUM($Q$1:Q39)-SUM($T$1:T39))</f>
        <v>4.5999999999999943</v>
      </c>
      <c r="U40" s="14"/>
      <c r="V40" s="16" t="str">
        <f t="shared" si="11"/>
        <v>0903</v>
      </c>
      <c r="W40" s="10">
        <f t="shared" si="12"/>
        <v>4.5999999999999943</v>
      </c>
      <c r="X40" s="10">
        <f t="array" aca="1" ref="X40" ca="1">IF($W40="","",MAX(INDIRECT("Q"&amp;MAX(ROW($W$2:$W39)*($W$2:$W39&lt;&gt;"")+1)&amp;":Q"&amp;MAX(ROW($W$2:$W40)*($W$2:$W40&lt;&gt;"")))))</f>
        <v>0.8</v>
      </c>
      <c r="Y40" s="11">
        <f t="array" aca="1" ref="Y40" ca="1">SUM(INDIRECT("O"&amp;ROW()&amp;":O"&amp;MIN(IF(ISNUMBER(X40:$X$100),ROW(X40:$X$100)))))</f>
        <v>1224</v>
      </c>
      <c r="Z40" s="7"/>
      <c r="AA40" s="11">
        <f ca="1">IF(W40="","",SUM($Z$1:Z39)-SUM($AA$1:AA39))</f>
        <v>4.5999999999999943</v>
      </c>
      <c r="AB40" s="26">
        <f t="array" ref="AB40">MIN(ROW($W40:$W$1000)*($W40:$W$1000&lt;&gt;""))</f>
        <v>0</v>
      </c>
    </row>
    <row r="41" spans="1:28" customFormat="1">
      <c r="A41" s="2">
        <v>37072002</v>
      </c>
      <c r="B41" s="3" t="s">
        <v>60</v>
      </c>
      <c r="C41" s="2" t="s">
        <v>21</v>
      </c>
      <c r="D41" s="2">
        <v>0.2</v>
      </c>
      <c r="E41" s="2"/>
      <c r="F41" s="2"/>
      <c r="G41" s="2" t="str">
        <f t="shared" si="0"/>
        <v>23</v>
      </c>
      <c r="H41" s="2" t="str">
        <f t="shared" si="1"/>
        <v>54</v>
      </c>
      <c r="I41" s="2" t="str">
        <f t="shared" si="2"/>
        <v>00</v>
      </c>
      <c r="J41" s="2" t="str">
        <f t="shared" si="3"/>
        <v>03</v>
      </c>
      <c r="K41" s="2" t="str">
        <f t="shared" si="4"/>
        <v>09</v>
      </c>
      <c r="L41" s="2" t="str">
        <f t="shared" si="5"/>
        <v>2009</v>
      </c>
      <c r="N41" s="1">
        <f t="shared" si="7"/>
        <v>1056324954</v>
      </c>
      <c r="O41">
        <f t="shared" si="8"/>
        <v>12</v>
      </c>
      <c r="P41" s="1">
        <f t="shared" si="9"/>
        <v>12</v>
      </c>
      <c r="Q41" s="7">
        <f t="shared" si="10"/>
        <v>0.2</v>
      </c>
      <c r="R41" s="4" t="str">
        <f>IF(AND(P40&lt;360,P41=""),SUM($P$1:P40)-SUM($R$1:R40),"")</f>
        <v/>
      </c>
      <c r="S41" s="4" t="str">
        <f t="shared" si="13"/>
        <v/>
      </c>
      <c r="T41" s="4" t="str">
        <f>+IF(S41="","",SUM($Q$1:Q40)-SUM($T$1:T40))</f>
        <v/>
      </c>
      <c r="U41" s="4"/>
      <c r="V41" s="5" t="str">
        <f t="shared" si="11"/>
        <v/>
      </c>
      <c r="W41" s="6" t="str">
        <f t="shared" si="12"/>
        <v/>
      </c>
      <c r="X41" s="6" t="str">
        <f t="array" aca="1" ref="X41" ca="1">IF($W41="","",MAX(INDIRECT("Q"&amp;MAX(ROW($W$2:$W40)*($W$2:$W40&lt;&gt;"")+1)&amp;":Q"&amp;MAX(ROW($W$2:$W41)*($W$2:$W41&lt;&gt;"")))))</f>
        <v/>
      </c>
      <c r="Y41">
        <f t="array" aca="1" ref="Y41" ca="1">SUM(INDIRECT("O"&amp;ROW()&amp;":O"&amp;MIN(IF(ISNUMBER(X41:$X$100),ROW(X41:$X$100)))))</f>
        <v>16218</v>
      </c>
      <c r="Z41" s="7" t="str">
        <f t="shared" ca="1" si="14"/>
        <v/>
      </c>
      <c r="AA41" t="str">
        <f>IF(W41="","",SUM($Z$1:Z40)-SUM($AA$1:AA40))</f>
        <v/>
      </c>
    </row>
    <row r="42" spans="1:28" customFormat="1">
      <c r="A42" s="2">
        <v>37072002</v>
      </c>
      <c r="B42" s="3" t="s">
        <v>61</v>
      </c>
      <c r="C42" s="2" t="s">
        <v>21</v>
      </c>
      <c r="D42" s="2">
        <v>0.2</v>
      </c>
      <c r="E42" s="2"/>
      <c r="F42" s="2"/>
      <c r="G42" s="2" t="str">
        <f t="shared" si="0"/>
        <v>00</v>
      </c>
      <c r="H42" s="2" t="str">
        <f t="shared" si="1"/>
        <v>06</v>
      </c>
      <c r="I42" s="2" t="str">
        <f t="shared" si="2"/>
        <v>00</v>
      </c>
      <c r="J42" s="2" t="str">
        <f t="shared" si="3"/>
        <v>04</v>
      </c>
      <c r="K42" s="2" t="str">
        <f t="shared" si="4"/>
        <v>09</v>
      </c>
      <c r="L42" s="2" t="str">
        <f t="shared" si="5"/>
        <v>2009</v>
      </c>
      <c r="N42" s="1">
        <f t="shared" si="7"/>
        <v>1056324966</v>
      </c>
      <c r="O42">
        <f t="shared" si="8"/>
        <v>12</v>
      </c>
      <c r="P42" s="1">
        <f t="shared" si="9"/>
        <v>12</v>
      </c>
      <c r="Q42" s="7">
        <f t="shared" si="10"/>
        <v>0.2</v>
      </c>
      <c r="R42" s="4" t="str">
        <f>IF(AND(P41&lt;360,P42=""),SUM($P$1:P41)-SUM($R$1:R41),"")</f>
        <v/>
      </c>
      <c r="S42" s="4" t="str">
        <f t="shared" si="13"/>
        <v/>
      </c>
      <c r="T42" s="4" t="str">
        <f>+IF(S42="","",SUM($Q$1:Q41)-SUM($T$1:T41))</f>
        <v/>
      </c>
      <c r="U42" s="4"/>
      <c r="V42" s="5" t="str">
        <f t="shared" si="11"/>
        <v/>
      </c>
      <c r="W42" s="6" t="str">
        <f t="shared" si="12"/>
        <v/>
      </c>
      <c r="X42" s="6" t="str">
        <f t="array" aca="1" ref="X42" ca="1">IF($W42="","",MAX(INDIRECT("Q"&amp;MAX(ROW($W$2:$W41)*($W$2:$W41&lt;&gt;"")+1)&amp;":Q"&amp;MAX(ROW($W$2:$W42)*($W$2:$W42&lt;&gt;"")))))</f>
        <v/>
      </c>
      <c r="Y42">
        <f t="array" aca="1" ref="Y42" ca="1">SUM(INDIRECT("O"&amp;ROW()&amp;":O"&amp;MIN(IF(ISNUMBER(X42:$X$100),ROW(X42:$X$100)))))</f>
        <v>16206</v>
      </c>
      <c r="Z42" s="7" t="str">
        <f t="shared" ca="1" si="14"/>
        <v/>
      </c>
      <c r="AA42" t="str">
        <f>IF(W42="","",SUM($Z$1:Z41)-SUM($AA$1:AA41))</f>
        <v/>
      </c>
    </row>
    <row r="43" spans="1:28" customFormat="1">
      <c r="A43" s="2">
        <v>37072002</v>
      </c>
      <c r="B43" s="3" t="s">
        <v>62</v>
      </c>
      <c r="C43" s="2" t="s">
        <v>21</v>
      </c>
      <c r="D43" s="2">
        <v>0.2</v>
      </c>
      <c r="E43" s="2"/>
      <c r="F43" s="2"/>
      <c r="G43" s="2" t="str">
        <f t="shared" si="0"/>
        <v>01</v>
      </c>
      <c r="H43" s="2" t="str">
        <f t="shared" si="1"/>
        <v>30</v>
      </c>
      <c r="I43" s="2" t="str">
        <f t="shared" si="2"/>
        <v>00</v>
      </c>
      <c r="J43" s="2" t="str">
        <f t="shared" si="3"/>
        <v>04</v>
      </c>
      <c r="K43" s="2" t="str">
        <f t="shared" si="4"/>
        <v>09</v>
      </c>
      <c r="L43" s="2" t="str">
        <f t="shared" si="5"/>
        <v>2009</v>
      </c>
      <c r="N43" s="1">
        <f t="shared" si="7"/>
        <v>1056325050</v>
      </c>
      <c r="O43">
        <f t="shared" si="8"/>
        <v>84</v>
      </c>
      <c r="P43" s="1">
        <f t="shared" si="9"/>
        <v>84</v>
      </c>
      <c r="Q43" s="7">
        <f t="shared" si="10"/>
        <v>0.2</v>
      </c>
      <c r="R43" s="4" t="str">
        <f>IF(AND(P42&lt;360,P43=""),SUM($P$1:P42)-SUM($R$1:R42),"")</f>
        <v/>
      </c>
      <c r="S43" s="4" t="str">
        <f t="shared" si="13"/>
        <v/>
      </c>
      <c r="T43" s="4" t="str">
        <f>+IF(S43="","",SUM($Q$1:Q42)-SUM($T$1:T42))</f>
        <v/>
      </c>
      <c r="U43" s="4"/>
      <c r="V43" s="5" t="str">
        <f t="shared" si="11"/>
        <v/>
      </c>
      <c r="W43" s="6" t="str">
        <f t="shared" si="12"/>
        <v/>
      </c>
      <c r="X43" s="6" t="str">
        <f t="array" aca="1" ref="X43" ca="1">IF($W43="","",MAX(INDIRECT("Q"&amp;MAX(ROW($W$2:$W42)*($W$2:$W42&lt;&gt;"")+1)&amp;":Q"&amp;MAX(ROW($W$2:$W43)*($W$2:$W43&lt;&gt;"")))))</f>
        <v/>
      </c>
      <c r="Y43">
        <f t="array" aca="1" ref="Y43" ca="1">SUM(INDIRECT("O"&amp;ROW()&amp;":O"&amp;MIN(IF(ISNUMBER(X43:$X$100),ROW(X43:$X$100)))))</f>
        <v>16194</v>
      </c>
      <c r="Z43" s="7" t="str">
        <f t="shared" ref="Z43:Z54" ca="1" si="15">IF(OR(Y43&lt;2880,AND(P44&lt;2880,ISNUMBER(W43))),D43,"")</f>
        <v/>
      </c>
      <c r="AA43" t="str">
        <f>IF(W43="","",SUM($Z$1:Z42)-SUM($AA$1:AA42))</f>
        <v/>
      </c>
    </row>
    <row r="44" spans="1:28" customFormat="1">
      <c r="A44" s="2">
        <v>37072002</v>
      </c>
      <c r="B44" s="3" t="s">
        <v>63</v>
      </c>
      <c r="C44" s="2" t="s">
        <v>21</v>
      </c>
      <c r="D44" s="2">
        <v>0.4</v>
      </c>
      <c r="E44" s="2"/>
      <c r="F44" s="2"/>
      <c r="G44" s="2" t="str">
        <f t="shared" si="0"/>
        <v>02</v>
      </c>
      <c r="H44" s="2" t="str">
        <f t="shared" si="1"/>
        <v>18</v>
      </c>
      <c r="I44" s="2" t="str">
        <f t="shared" si="2"/>
        <v>00</v>
      </c>
      <c r="J44" s="2" t="str">
        <f t="shared" si="3"/>
        <v>04</v>
      </c>
      <c r="K44" s="2" t="str">
        <f t="shared" si="4"/>
        <v>09</v>
      </c>
      <c r="L44" s="2" t="str">
        <f t="shared" si="5"/>
        <v>2009</v>
      </c>
      <c r="N44" s="1">
        <f t="shared" si="7"/>
        <v>1056325098</v>
      </c>
      <c r="O44">
        <f t="shared" si="8"/>
        <v>48</v>
      </c>
      <c r="P44" s="1">
        <f t="shared" si="9"/>
        <v>48</v>
      </c>
      <c r="Q44" s="7">
        <f t="shared" si="10"/>
        <v>0.4</v>
      </c>
      <c r="R44" s="4" t="str">
        <f>IF(AND(P43&lt;360,P44=""),SUM($P$1:P43)-SUM($R$1:R43),"")</f>
        <v/>
      </c>
      <c r="S44" s="4" t="str">
        <f t="shared" si="13"/>
        <v/>
      </c>
      <c r="T44" s="4" t="str">
        <f>+IF(S44="","",SUM($Q$1:Q43)-SUM($T$1:T43))</f>
        <v/>
      </c>
      <c r="U44" s="4"/>
      <c r="V44" s="5" t="str">
        <f t="shared" si="11"/>
        <v/>
      </c>
      <c r="W44" s="6" t="str">
        <f t="shared" si="12"/>
        <v/>
      </c>
      <c r="X44" s="6" t="str">
        <f t="array" aca="1" ref="X44" ca="1">IF($W44="","",MAX(INDIRECT("Q"&amp;MAX(ROW($W$2:$W43)*($W$2:$W43&lt;&gt;"")+1)&amp;":Q"&amp;MAX(ROW($W$2:$W44)*($W$2:$W44&lt;&gt;"")))))</f>
        <v/>
      </c>
      <c r="Y44">
        <f t="array" aca="1" ref="Y44" ca="1">SUM(INDIRECT("O"&amp;ROW()&amp;":O"&amp;MIN(IF(ISNUMBER(X44:$X$100),ROW(X44:$X$100)))))</f>
        <v>16110</v>
      </c>
      <c r="Z44" s="7" t="str">
        <f t="shared" ca="1" si="15"/>
        <v/>
      </c>
      <c r="AA44" t="str">
        <f>IF(W44="","",SUM($Z$1:Z43)-SUM($AA$1:AA43))</f>
        <v/>
      </c>
    </row>
    <row r="45" spans="1:28" customFormat="1">
      <c r="A45" s="2">
        <v>37072002</v>
      </c>
      <c r="B45" s="3" t="s">
        <v>64</v>
      </c>
      <c r="C45" s="2" t="s">
        <v>21</v>
      </c>
      <c r="D45" s="2">
        <v>0.2</v>
      </c>
      <c r="E45" s="2"/>
      <c r="F45" s="2"/>
      <c r="G45" s="2" t="str">
        <f t="shared" si="0"/>
        <v>02</v>
      </c>
      <c r="H45" s="2" t="str">
        <f t="shared" si="1"/>
        <v>24</v>
      </c>
      <c r="I45" s="2" t="str">
        <f t="shared" si="2"/>
        <v>00</v>
      </c>
      <c r="J45" s="2" t="str">
        <f t="shared" si="3"/>
        <v>04</v>
      </c>
      <c r="K45" s="2" t="str">
        <f t="shared" si="4"/>
        <v>09</v>
      </c>
      <c r="L45" s="2" t="str">
        <f t="shared" si="5"/>
        <v>2009</v>
      </c>
      <c r="N45" s="1">
        <f t="shared" si="7"/>
        <v>1056325104</v>
      </c>
      <c r="O45">
        <f t="shared" si="8"/>
        <v>6</v>
      </c>
      <c r="P45" s="1">
        <f t="shared" si="9"/>
        <v>6</v>
      </c>
      <c r="Q45" s="7">
        <f t="shared" si="10"/>
        <v>0.2</v>
      </c>
      <c r="R45" s="4" t="str">
        <f>IF(AND(P44&lt;360,P45=""),SUM($P$1:P44)-SUM($R$1:R44),"")</f>
        <v/>
      </c>
      <c r="S45" s="4" t="str">
        <f t="shared" si="13"/>
        <v/>
      </c>
      <c r="T45" s="4" t="str">
        <f>+IF(S45="","",SUM($Q$1:Q44)-SUM($T$1:T44))</f>
        <v/>
      </c>
      <c r="U45" s="4"/>
      <c r="V45" s="5" t="str">
        <f t="shared" si="11"/>
        <v/>
      </c>
      <c r="W45" s="6" t="str">
        <f t="shared" si="12"/>
        <v/>
      </c>
      <c r="X45" s="6" t="str">
        <f t="array" aca="1" ref="X45" ca="1">IF($W45="","",MAX(INDIRECT("Q"&amp;MAX(ROW($W$2:$W44)*($W$2:$W44&lt;&gt;"")+1)&amp;":Q"&amp;MAX(ROW($W$2:$W45)*($W$2:$W45&lt;&gt;"")))))</f>
        <v/>
      </c>
      <c r="Y45">
        <f t="array" aca="1" ref="Y45" ca="1">SUM(INDIRECT("O"&amp;ROW()&amp;":O"&amp;MIN(IF(ISNUMBER(X45:$X$100),ROW(X45:$X$100)))))</f>
        <v>16062</v>
      </c>
      <c r="Z45" s="7" t="str">
        <f t="shared" ca="1" si="15"/>
        <v/>
      </c>
      <c r="AA45" t="str">
        <f>IF(W45="","",SUM($Z$1:Z44)-SUM($AA$1:AA44))</f>
        <v/>
      </c>
    </row>
    <row r="46" spans="1:28" customFormat="1">
      <c r="A46" s="2">
        <v>37072002</v>
      </c>
      <c r="B46" s="3" t="s">
        <v>65</v>
      </c>
      <c r="C46" s="2" t="s">
        <v>21</v>
      </c>
      <c r="D46" s="2">
        <v>0.2</v>
      </c>
      <c r="E46" s="2"/>
      <c r="F46" s="2"/>
      <c r="G46" s="2" t="str">
        <f t="shared" si="0"/>
        <v>02</v>
      </c>
      <c r="H46" s="2" t="str">
        <f t="shared" si="1"/>
        <v>36</v>
      </c>
      <c r="I46" s="2" t="str">
        <f t="shared" si="2"/>
        <v>00</v>
      </c>
      <c r="J46" s="2" t="str">
        <f t="shared" si="3"/>
        <v>04</v>
      </c>
      <c r="K46" s="2" t="str">
        <f t="shared" si="4"/>
        <v>09</v>
      </c>
      <c r="L46" s="2" t="str">
        <f t="shared" si="5"/>
        <v>2009</v>
      </c>
      <c r="N46" s="1">
        <f t="shared" si="7"/>
        <v>1056325116</v>
      </c>
      <c r="O46">
        <f t="shared" si="8"/>
        <v>12</v>
      </c>
      <c r="P46" s="1">
        <f t="shared" si="9"/>
        <v>12</v>
      </c>
      <c r="Q46" s="7">
        <f>IF(OR(P46&lt;=360,AND(P47&lt;=360,P46="")),D46,"")</f>
        <v>0.2</v>
      </c>
      <c r="R46" s="4" t="str">
        <f>IF(AND(P45&lt;360,P46=""),SUM($P$1:P45)-SUM($R$1:R45),"")</f>
        <v/>
      </c>
      <c r="S46" s="4" t="str">
        <f t="shared" si="13"/>
        <v/>
      </c>
      <c r="T46" s="4" t="str">
        <f>+IF(S46="","",SUM($Q$1:Q45)-SUM($T$1:T45))</f>
        <v/>
      </c>
      <c r="U46" s="4"/>
      <c r="V46" s="5" t="str">
        <f t="shared" si="11"/>
        <v/>
      </c>
      <c r="W46" s="6" t="str">
        <f t="shared" si="12"/>
        <v/>
      </c>
      <c r="X46" s="6" t="str">
        <f t="array" aca="1" ref="X46" ca="1">IF($W46="","",MAX(INDIRECT("Q"&amp;MAX(ROW($W$2:$W45)*($W$2:$W45&lt;&gt;"")+1)&amp;":Q"&amp;MAX(ROW($W$2:$W46)*($W$2:$W46&lt;&gt;"")))))</f>
        <v/>
      </c>
      <c r="Y46">
        <f t="array" aca="1" ref="Y46" ca="1">SUM(INDIRECT("O"&amp;ROW()&amp;":O"&amp;MIN(IF(ISNUMBER(X46:$X$100),ROW(X46:$X$100)))))</f>
        <v>16056</v>
      </c>
      <c r="Z46" s="7" t="str">
        <f t="shared" ca="1" si="15"/>
        <v/>
      </c>
      <c r="AA46" t="str">
        <f>IF(W46="","",SUM($Z$1:Z45)-SUM($AA$1:AA45))</f>
        <v/>
      </c>
    </row>
    <row r="47" spans="1:28" customFormat="1">
      <c r="A47" s="2">
        <v>37072002</v>
      </c>
      <c r="B47" s="3" t="s">
        <v>66</v>
      </c>
      <c r="C47" s="2" t="s">
        <v>21</v>
      </c>
      <c r="D47" s="2">
        <v>0.2</v>
      </c>
      <c r="E47" s="2"/>
      <c r="F47" s="2"/>
      <c r="G47" s="2" t="str">
        <f t="shared" si="0"/>
        <v>02</v>
      </c>
      <c r="H47" s="2" t="str">
        <f t="shared" si="1"/>
        <v>48</v>
      </c>
      <c r="I47" s="2" t="str">
        <f t="shared" si="2"/>
        <v>00</v>
      </c>
      <c r="J47" s="2" t="str">
        <f t="shared" si="3"/>
        <v>04</v>
      </c>
      <c r="K47" s="2" t="str">
        <f t="shared" si="4"/>
        <v>09</v>
      </c>
      <c r="L47" s="2" t="str">
        <f t="shared" si="5"/>
        <v>2009</v>
      </c>
      <c r="N47" s="1">
        <f t="shared" si="7"/>
        <v>1056325128</v>
      </c>
      <c r="O47">
        <f t="shared" si="8"/>
        <v>12</v>
      </c>
      <c r="P47" s="1">
        <f t="shared" si="9"/>
        <v>12</v>
      </c>
      <c r="Q47" s="7">
        <f t="shared" si="10"/>
        <v>0.2</v>
      </c>
      <c r="R47" s="4" t="str">
        <f>IF(AND(P46&lt;360,P47=""),SUM($P$1:P46)-SUM($R$1:R46),"")</f>
        <v/>
      </c>
      <c r="S47" s="4" t="str">
        <f t="shared" si="13"/>
        <v/>
      </c>
      <c r="T47" s="4" t="str">
        <f>+IF(S47="","",SUM($Q$1:Q46)-SUM($T$1:T46))</f>
        <v/>
      </c>
      <c r="U47" s="4"/>
      <c r="V47" s="5" t="str">
        <f t="shared" si="11"/>
        <v/>
      </c>
      <c r="W47" s="6" t="str">
        <f t="shared" si="12"/>
        <v/>
      </c>
      <c r="X47" s="6" t="str">
        <f t="array" aca="1" ref="X47" ca="1">IF($W47="","",MAX(INDIRECT("Q"&amp;MAX(ROW($W$2:$W46)*($W$2:$W46&lt;&gt;"")+1)&amp;":Q"&amp;MAX(ROW($W$2:$W47)*($W$2:$W47&lt;&gt;"")))))</f>
        <v/>
      </c>
      <c r="Y47">
        <f t="array" aca="1" ref="Y47" ca="1">SUM(INDIRECT("O"&amp;ROW()&amp;":O"&amp;MIN(IF(ISNUMBER(X47:$X$100),ROW(X47:$X$100)))))</f>
        <v>16044</v>
      </c>
      <c r="Z47" s="7" t="str">
        <f t="shared" ca="1" si="15"/>
        <v/>
      </c>
      <c r="AA47" t="str">
        <f>IF(W47="","",SUM($Z$1:Z46)-SUM($AA$1:AA46))</f>
        <v/>
      </c>
    </row>
    <row r="48" spans="1:28" customFormat="1">
      <c r="A48" s="2">
        <v>37072002</v>
      </c>
      <c r="B48" s="3" t="s">
        <v>67</v>
      </c>
      <c r="C48" s="2" t="s">
        <v>21</v>
      </c>
      <c r="D48" s="2">
        <v>0.4</v>
      </c>
      <c r="E48" s="2"/>
      <c r="F48" s="2"/>
      <c r="G48" s="2" t="str">
        <f t="shared" si="0"/>
        <v>03</v>
      </c>
      <c r="H48" s="2" t="str">
        <f t="shared" si="1"/>
        <v>48</v>
      </c>
      <c r="I48" s="2" t="str">
        <f t="shared" si="2"/>
        <v>00</v>
      </c>
      <c r="J48" s="2" t="str">
        <f t="shared" si="3"/>
        <v>04</v>
      </c>
      <c r="K48" s="2" t="str">
        <f t="shared" si="4"/>
        <v>09</v>
      </c>
      <c r="L48" s="2" t="str">
        <f t="shared" si="5"/>
        <v>2009</v>
      </c>
      <c r="N48" s="1">
        <f t="shared" si="7"/>
        <v>1056325188</v>
      </c>
      <c r="O48">
        <f t="shared" si="8"/>
        <v>60</v>
      </c>
      <c r="P48" s="1">
        <f t="shared" si="9"/>
        <v>60</v>
      </c>
      <c r="Q48" s="7">
        <f t="shared" si="10"/>
        <v>0.4</v>
      </c>
      <c r="R48" s="4" t="str">
        <f>IF(AND(P47&lt;360,P48=""),SUM($P$1:P47)-SUM($R$1:R47),"")</f>
        <v/>
      </c>
      <c r="S48" s="4" t="str">
        <f t="shared" si="13"/>
        <v/>
      </c>
      <c r="T48" s="4" t="str">
        <f>+IF(S48="","",SUM($Q$1:Q47)-SUM($T$1:T47))</f>
        <v/>
      </c>
      <c r="U48" s="4"/>
      <c r="V48" s="5" t="str">
        <f t="shared" si="11"/>
        <v/>
      </c>
      <c r="W48" s="6" t="str">
        <f t="shared" si="12"/>
        <v/>
      </c>
      <c r="X48" s="6" t="str">
        <f t="array" aca="1" ref="X48" ca="1">IF($W48="","",MAX(INDIRECT("Q"&amp;MAX(ROW($W$2:$W47)*($W$2:$W47&lt;&gt;"")+1)&amp;":Q"&amp;MAX(ROW($W$2:$W48)*($W$2:$W48&lt;&gt;"")))))</f>
        <v/>
      </c>
      <c r="Y48">
        <f t="array" aca="1" ref="Y48" ca="1">SUM(INDIRECT("O"&amp;ROW()&amp;":O"&amp;MIN(IF(ISNUMBER(X48:$X$100),ROW(X48:$X$100)))))</f>
        <v>16032</v>
      </c>
      <c r="Z48" s="7" t="str">
        <f t="shared" ca="1" si="15"/>
        <v/>
      </c>
      <c r="AA48" t="str">
        <f>IF(W48="","",SUM($Z$1:Z47)-SUM($AA$1:AA47))</f>
        <v/>
      </c>
    </row>
    <row r="49" spans="1:27" customFormat="1">
      <c r="A49" s="2">
        <v>37072002</v>
      </c>
      <c r="B49" s="3" t="s">
        <v>68</v>
      </c>
      <c r="C49" s="2" t="s">
        <v>21</v>
      </c>
      <c r="D49" s="2">
        <v>0.2</v>
      </c>
      <c r="E49" s="2"/>
      <c r="F49" s="2"/>
      <c r="G49" s="2" t="str">
        <f t="shared" si="0"/>
        <v>03</v>
      </c>
      <c r="H49" s="2" t="str">
        <f t="shared" si="1"/>
        <v>54</v>
      </c>
      <c r="I49" s="2" t="str">
        <f t="shared" si="2"/>
        <v>00</v>
      </c>
      <c r="J49" s="2" t="str">
        <f t="shared" si="3"/>
        <v>04</v>
      </c>
      <c r="K49" s="2" t="str">
        <f t="shared" si="4"/>
        <v>09</v>
      </c>
      <c r="L49" s="2" t="str">
        <f t="shared" si="5"/>
        <v>2009</v>
      </c>
      <c r="N49" s="1">
        <f t="shared" si="7"/>
        <v>1056325194</v>
      </c>
      <c r="O49">
        <f t="shared" si="8"/>
        <v>6</v>
      </c>
      <c r="P49" s="1">
        <f t="shared" si="9"/>
        <v>6</v>
      </c>
      <c r="Q49" s="7">
        <f t="shared" si="10"/>
        <v>0.2</v>
      </c>
      <c r="R49" s="4" t="str">
        <f>IF(AND(P48&lt;360,P49=""),SUM($P$1:P48)-SUM($R$1:R48),"")</f>
        <v/>
      </c>
      <c r="S49" s="4" t="str">
        <f t="shared" si="13"/>
        <v/>
      </c>
      <c r="T49" s="4" t="str">
        <f>+IF(S49="","",SUM($Q$1:Q48)-SUM($T$1:T48))</f>
        <v/>
      </c>
      <c r="U49" s="4"/>
      <c r="V49" s="5" t="str">
        <f t="shared" si="11"/>
        <v/>
      </c>
      <c r="W49" s="6" t="str">
        <f t="shared" si="12"/>
        <v/>
      </c>
      <c r="X49" s="6" t="str">
        <f t="array" aca="1" ref="X49" ca="1">IF($W49="","",MAX(INDIRECT("Q"&amp;MAX(ROW($W$2:$W48)*($W$2:$W48&lt;&gt;"")+1)&amp;":Q"&amp;MAX(ROW($W$2:$W49)*($W$2:$W49&lt;&gt;"")))))</f>
        <v/>
      </c>
      <c r="Y49">
        <f t="array" aca="1" ref="Y49" ca="1">SUM(INDIRECT("O"&amp;ROW()&amp;":O"&amp;MIN(IF(ISNUMBER(X49:$X$100),ROW(X49:$X$100)))))</f>
        <v>15972</v>
      </c>
      <c r="Z49" s="7" t="str">
        <f t="shared" ca="1" si="15"/>
        <v/>
      </c>
      <c r="AA49" t="str">
        <f>IF(W49="","",SUM($Z$1:Z48)-SUM($AA$1:AA48))</f>
        <v/>
      </c>
    </row>
    <row r="50" spans="1:27" customFormat="1">
      <c r="A50" s="2">
        <v>37072002</v>
      </c>
      <c r="B50" s="3" t="s">
        <v>69</v>
      </c>
      <c r="C50" s="2" t="s">
        <v>21</v>
      </c>
      <c r="D50" s="2">
        <v>0.2</v>
      </c>
      <c r="E50" s="2"/>
      <c r="F50" s="2"/>
      <c r="G50" s="2" t="str">
        <f t="shared" si="0"/>
        <v>04</v>
      </c>
      <c r="H50" s="2" t="str">
        <f t="shared" si="1"/>
        <v>00</v>
      </c>
      <c r="I50" s="2" t="str">
        <f t="shared" si="2"/>
        <v>00</v>
      </c>
      <c r="J50" s="2" t="str">
        <f t="shared" si="3"/>
        <v>04</v>
      </c>
      <c r="K50" s="2" t="str">
        <f t="shared" si="4"/>
        <v>09</v>
      </c>
      <c r="L50" s="2" t="str">
        <f t="shared" si="5"/>
        <v>2009</v>
      </c>
      <c r="N50" s="1">
        <f t="shared" si="7"/>
        <v>1056325200</v>
      </c>
      <c r="O50">
        <f t="shared" si="8"/>
        <v>6</v>
      </c>
      <c r="P50" s="1">
        <f t="shared" si="9"/>
        <v>6</v>
      </c>
      <c r="Q50" s="7">
        <f t="shared" si="10"/>
        <v>0.2</v>
      </c>
      <c r="R50" s="4" t="str">
        <f>IF(AND(P49&lt;360,P50=""),SUM($P$1:P49)-SUM($R$1:R49),"")</f>
        <v/>
      </c>
      <c r="S50" s="4" t="str">
        <f t="shared" si="13"/>
        <v/>
      </c>
      <c r="T50" s="4" t="str">
        <f>+IF(S50="","",SUM($Q$1:Q49)-SUM($T$1:T49))</f>
        <v/>
      </c>
      <c r="U50" s="4"/>
      <c r="V50" s="5" t="str">
        <f t="shared" si="11"/>
        <v/>
      </c>
      <c r="W50" s="6" t="str">
        <f t="shared" si="12"/>
        <v/>
      </c>
      <c r="X50" s="6" t="str">
        <f t="array" aca="1" ref="X50" ca="1">IF($W50="","",MAX(INDIRECT("Q"&amp;MAX(ROW($W$2:$W49)*($W$2:$W49&lt;&gt;"")+1)&amp;":Q"&amp;MAX(ROW($W$2:$W50)*($W$2:$W50&lt;&gt;"")))))</f>
        <v/>
      </c>
      <c r="Y50">
        <f t="array" aca="1" ref="Y50" ca="1">SUM(INDIRECT("O"&amp;ROW()&amp;":O"&amp;MIN(IF(ISNUMBER(X50:$X$100),ROW(X50:$X$100)))))</f>
        <v>15966</v>
      </c>
      <c r="Z50" s="7" t="str">
        <f t="shared" ca="1" si="15"/>
        <v/>
      </c>
      <c r="AA50" t="str">
        <f>IF(W50="","",SUM($Z$1:Z49)-SUM($AA$1:AA49))</f>
        <v/>
      </c>
    </row>
    <row r="51" spans="1:27" customFormat="1">
      <c r="A51" s="2">
        <v>37072002</v>
      </c>
      <c r="B51" s="3" t="s">
        <v>70</v>
      </c>
      <c r="C51" s="2" t="s">
        <v>21</v>
      </c>
      <c r="D51" s="2">
        <v>0.2</v>
      </c>
      <c r="E51" s="2"/>
      <c r="F51" s="2"/>
      <c r="G51" s="2" t="str">
        <f t="shared" si="0"/>
        <v>04</v>
      </c>
      <c r="H51" s="2" t="str">
        <f t="shared" si="1"/>
        <v>24</v>
      </c>
      <c r="I51" s="2" t="str">
        <f t="shared" si="2"/>
        <v>00</v>
      </c>
      <c r="J51" s="2" t="str">
        <f t="shared" si="3"/>
        <v>04</v>
      </c>
      <c r="K51" s="2" t="str">
        <f t="shared" si="4"/>
        <v>09</v>
      </c>
      <c r="L51" s="2" t="str">
        <f t="shared" si="5"/>
        <v>2009</v>
      </c>
      <c r="N51" s="1">
        <f t="shared" si="7"/>
        <v>1056325224</v>
      </c>
      <c r="O51">
        <f t="shared" si="8"/>
        <v>24</v>
      </c>
      <c r="P51" s="1">
        <f t="shared" si="9"/>
        <v>24</v>
      </c>
      <c r="Q51" s="7">
        <f t="shared" si="10"/>
        <v>0.2</v>
      </c>
      <c r="R51" s="4" t="str">
        <f>IF(AND(P50&lt;360,P51=""),SUM($P$1:P50)-SUM($R$1:R50),"")</f>
        <v/>
      </c>
      <c r="S51" s="4" t="str">
        <f t="shared" si="13"/>
        <v/>
      </c>
      <c r="T51" s="4" t="str">
        <f>+IF(S51="","",SUM($Q$1:Q50)-SUM($T$1:T50))</f>
        <v/>
      </c>
      <c r="U51" s="4"/>
      <c r="V51" s="5" t="str">
        <f t="shared" si="11"/>
        <v/>
      </c>
      <c r="W51" s="6" t="str">
        <f t="shared" si="12"/>
        <v/>
      </c>
      <c r="X51" s="6" t="str">
        <f t="array" aca="1" ref="X51" ca="1">IF($W51="","",MAX(INDIRECT("Q"&amp;MAX(ROW($W$2:$W50)*($W$2:$W50&lt;&gt;"")+1)&amp;":Q"&amp;MAX(ROW($W$2:$W51)*($W$2:$W51&lt;&gt;"")))))</f>
        <v/>
      </c>
      <c r="Y51">
        <f t="array" aca="1" ref="Y51" ca="1">SUM(INDIRECT("O"&amp;ROW()&amp;":O"&amp;MIN(IF(ISNUMBER(X51:$X$100),ROW(X51:$X$100)))))</f>
        <v>15960</v>
      </c>
      <c r="Z51" s="7" t="str">
        <f t="shared" ca="1" si="15"/>
        <v/>
      </c>
      <c r="AA51" t="str">
        <f>IF(W51="","",SUM($Z$1:Z50)-SUM($AA$1:AA50))</f>
        <v/>
      </c>
    </row>
    <row r="52" spans="1:27" customFormat="1">
      <c r="A52" s="2">
        <v>37072002</v>
      </c>
      <c r="B52" s="3" t="s">
        <v>71</v>
      </c>
      <c r="C52" s="2" t="s">
        <v>21</v>
      </c>
      <c r="D52" s="2">
        <v>0.2</v>
      </c>
      <c r="E52" s="2"/>
      <c r="F52" s="2"/>
      <c r="G52" s="2" t="str">
        <f t="shared" si="0"/>
        <v>04</v>
      </c>
      <c r="H52" s="2" t="str">
        <f t="shared" si="1"/>
        <v>48</v>
      </c>
      <c r="I52" s="2" t="str">
        <f t="shared" si="2"/>
        <v>00</v>
      </c>
      <c r="J52" s="2" t="str">
        <f t="shared" si="3"/>
        <v>04</v>
      </c>
      <c r="K52" s="2" t="str">
        <f t="shared" si="4"/>
        <v>09</v>
      </c>
      <c r="L52" s="2" t="str">
        <f t="shared" si="5"/>
        <v>2009</v>
      </c>
      <c r="N52" s="1">
        <f t="shared" si="7"/>
        <v>1056325248</v>
      </c>
      <c r="O52">
        <f t="shared" si="8"/>
        <v>24</v>
      </c>
      <c r="P52" s="1">
        <f t="shared" si="9"/>
        <v>24</v>
      </c>
      <c r="Q52" s="7">
        <f t="shared" si="10"/>
        <v>0.2</v>
      </c>
      <c r="R52" s="4" t="str">
        <f>IF(AND(P51&lt;360,P52=""),SUM($P$1:P51)-SUM($R$1:R51),"")</f>
        <v/>
      </c>
      <c r="S52" s="4" t="str">
        <f t="shared" si="13"/>
        <v/>
      </c>
      <c r="T52" s="4" t="str">
        <f>+IF(S52="","",SUM($Q$1:Q51)-SUM($T$1:T51))</f>
        <v/>
      </c>
      <c r="U52" s="4"/>
      <c r="V52" s="5" t="str">
        <f t="shared" si="11"/>
        <v/>
      </c>
      <c r="W52" s="6" t="str">
        <f t="shared" si="12"/>
        <v/>
      </c>
      <c r="X52" s="6" t="str">
        <f t="array" aca="1" ref="X52" ca="1">IF($W52="","",MAX(INDIRECT("Q"&amp;MAX(ROW($W$2:$W51)*($W$2:$W51&lt;&gt;"")+1)&amp;":Q"&amp;MAX(ROW($W$2:$W52)*($W$2:$W52&lt;&gt;"")))))</f>
        <v/>
      </c>
      <c r="Y52">
        <f t="array" aca="1" ref="Y52" ca="1">SUM(INDIRECT("O"&amp;ROW()&amp;":O"&amp;MIN(IF(ISNUMBER(X52:$X$100),ROW(X52:$X$100)))))</f>
        <v>15936</v>
      </c>
      <c r="Z52" s="7" t="str">
        <f t="shared" ca="1" si="15"/>
        <v/>
      </c>
      <c r="AA52" t="str">
        <f>IF(W52="","",SUM($Z$1:Z51)-SUM($AA$1:AA51))</f>
        <v/>
      </c>
    </row>
    <row r="53" spans="1:27" customFormat="1">
      <c r="A53" s="2">
        <v>37072002</v>
      </c>
      <c r="B53" s="3" t="s">
        <v>72</v>
      </c>
      <c r="C53" s="2" t="s">
        <v>21</v>
      </c>
      <c r="D53" s="2">
        <v>0.2</v>
      </c>
      <c r="E53" s="2"/>
      <c r="F53" s="2"/>
      <c r="G53" s="2" t="str">
        <f t="shared" si="0"/>
        <v>05</v>
      </c>
      <c r="H53" s="2" t="str">
        <f t="shared" si="1"/>
        <v>06</v>
      </c>
      <c r="I53" s="2" t="str">
        <f t="shared" si="2"/>
        <v>00</v>
      </c>
      <c r="J53" s="2" t="str">
        <f t="shared" si="3"/>
        <v>04</v>
      </c>
      <c r="K53" s="2" t="str">
        <f t="shared" si="4"/>
        <v>09</v>
      </c>
      <c r="L53" s="2" t="str">
        <f t="shared" si="5"/>
        <v>2009</v>
      </c>
      <c r="N53" s="1">
        <f t="shared" si="7"/>
        <v>1056325266</v>
      </c>
      <c r="O53">
        <f t="shared" si="8"/>
        <v>18</v>
      </c>
      <c r="P53" s="1">
        <f t="shared" si="9"/>
        <v>18</v>
      </c>
      <c r="Q53" s="7">
        <f t="shared" si="10"/>
        <v>0.2</v>
      </c>
      <c r="R53" s="4" t="str">
        <f>IF(AND(P52&lt;360,P53=""),SUM($P$1:P52)-SUM($R$1:R52),"")</f>
        <v/>
      </c>
      <c r="S53" s="4" t="str">
        <f t="shared" si="13"/>
        <v/>
      </c>
      <c r="T53" s="4" t="str">
        <f>+IF(S53="","",SUM($Q$1:Q52)-SUM($T$1:T52))</f>
        <v/>
      </c>
      <c r="U53" s="4"/>
      <c r="V53" s="5" t="str">
        <f t="shared" si="11"/>
        <v/>
      </c>
      <c r="W53" s="6" t="str">
        <f t="shared" si="12"/>
        <v/>
      </c>
      <c r="X53" s="6" t="str">
        <f t="array" aca="1" ref="X53" ca="1">IF($W53="","",MAX(INDIRECT("Q"&amp;MAX(ROW($W$2:$W52)*($W$2:$W52&lt;&gt;"")+1)&amp;":Q"&amp;MAX(ROW($W$2:$W53)*($W$2:$W53&lt;&gt;"")))))</f>
        <v/>
      </c>
      <c r="Y53">
        <f t="array" aca="1" ref="Y53" ca="1">SUM(INDIRECT("O"&amp;ROW()&amp;":O"&amp;MIN(IF(ISNUMBER(X53:$X$100),ROW(X53:$X$100)))))</f>
        <v>15912</v>
      </c>
      <c r="Z53" s="7" t="str">
        <f t="shared" ca="1" si="15"/>
        <v/>
      </c>
      <c r="AA53" t="str">
        <f>IF(W53="","",SUM($Z$1:Z52)-SUM($AA$1:AA52))</f>
        <v/>
      </c>
    </row>
    <row r="54" spans="1:27" customFormat="1">
      <c r="A54" s="2">
        <v>37072002</v>
      </c>
      <c r="B54" s="3" t="s">
        <v>73</v>
      </c>
      <c r="C54" s="2" t="s">
        <v>21</v>
      </c>
      <c r="D54" s="2">
        <v>0.2</v>
      </c>
      <c r="E54" s="2"/>
      <c r="F54" s="2"/>
      <c r="G54" s="2" t="str">
        <f t="shared" si="0"/>
        <v>05</v>
      </c>
      <c r="H54" s="2" t="str">
        <f t="shared" si="1"/>
        <v>12</v>
      </c>
      <c r="I54" s="2" t="str">
        <f t="shared" si="2"/>
        <v>00</v>
      </c>
      <c r="J54" s="2" t="str">
        <f t="shared" si="3"/>
        <v>04</v>
      </c>
      <c r="K54" s="2" t="str">
        <f t="shared" si="4"/>
        <v>09</v>
      </c>
      <c r="L54" s="2" t="str">
        <f t="shared" si="5"/>
        <v>2009</v>
      </c>
      <c r="N54" s="1">
        <f t="shared" si="7"/>
        <v>1056325272</v>
      </c>
      <c r="O54">
        <f t="shared" si="8"/>
        <v>6</v>
      </c>
      <c r="P54" s="1">
        <f t="shared" si="9"/>
        <v>6</v>
      </c>
      <c r="Q54" s="7">
        <f>IF(OR(P54&lt;=360,AND(P55&lt;=360,P54="")),D54,"")</f>
        <v>0.2</v>
      </c>
      <c r="R54" s="4" t="str">
        <f>IF(AND(P53&lt;360,P54=""),SUM($P$1:P53)-SUM($R$1:R53),"")</f>
        <v/>
      </c>
      <c r="S54" s="4" t="str">
        <f t="shared" si="13"/>
        <v/>
      </c>
      <c r="T54" s="4" t="str">
        <f>+IF(S54="","",SUM($Q$1:Q53)-SUM($T$1:T53))</f>
        <v/>
      </c>
      <c r="U54" s="4"/>
      <c r="V54" s="5" t="str">
        <f t="shared" si="11"/>
        <v/>
      </c>
      <c r="W54" s="6" t="str">
        <f t="shared" si="12"/>
        <v/>
      </c>
      <c r="X54" s="6" t="str">
        <f t="array" aca="1" ref="X54" ca="1">IF($W54="","",MAX(INDIRECT("Q"&amp;MAX(ROW($W$2:$W53)*($W$2:$W53&lt;&gt;"")+1)&amp;":Q"&amp;MAX(ROW($W$2:$W54)*($W$2:$W54&lt;&gt;"")))))</f>
        <v/>
      </c>
      <c r="Y54">
        <f t="array" aca="1" ref="Y54" ca="1">SUM(INDIRECT("O"&amp;ROW()&amp;":O"&amp;MIN(IF(ISNUMBER(X54:$X$100),ROW(X54:$X$100)))))</f>
        <v>15894</v>
      </c>
      <c r="Z54" s="7" t="str">
        <f t="shared" ca="1" si="15"/>
        <v/>
      </c>
      <c r="AA54" t="str">
        <f>IF(W54="","",SUM($Z$1:Z53)-SUM($AA$1:AA53))</f>
        <v/>
      </c>
    </row>
    <row r="55" spans="1:27" s="11" customFormat="1">
      <c r="A55" s="11">
        <v>37072002</v>
      </c>
      <c r="B55" s="12" t="s">
        <v>74</v>
      </c>
      <c r="C55" s="11" t="s">
        <v>21</v>
      </c>
      <c r="D55" s="11">
        <v>0.2</v>
      </c>
      <c r="G55" s="11" t="str">
        <f t="shared" si="0"/>
        <v>06</v>
      </c>
      <c r="H55" s="11" t="str">
        <f t="shared" si="1"/>
        <v>00</v>
      </c>
      <c r="I55" s="11" t="str">
        <f t="shared" si="2"/>
        <v>00</v>
      </c>
      <c r="J55" s="11" t="str">
        <f t="shared" si="3"/>
        <v>15</v>
      </c>
      <c r="K55" s="11" t="str">
        <f t="shared" si="4"/>
        <v>09</v>
      </c>
      <c r="L55" s="11" t="str">
        <f t="shared" si="5"/>
        <v>2009</v>
      </c>
      <c r="N55" s="13">
        <f t="shared" si="7"/>
        <v>1056341160</v>
      </c>
      <c r="O55" s="11">
        <f t="shared" si="8"/>
        <v>15888</v>
      </c>
      <c r="P55" s="13" t="str">
        <f t="shared" si="9"/>
        <v/>
      </c>
      <c r="Q55" s="11">
        <f>IF(OR(P55&lt;=360,AND(P56&lt;=360,P55="")),D55,"")</f>
        <v>0.2</v>
      </c>
      <c r="R55" s="14">
        <f>IF(AND(P54&lt;360,P55=""),SUM($P$1:P54)-SUM($R$1:R54),"")</f>
        <v>330</v>
      </c>
      <c r="S55" s="14">
        <f t="shared" si="13"/>
        <v>336</v>
      </c>
      <c r="T55" s="14">
        <f>+IF(S55="","",SUM($Q$1:Q54)-SUM($T$1:T54))</f>
        <v>3.3999999999999915</v>
      </c>
      <c r="U55" s="14"/>
      <c r="V55" s="16" t="str">
        <f t="shared" si="11"/>
        <v>0915</v>
      </c>
      <c r="W55" s="10">
        <f t="shared" si="12"/>
        <v>3.3999999999999915</v>
      </c>
      <c r="X55" s="10">
        <f t="array" aca="1" ref="X55" ca="1">IF($W55="","",MAX(INDIRECT("Q"&amp;MAX(ROW($W$2:$W54)*($W$2:$W54&lt;&gt;"")+1)&amp;":Q"&amp;MAX(ROW($W$2:$W55)*($W$2:$W55&lt;&gt;"")))))</f>
        <v>0.4</v>
      </c>
      <c r="Y55" s="11">
        <f t="array" aca="1" ref="Y55" ca="1">SUM(INDIRECT("O"&amp;ROW()&amp;":O"&amp;MIN(IF(ISNUMBER(X55:$X$100),ROW(X55:$X$100)))))</f>
        <v>15888</v>
      </c>
      <c r="Z55" s="8">
        <f ca="1">IF(OR(Y55&lt;2880,AND(P56&lt;2880,ISNUMBER(W55))),D55,"")</f>
        <v>0.2</v>
      </c>
      <c r="AA55" s="11">
        <f ca="1">IF(W55="","",SUM($Z$1:Z54)-SUM($AA$1:AA54))</f>
        <v>0</v>
      </c>
    </row>
    <row r="56" spans="1:27" customFormat="1">
      <c r="A56" s="2">
        <v>37072002</v>
      </c>
      <c r="B56" s="3" t="s">
        <v>75</v>
      </c>
      <c r="C56" s="2" t="s">
        <v>21</v>
      </c>
      <c r="D56" s="2">
        <v>0.2</v>
      </c>
      <c r="E56" s="2"/>
      <c r="F56" s="2"/>
      <c r="G56" s="2" t="str">
        <f t="shared" si="0"/>
        <v>06</v>
      </c>
      <c r="H56" s="2" t="str">
        <f t="shared" si="1"/>
        <v>36</v>
      </c>
      <c r="I56" s="2" t="str">
        <f t="shared" si="2"/>
        <v>00</v>
      </c>
      <c r="J56" s="2" t="str">
        <f t="shared" si="3"/>
        <v>15</v>
      </c>
      <c r="K56" s="2" t="str">
        <f t="shared" si="4"/>
        <v>09</v>
      </c>
      <c r="L56" s="2" t="str">
        <f t="shared" si="5"/>
        <v>2009</v>
      </c>
      <c r="N56" s="1">
        <f t="shared" si="7"/>
        <v>1056341196</v>
      </c>
      <c r="O56">
        <f t="shared" si="8"/>
        <v>36</v>
      </c>
      <c r="P56" s="1">
        <f t="shared" si="9"/>
        <v>36</v>
      </c>
      <c r="Q56" s="8">
        <f t="shared" si="10"/>
        <v>0.2</v>
      </c>
      <c r="R56" s="4" t="str">
        <f>IF(AND(P55&lt;360,P56=""),SUM($P$1:P55)-SUM($R$1:R55),"")</f>
        <v/>
      </c>
      <c r="S56" s="4" t="str">
        <f t="shared" si="13"/>
        <v/>
      </c>
      <c r="T56" s="4" t="str">
        <f>+IF(S56="","",SUM($Q$1:Q55)-SUM($T$1:T55))</f>
        <v/>
      </c>
      <c r="U56" s="4"/>
      <c r="V56" s="5" t="str">
        <f t="shared" si="11"/>
        <v/>
      </c>
      <c r="W56" s="6" t="str">
        <f t="shared" si="12"/>
        <v/>
      </c>
      <c r="X56" s="6" t="str">
        <f t="array" aca="1" ref="X56" ca="1">IF($W56="","",MAX(INDIRECT("Q"&amp;MAX(ROW($W$2:$W55)*($W$2:$W55&lt;&gt;"")+1)&amp;":Q"&amp;MAX(ROW($W$2:$W56)*($W$2:$W56&lt;&gt;"")))))</f>
        <v/>
      </c>
      <c r="Y56">
        <f t="array" aca="1" ref="Y56" ca="1">SUM(INDIRECT("O"&amp;ROW()&amp;":O"&amp;MIN(IF(ISNUMBER(X56:$X$100),ROW(X56:$X$100)))))</f>
        <v>2574</v>
      </c>
      <c r="Z56" s="8">
        <f t="shared" ref="Z56:Z81" ca="1" si="16">IF(OR(Y56&lt;2880,AND(P57&lt;2880,ISNUMBER(W56))),D56,"")</f>
        <v>0.2</v>
      </c>
      <c r="AA56" t="str">
        <f>IF(W56="","",SUM($Z$1:Z55)-SUM($AA$1:AA55))</f>
        <v/>
      </c>
    </row>
    <row r="57" spans="1:27" customFormat="1">
      <c r="A57" s="2">
        <v>37072002</v>
      </c>
      <c r="B57" s="3" t="s">
        <v>76</v>
      </c>
      <c r="C57" s="2" t="s">
        <v>21</v>
      </c>
      <c r="D57" s="2">
        <v>0.2</v>
      </c>
      <c r="E57" s="2"/>
      <c r="F57" s="2"/>
      <c r="G57" s="2" t="str">
        <f t="shared" si="0"/>
        <v>14</v>
      </c>
      <c r="H57" s="2" t="str">
        <f t="shared" si="1"/>
        <v>48</v>
      </c>
      <c r="I57" s="2" t="str">
        <f t="shared" si="2"/>
        <v>00</v>
      </c>
      <c r="J57" s="2" t="str">
        <f t="shared" si="3"/>
        <v>15</v>
      </c>
      <c r="K57" s="2" t="str">
        <f t="shared" si="4"/>
        <v>09</v>
      </c>
      <c r="L57" s="2" t="str">
        <f t="shared" si="5"/>
        <v>2009</v>
      </c>
      <c r="N57" s="1">
        <f t="shared" si="7"/>
        <v>1056341688</v>
      </c>
      <c r="O57">
        <f t="shared" si="8"/>
        <v>492</v>
      </c>
      <c r="P57" s="1" t="str">
        <f t="shared" si="9"/>
        <v/>
      </c>
      <c r="Q57" s="7">
        <f t="shared" si="10"/>
        <v>0.2</v>
      </c>
      <c r="R57" s="4">
        <f>IF(AND(P56&lt;360,P57=""),SUM($P$1:P56)-SUM($R$1:R56),"")</f>
        <v>36</v>
      </c>
      <c r="S57" s="4">
        <f t="shared" si="13"/>
        <v>42</v>
      </c>
      <c r="T57" s="4">
        <f>+IF(S57="","",SUM($Q$1:Q56)-SUM($T$1:T56))</f>
        <v>0.39999999999999858</v>
      </c>
      <c r="U57" s="4"/>
      <c r="V57" s="5" t="str">
        <f t="shared" si="11"/>
        <v/>
      </c>
      <c r="W57" s="6" t="str">
        <f t="shared" si="12"/>
        <v/>
      </c>
      <c r="X57" s="6" t="str">
        <f t="array" aca="1" ref="X57" ca="1">IF($W57="","",MAX(INDIRECT("Q"&amp;MAX(ROW($W$2:$W56)*($W$2:$W56&lt;&gt;"")+1)&amp;":Q"&amp;MAX(ROW($W$2:$W57)*($W$2:$W57&lt;&gt;"")))))</f>
        <v/>
      </c>
      <c r="Y57">
        <f t="array" aca="1" ref="Y57" ca="1">SUM(INDIRECT("O"&amp;ROW()&amp;":O"&amp;MIN(IF(ISNUMBER(X57:$X$100),ROW(X57:$X$100)))))</f>
        <v>2538</v>
      </c>
      <c r="Z57" s="7">
        <f t="shared" ca="1" si="16"/>
        <v>0.2</v>
      </c>
      <c r="AA57" t="str">
        <f>IF(W57="","",SUM($Z$1:Z56)-SUM($AA$1:AA56))</f>
        <v/>
      </c>
    </row>
    <row r="58" spans="1:27" customFormat="1">
      <c r="A58" s="2">
        <v>37072002</v>
      </c>
      <c r="B58" s="3" t="s">
        <v>77</v>
      </c>
      <c r="C58" s="2" t="s">
        <v>21</v>
      </c>
      <c r="D58" s="2">
        <v>0.2</v>
      </c>
      <c r="E58" s="2"/>
      <c r="F58" s="2"/>
      <c r="G58" s="2" t="str">
        <f t="shared" si="0"/>
        <v>16</v>
      </c>
      <c r="H58" s="2" t="str">
        <f t="shared" si="1"/>
        <v>42</v>
      </c>
      <c r="I58" s="2" t="str">
        <f t="shared" si="2"/>
        <v>00</v>
      </c>
      <c r="J58" s="2" t="str">
        <f t="shared" si="3"/>
        <v>15</v>
      </c>
      <c r="K58" s="2" t="str">
        <f t="shared" si="4"/>
        <v>09</v>
      </c>
      <c r="L58" s="2" t="str">
        <f t="shared" si="5"/>
        <v>2009</v>
      </c>
      <c r="N58" s="1">
        <f t="shared" si="7"/>
        <v>1056341802</v>
      </c>
      <c r="O58">
        <f t="shared" si="8"/>
        <v>114</v>
      </c>
      <c r="P58" s="1">
        <f t="shared" si="9"/>
        <v>114</v>
      </c>
      <c r="Q58" s="7">
        <f t="shared" si="10"/>
        <v>0.2</v>
      </c>
      <c r="R58" s="4" t="str">
        <f>IF(AND(P57&lt;360,P58=""),SUM($P$1:P57)-SUM($R$1:R57),"")</f>
        <v/>
      </c>
      <c r="S58" s="4" t="str">
        <f t="shared" si="13"/>
        <v/>
      </c>
      <c r="T58" s="4" t="str">
        <f>+IF(S58="","",SUM($Q$1:Q57)-SUM($T$1:T57))</f>
        <v/>
      </c>
      <c r="U58" s="4"/>
      <c r="V58" s="5" t="str">
        <f t="shared" si="11"/>
        <v/>
      </c>
      <c r="W58" s="6" t="str">
        <f t="shared" si="12"/>
        <v/>
      </c>
      <c r="X58" s="6" t="str">
        <f t="array" aca="1" ref="X58" ca="1">IF($W58="","",MAX(INDIRECT("Q"&amp;MAX(ROW($W$2:$W57)*($W$2:$W57&lt;&gt;"")+1)&amp;":Q"&amp;MAX(ROW($W$2:$W58)*($W$2:$W58&lt;&gt;"")))))</f>
        <v/>
      </c>
      <c r="Y58">
        <f t="array" aca="1" ref="Y58" ca="1">SUM(INDIRECT("O"&amp;ROW()&amp;":O"&amp;MIN(IF(ISNUMBER(X58:$X$100),ROW(X58:$X$100)))))</f>
        <v>2046</v>
      </c>
      <c r="Z58" s="7">
        <f t="shared" ca="1" si="16"/>
        <v>0.2</v>
      </c>
      <c r="AA58" t="str">
        <f>IF(W58="","",SUM($Z$1:Z57)-SUM($AA$1:AA57))</f>
        <v/>
      </c>
    </row>
    <row r="59" spans="1:27" customFormat="1">
      <c r="A59" s="2">
        <v>37072002</v>
      </c>
      <c r="B59" s="3" t="s">
        <v>78</v>
      </c>
      <c r="C59" s="2" t="s">
        <v>21</v>
      </c>
      <c r="D59" s="2">
        <v>0.2</v>
      </c>
      <c r="E59" s="2"/>
      <c r="F59" s="2"/>
      <c r="G59" s="2" t="str">
        <f t="shared" si="0"/>
        <v>16</v>
      </c>
      <c r="H59" s="2" t="str">
        <f t="shared" si="1"/>
        <v>48</v>
      </c>
      <c r="I59" s="2" t="str">
        <f t="shared" si="2"/>
        <v>00</v>
      </c>
      <c r="J59" s="2" t="str">
        <f t="shared" si="3"/>
        <v>15</v>
      </c>
      <c r="K59" s="2" t="str">
        <f t="shared" si="4"/>
        <v>09</v>
      </c>
      <c r="L59" s="2" t="str">
        <f t="shared" si="5"/>
        <v>2009</v>
      </c>
      <c r="N59" s="1">
        <f t="shared" si="7"/>
        <v>1056341808</v>
      </c>
      <c r="O59">
        <f t="shared" si="8"/>
        <v>6</v>
      </c>
      <c r="P59" s="1">
        <f t="shared" si="9"/>
        <v>6</v>
      </c>
      <c r="Q59" s="7">
        <f t="shared" si="10"/>
        <v>0.2</v>
      </c>
      <c r="R59" s="4" t="str">
        <f>IF(AND(P58&lt;360,P59=""),SUM($P$1:P58)-SUM($R$1:R58),"")</f>
        <v/>
      </c>
      <c r="S59" s="4" t="str">
        <f t="shared" si="13"/>
        <v/>
      </c>
      <c r="T59" s="4" t="str">
        <f>+IF(S59="","",SUM($Q$1:Q58)-SUM($T$1:T58))</f>
        <v/>
      </c>
      <c r="U59" s="4"/>
      <c r="V59" s="5" t="str">
        <f t="shared" si="11"/>
        <v/>
      </c>
      <c r="W59" s="6" t="str">
        <f t="shared" si="12"/>
        <v/>
      </c>
      <c r="X59" s="6" t="str">
        <f t="array" aca="1" ref="X59" ca="1">IF($W59="","",MAX(INDIRECT("Q"&amp;MAX(ROW($W$2:$W58)*($W$2:$W58&lt;&gt;"")+1)&amp;":Q"&amp;MAX(ROW($W$2:$W59)*($W$2:$W59&lt;&gt;"")))))</f>
        <v/>
      </c>
      <c r="Y59">
        <f t="array" aca="1" ref="Y59" ca="1">SUM(INDIRECT("O"&amp;ROW()&amp;":O"&amp;MIN(IF(ISNUMBER(X59:$X$100),ROW(X59:$X$100)))))</f>
        <v>1932</v>
      </c>
      <c r="Z59" s="7">
        <f t="shared" ca="1" si="16"/>
        <v>0.2</v>
      </c>
      <c r="AA59" t="str">
        <f>IF(W59="","",SUM($Z$1:Z58)-SUM($AA$1:AA58))</f>
        <v/>
      </c>
    </row>
    <row r="60" spans="1:27" customFormat="1">
      <c r="A60" s="2">
        <v>37072002</v>
      </c>
      <c r="B60" s="3" t="s">
        <v>79</v>
      </c>
      <c r="C60" s="2" t="s">
        <v>21</v>
      </c>
      <c r="D60" s="2">
        <v>0.2</v>
      </c>
      <c r="E60" s="2"/>
      <c r="F60" s="2"/>
      <c r="G60" s="2" t="str">
        <f t="shared" si="0"/>
        <v>06</v>
      </c>
      <c r="H60" s="2" t="str">
        <f t="shared" si="1"/>
        <v>54</v>
      </c>
      <c r="I60" s="2" t="str">
        <f t="shared" si="2"/>
        <v>00</v>
      </c>
      <c r="J60" s="2" t="str">
        <f t="shared" si="3"/>
        <v>16</v>
      </c>
      <c r="K60" s="2" t="str">
        <f t="shared" si="4"/>
        <v>09</v>
      </c>
      <c r="L60" s="2" t="str">
        <f t="shared" si="5"/>
        <v>2009</v>
      </c>
      <c r="N60" s="1">
        <f t="shared" si="7"/>
        <v>1056342654</v>
      </c>
      <c r="O60">
        <f t="shared" si="8"/>
        <v>846</v>
      </c>
      <c r="P60" s="1" t="str">
        <f t="shared" si="9"/>
        <v/>
      </c>
      <c r="Q60" s="8">
        <f t="shared" si="10"/>
        <v>0.2</v>
      </c>
      <c r="R60" s="4">
        <f>IF(AND(P59&lt;360,P60=""),SUM($P$1:P59)-SUM($R$1:R59),"")</f>
        <v>120</v>
      </c>
      <c r="S60" s="4">
        <f>IF(R60="","",R60+6)</f>
        <v>126</v>
      </c>
      <c r="T60" s="4">
        <f>+IF(S60="","",SUM($Q$1:Q59)-SUM($T$1:T59))</f>
        <v>0.59999999999999787</v>
      </c>
      <c r="U60" s="4"/>
      <c r="V60" s="5" t="str">
        <f t="shared" si="11"/>
        <v/>
      </c>
      <c r="W60" s="6" t="str">
        <f t="shared" si="12"/>
        <v/>
      </c>
      <c r="X60" s="6" t="str">
        <f t="array" aca="1" ref="X60" ca="1">IF($W60="","",MAX(INDIRECT("Q"&amp;MAX(ROW($W$2:$W59)*($W$2:$W59&lt;&gt;"")+1)&amp;":Q"&amp;MAX(ROW($W$2:$W60)*($W$2:$W60&lt;&gt;"")))))</f>
        <v/>
      </c>
      <c r="Y60">
        <f t="array" aca="1" ref="Y60" ca="1">SUM(INDIRECT("O"&amp;ROW()&amp;":O"&amp;MIN(IF(ISNUMBER(X60:$X$100),ROW(X60:$X$100)))))</f>
        <v>1926</v>
      </c>
      <c r="Z60" s="8">
        <f t="shared" ca="1" si="16"/>
        <v>0.2</v>
      </c>
      <c r="AA60" t="str">
        <f>IF(W60="","",SUM($Z$1:Z59)-SUM($AA$1:AA59))</f>
        <v/>
      </c>
    </row>
    <row r="61" spans="1:27" customFormat="1">
      <c r="A61" s="2">
        <v>37072002</v>
      </c>
      <c r="B61" s="3" t="s">
        <v>80</v>
      </c>
      <c r="C61" s="2" t="s">
        <v>21</v>
      </c>
      <c r="D61" s="2">
        <v>0.2</v>
      </c>
      <c r="E61" s="2"/>
      <c r="F61" s="2"/>
      <c r="G61" s="2" t="str">
        <f t="shared" si="0"/>
        <v>07</v>
      </c>
      <c r="H61" s="2" t="str">
        <f t="shared" si="1"/>
        <v>00</v>
      </c>
      <c r="I61" s="2" t="str">
        <f t="shared" si="2"/>
        <v>00</v>
      </c>
      <c r="J61" s="2" t="str">
        <f t="shared" si="3"/>
        <v>16</v>
      </c>
      <c r="K61" s="2" t="str">
        <f t="shared" si="4"/>
        <v>09</v>
      </c>
      <c r="L61" s="2" t="str">
        <f t="shared" si="5"/>
        <v>2009</v>
      </c>
      <c r="N61" s="1">
        <f t="shared" si="7"/>
        <v>1056342660</v>
      </c>
      <c r="O61">
        <f t="shared" si="8"/>
        <v>6</v>
      </c>
      <c r="P61" s="1">
        <f t="shared" si="9"/>
        <v>6</v>
      </c>
      <c r="Q61" s="8">
        <f t="shared" si="10"/>
        <v>0.2</v>
      </c>
      <c r="R61" s="4" t="str">
        <f>IF(AND(P60&lt;360,P61=""),SUM($P$1:P60)-SUM($R$1:R60),"")</f>
        <v/>
      </c>
      <c r="S61" s="4" t="str">
        <f t="shared" si="13"/>
        <v/>
      </c>
      <c r="T61" s="4" t="str">
        <f>+IF(S61="","",SUM($Q$1:Q60)-SUM($T$1:T60))</f>
        <v/>
      </c>
      <c r="U61" s="4"/>
      <c r="V61" s="5" t="str">
        <f t="shared" si="11"/>
        <v/>
      </c>
      <c r="W61" s="6" t="str">
        <f t="shared" si="12"/>
        <v/>
      </c>
      <c r="X61" s="6" t="str">
        <f t="array" aca="1" ref="X61" ca="1">IF($W61="","",MAX(INDIRECT("Q"&amp;MAX(ROW($W$2:$W60)*($W$2:$W60&lt;&gt;"")+1)&amp;":Q"&amp;MAX(ROW($W$2:$W61)*($W$2:$W61&lt;&gt;"")))))</f>
        <v/>
      </c>
      <c r="Y61">
        <f t="array" aca="1" ref="Y61" ca="1">SUM(INDIRECT("O"&amp;ROW()&amp;":O"&amp;MIN(IF(ISNUMBER(X61:$X$100),ROW(X61:$X$100)))))</f>
        <v>1080</v>
      </c>
      <c r="Z61" s="8">
        <f t="shared" ca="1" si="16"/>
        <v>0.2</v>
      </c>
      <c r="AA61" t="str">
        <f>IF(W61="","",SUM($Z$1:Z60)-SUM($AA$1:AA60))</f>
        <v/>
      </c>
    </row>
    <row r="62" spans="1:27" customFormat="1">
      <c r="A62" s="2">
        <v>37072002</v>
      </c>
      <c r="B62" s="3" t="s">
        <v>81</v>
      </c>
      <c r="C62" s="2" t="s">
        <v>21</v>
      </c>
      <c r="D62" s="2">
        <v>0.2</v>
      </c>
      <c r="E62" s="2"/>
      <c r="F62" s="2"/>
      <c r="G62" s="2" t="str">
        <f t="shared" si="0"/>
        <v>07</v>
      </c>
      <c r="H62" s="2" t="str">
        <f t="shared" si="1"/>
        <v>06</v>
      </c>
      <c r="I62" s="2" t="str">
        <f t="shared" si="2"/>
        <v>00</v>
      </c>
      <c r="J62" s="2" t="str">
        <f t="shared" si="3"/>
        <v>16</v>
      </c>
      <c r="K62" s="2" t="str">
        <f t="shared" si="4"/>
        <v>09</v>
      </c>
      <c r="L62" s="2" t="str">
        <f t="shared" si="5"/>
        <v>2009</v>
      </c>
      <c r="N62" s="1">
        <f t="shared" si="7"/>
        <v>1056342666</v>
      </c>
      <c r="O62">
        <f t="shared" si="8"/>
        <v>6</v>
      </c>
      <c r="P62" s="1">
        <f t="shared" si="9"/>
        <v>6</v>
      </c>
      <c r="Q62" s="8">
        <f t="shared" si="10"/>
        <v>0.2</v>
      </c>
      <c r="R62" s="4" t="str">
        <f>IF(AND(P61&lt;360,P62=""),SUM($P$1:P61)-SUM($R$1:R61),"")</f>
        <v/>
      </c>
      <c r="S62" s="4" t="str">
        <f t="shared" si="13"/>
        <v/>
      </c>
      <c r="T62" s="4" t="str">
        <f>+IF(S62="","",SUM($Q$1:Q61)-SUM($T$1:T61))</f>
        <v/>
      </c>
      <c r="U62" s="4"/>
      <c r="V62" s="5" t="str">
        <f t="shared" si="11"/>
        <v/>
      </c>
      <c r="W62" s="6" t="str">
        <f t="shared" si="12"/>
        <v/>
      </c>
      <c r="X62" s="6" t="str">
        <f t="array" aca="1" ref="X62" ca="1">IF($W62="","",MAX(INDIRECT("Q"&amp;MAX(ROW($W$2:$W61)*($W$2:$W61&lt;&gt;"")+1)&amp;":Q"&amp;MAX(ROW($W$2:$W62)*($W$2:$W62&lt;&gt;"")))))</f>
        <v/>
      </c>
      <c r="Y62">
        <f t="array" aca="1" ref="Y62" ca="1">SUM(INDIRECT("O"&amp;ROW()&amp;":O"&amp;MIN(IF(ISNUMBER(X62:$X$100),ROW(X62:$X$100)))))</f>
        <v>1074</v>
      </c>
      <c r="Z62" s="8">
        <f t="shared" ca="1" si="16"/>
        <v>0.2</v>
      </c>
      <c r="AA62" t="str">
        <f>IF(W62="","",SUM($Z$1:Z61)-SUM($AA$1:AA61))</f>
        <v/>
      </c>
    </row>
    <row r="63" spans="1:27" customFormat="1">
      <c r="A63" s="2">
        <v>37072002</v>
      </c>
      <c r="B63" s="3" t="s">
        <v>82</v>
      </c>
      <c r="C63" s="2" t="s">
        <v>21</v>
      </c>
      <c r="D63" s="2">
        <v>0.2</v>
      </c>
      <c r="E63" s="2"/>
      <c r="F63" s="2"/>
      <c r="G63" s="2" t="str">
        <f t="shared" si="0"/>
        <v>07</v>
      </c>
      <c r="H63" s="2" t="str">
        <f t="shared" si="1"/>
        <v>12</v>
      </c>
      <c r="I63" s="2" t="str">
        <f t="shared" si="2"/>
        <v>00</v>
      </c>
      <c r="J63" s="2" t="str">
        <f t="shared" si="3"/>
        <v>16</v>
      </c>
      <c r="K63" s="2" t="str">
        <f t="shared" si="4"/>
        <v>09</v>
      </c>
      <c r="L63" s="2" t="str">
        <f t="shared" si="5"/>
        <v>2009</v>
      </c>
      <c r="N63" s="1">
        <f t="shared" si="7"/>
        <v>1056342672</v>
      </c>
      <c r="O63">
        <f t="shared" si="8"/>
        <v>6</v>
      </c>
      <c r="P63" s="1">
        <f t="shared" si="9"/>
        <v>6</v>
      </c>
      <c r="Q63" s="8">
        <f t="shared" si="10"/>
        <v>0.2</v>
      </c>
      <c r="R63" s="4" t="str">
        <f>IF(AND(P62&lt;360,P63=""),SUM($P$1:P62)-SUM($R$1:R62),"")</f>
        <v/>
      </c>
      <c r="S63" s="4" t="str">
        <f t="shared" si="13"/>
        <v/>
      </c>
      <c r="T63" s="4" t="str">
        <f>+IF(S63="","",SUM($Q$1:Q62)-SUM($T$1:T62))</f>
        <v/>
      </c>
      <c r="U63" s="4"/>
      <c r="V63" s="5" t="str">
        <f t="shared" si="11"/>
        <v/>
      </c>
      <c r="W63" s="6" t="str">
        <f t="shared" si="12"/>
        <v/>
      </c>
      <c r="X63" s="6" t="str">
        <f t="array" aca="1" ref="X63" ca="1">IF($W63="","",MAX(INDIRECT("Q"&amp;MAX(ROW($W$2:$W62)*($W$2:$W62&lt;&gt;"")+1)&amp;":Q"&amp;MAX(ROW($W$2:$W63)*($W$2:$W63&lt;&gt;"")))))</f>
        <v/>
      </c>
      <c r="Y63">
        <f t="array" aca="1" ref="Y63" ca="1">SUM(INDIRECT("O"&amp;ROW()&amp;":O"&amp;MIN(IF(ISNUMBER(X63:$X$100),ROW(X63:$X$100)))))</f>
        <v>1068</v>
      </c>
      <c r="Z63" s="8">
        <f t="shared" ca="1" si="16"/>
        <v>0.2</v>
      </c>
      <c r="AA63" t="str">
        <f>IF(W63="","",SUM($Z$1:Z62)-SUM($AA$1:AA62))</f>
        <v/>
      </c>
    </row>
    <row r="64" spans="1:27" customFormat="1">
      <c r="A64" s="2">
        <v>37072002</v>
      </c>
      <c r="B64" s="3" t="s">
        <v>83</v>
      </c>
      <c r="C64" s="2" t="s">
        <v>21</v>
      </c>
      <c r="D64" s="2">
        <v>0.2</v>
      </c>
      <c r="E64" s="2"/>
      <c r="F64" s="2"/>
      <c r="G64" s="2" t="str">
        <f t="shared" si="0"/>
        <v>07</v>
      </c>
      <c r="H64" s="2" t="str">
        <f t="shared" si="1"/>
        <v>18</v>
      </c>
      <c r="I64" s="2" t="str">
        <f t="shared" si="2"/>
        <v>00</v>
      </c>
      <c r="J64" s="2" t="str">
        <f t="shared" si="3"/>
        <v>16</v>
      </c>
      <c r="K64" s="2" t="str">
        <f t="shared" si="4"/>
        <v>09</v>
      </c>
      <c r="L64" s="2" t="str">
        <f t="shared" si="5"/>
        <v>2009</v>
      </c>
      <c r="N64" s="1">
        <f t="shared" si="7"/>
        <v>1056342678</v>
      </c>
      <c r="O64">
        <f t="shared" si="8"/>
        <v>6</v>
      </c>
      <c r="P64" s="1">
        <f t="shared" si="9"/>
        <v>6</v>
      </c>
      <c r="Q64" s="8">
        <f t="shared" si="10"/>
        <v>0.2</v>
      </c>
      <c r="R64" s="4" t="str">
        <f>IF(AND(P63&lt;360,P64=""),SUM($P$1:P63)-SUM($R$1:R63),"")</f>
        <v/>
      </c>
      <c r="S64" s="4" t="str">
        <f t="shared" si="13"/>
        <v/>
      </c>
      <c r="T64" s="4" t="str">
        <f>+IF(S64="","",SUM($Q$1:Q63)-SUM($T$1:T63))</f>
        <v/>
      </c>
      <c r="U64" s="4"/>
      <c r="V64" s="5" t="str">
        <f t="shared" si="11"/>
        <v/>
      </c>
      <c r="W64" s="6" t="str">
        <f t="shared" si="12"/>
        <v/>
      </c>
      <c r="X64" s="6" t="str">
        <f t="array" aca="1" ref="X64" ca="1">IF($W64="","",MAX(INDIRECT("Q"&amp;MAX(ROW($W$2:$W63)*($W$2:$W63&lt;&gt;"")+1)&amp;":Q"&amp;MAX(ROW($W$2:$W64)*($W$2:$W64&lt;&gt;"")))))</f>
        <v/>
      </c>
      <c r="Y64">
        <f t="array" aca="1" ref="Y64" ca="1">SUM(INDIRECT("O"&amp;ROW()&amp;":O"&amp;MIN(IF(ISNUMBER(X64:$X$100),ROW(X64:$X$100)))))</f>
        <v>1062</v>
      </c>
      <c r="Z64" s="8">
        <f t="shared" ca="1" si="16"/>
        <v>0.2</v>
      </c>
      <c r="AA64" t="str">
        <f>IF(W64="","",SUM($Z$1:Z63)-SUM($AA$1:AA63))</f>
        <v/>
      </c>
    </row>
    <row r="65" spans="1:27" customFormat="1">
      <c r="A65" s="2">
        <v>37072002</v>
      </c>
      <c r="B65" s="3" t="s">
        <v>84</v>
      </c>
      <c r="C65" s="2" t="s">
        <v>21</v>
      </c>
      <c r="D65" s="2">
        <v>0.2</v>
      </c>
      <c r="E65" s="2"/>
      <c r="F65" s="2"/>
      <c r="G65" s="2" t="str">
        <f t="shared" si="0"/>
        <v>07</v>
      </c>
      <c r="H65" s="2" t="str">
        <f t="shared" si="1"/>
        <v>24</v>
      </c>
      <c r="I65" s="2" t="str">
        <f t="shared" si="2"/>
        <v>00</v>
      </c>
      <c r="J65" s="2" t="str">
        <f t="shared" si="3"/>
        <v>16</v>
      </c>
      <c r="K65" s="2" t="str">
        <f t="shared" si="4"/>
        <v>09</v>
      </c>
      <c r="L65" s="2" t="str">
        <f t="shared" si="5"/>
        <v>2009</v>
      </c>
      <c r="N65" s="1">
        <f t="shared" si="7"/>
        <v>1056342684</v>
      </c>
      <c r="O65">
        <f t="shared" si="8"/>
        <v>6</v>
      </c>
      <c r="P65" s="1">
        <f t="shared" si="9"/>
        <v>6</v>
      </c>
      <c r="Q65" s="8">
        <f t="shared" si="10"/>
        <v>0.2</v>
      </c>
      <c r="R65" s="4" t="str">
        <f>IF(AND(P64&lt;360,P65=""),SUM($P$1:P64)-SUM($R$1:R64),"")</f>
        <v/>
      </c>
      <c r="S65" s="4" t="str">
        <f t="shared" si="13"/>
        <v/>
      </c>
      <c r="T65" s="4" t="str">
        <f>+IF(S65="","",SUM($Q$1:Q64)-SUM($T$1:T64))</f>
        <v/>
      </c>
      <c r="U65" s="4"/>
      <c r="V65" s="5" t="str">
        <f t="shared" si="11"/>
        <v/>
      </c>
      <c r="W65" s="6" t="str">
        <f t="shared" si="12"/>
        <v/>
      </c>
      <c r="X65" s="6" t="str">
        <f t="array" aca="1" ref="X65" ca="1">IF($W65="","",MAX(INDIRECT("Q"&amp;MAX(ROW($W$2:$W64)*($W$2:$W64&lt;&gt;"")+1)&amp;":Q"&amp;MAX(ROW($W$2:$W65)*($W$2:$W65&lt;&gt;"")))))</f>
        <v/>
      </c>
      <c r="Y65">
        <f t="array" aca="1" ref="Y65" ca="1">SUM(INDIRECT("O"&amp;ROW()&amp;":O"&amp;MIN(IF(ISNUMBER(X65:$X$100),ROW(X65:$X$100)))))</f>
        <v>1056</v>
      </c>
      <c r="Z65" s="8">
        <f t="shared" ca="1" si="16"/>
        <v>0.2</v>
      </c>
      <c r="AA65" t="str">
        <f>IF(W65="","",SUM($Z$1:Z64)-SUM($AA$1:AA64))</f>
        <v/>
      </c>
    </row>
    <row r="66" spans="1:27" customFormat="1">
      <c r="A66" s="2">
        <v>37072002</v>
      </c>
      <c r="B66" s="3" t="s">
        <v>85</v>
      </c>
      <c r="C66" s="2" t="s">
        <v>21</v>
      </c>
      <c r="D66" s="2">
        <v>0.2</v>
      </c>
      <c r="E66" s="2"/>
      <c r="F66" s="2"/>
      <c r="G66" s="2" t="str">
        <f t="shared" ref="G66:G81" si="17">MID(B66,9,2)</f>
        <v>07</v>
      </c>
      <c r="H66" s="2" t="str">
        <f t="shared" ref="H66:H81" si="18">MID(B66,11,2)</f>
        <v>30</v>
      </c>
      <c r="I66" s="2" t="str">
        <f t="shared" ref="I66:I81" si="19">MID(B66,13,2)</f>
        <v>00</v>
      </c>
      <c r="J66" s="2" t="str">
        <f t="shared" ref="J66:J81" si="20">MID(B66,7,2)</f>
        <v>16</v>
      </c>
      <c r="K66" s="2" t="str">
        <f t="shared" ref="K66:K81" si="21">MID(B66,5,2)</f>
        <v>09</v>
      </c>
      <c r="L66" s="2" t="str">
        <f t="shared" ref="L66:L81" si="22">MID(B66,1,4)</f>
        <v>2009</v>
      </c>
      <c r="N66" s="1">
        <f t="shared" si="7"/>
        <v>1056342690</v>
      </c>
      <c r="O66">
        <f t="shared" si="8"/>
        <v>6</v>
      </c>
      <c r="P66" s="1">
        <f t="shared" si="9"/>
        <v>6</v>
      </c>
      <c r="Q66" s="8">
        <f t="shared" si="10"/>
        <v>0.2</v>
      </c>
      <c r="R66" s="4" t="str">
        <f>IF(AND(P65&lt;360,P66=""),SUM($P$1:P65)-SUM($R$1:R65),"")</f>
        <v/>
      </c>
      <c r="S66" s="4" t="str">
        <f t="shared" si="13"/>
        <v/>
      </c>
      <c r="T66" s="4" t="str">
        <f>+IF(S66="","",SUM($Q$1:Q65)-SUM($T$1:T65))</f>
        <v/>
      </c>
      <c r="U66" s="4"/>
      <c r="V66" s="5" t="str">
        <f t="shared" si="11"/>
        <v/>
      </c>
      <c r="W66" s="6" t="str">
        <f t="shared" si="12"/>
        <v/>
      </c>
      <c r="X66" s="6" t="str">
        <f t="array" aca="1" ref="X66" ca="1">IF($W66="","",MAX(INDIRECT("Q"&amp;MAX(ROW($W$2:$W65)*($W$2:$W65&lt;&gt;"")+1)&amp;":Q"&amp;MAX(ROW($W$2:$W66)*($W$2:$W66&lt;&gt;"")))))</f>
        <v/>
      </c>
      <c r="Y66">
        <f t="array" aca="1" ref="Y66" ca="1">SUM(INDIRECT("O"&amp;ROW()&amp;":O"&amp;MIN(IF(ISNUMBER(X66:$X$100),ROW(X66:$X$100)))))</f>
        <v>1050</v>
      </c>
      <c r="Z66" s="8">
        <f t="shared" ca="1" si="16"/>
        <v>0.2</v>
      </c>
      <c r="AA66" t="str">
        <f>IF(W66="","",SUM($Z$1:Z65)-SUM($AA$1:AA65))</f>
        <v/>
      </c>
    </row>
    <row r="67" spans="1:27" customFormat="1">
      <c r="A67" s="2">
        <v>37072002</v>
      </c>
      <c r="B67" s="3" t="s">
        <v>86</v>
      </c>
      <c r="C67" s="2" t="s">
        <v>21</v>
      </c>
      <c r="D67" s="2">
        <v>0.2</v>
      </c>
      <c r="E67" s="2"/>
      <c r="F67" s="2"/>
      <c r="G67" s="2" t="str">
        <f t="shared" si="17"/>
        <v>07</v>
      </c>
      <c r="H67" s="2" t="str">
        <f t="shared" si="18"/>
        <v>36</v>
      </c>
      <c r="I67" s="2" t="str">
        <f t="shared" si="19"/>
        <v>00</v>
      </c>
      <c r="J67" s="2" t="str">
        <f t="shared" si="20"/>
        <v>16</v>
      </c>
      <c r="K67" s="2" t="str">
        <f t="shared" si="21"/>
        <v>09</v>
      </c>
      <c r="L67" s="2" t="str">
        <f t="shared" si="22"/>
        <v>2009</v>
      </c>
      <c r="N67" s="1">
        <f t="shared" ref="N67:N81" si="23">((G67*60)+H67+(J67*24*60)+(K67*30*24*60)+(L67*365*24*60))</f>
        <v>1056342696</v>
      </c>
      <c r="O67">
        <f t="shared" si="8"/>
        <v>6</v>
      </c>
      <c r="P67" s="1">
        <f t="shared" ref="P67:P81" si="24">IF(O67&lt;360,O67,"")</f>
        <v>6</v>
      </c>
      <c r="Q67" s="8">
        <f t="shared" ref="Q67:Q81" si="25">IF(OR(P67&lt;=360,AND(P68&lt;=360,P67="")),D67,"")</f>
        <v>0.2</v>
      </c>
      <c r="R67" s="4" t="str">
        <f>IF(AND(P66&lt;360,P67=""),SUM($P$1:P66)-SUM($R$1:R66),"")</f>
        <v/>
      </c>
      <c r="S67" s="4" t="str">
        <f t="shared" si="13"/>
        <v/>
      </c>
      <c r="T67" s="4" t="str">
        <f>+IF(S67="","",SUM($Q$1:Q66)-SUM($T$1:T66))</f>
        <v/>
      </c>
      <c r="U67" s="4"/>
      <c r="V67" s="5" t="str">
        <f t="shared" ref="V67:V81" si="26">IF(W67="","",CONCATENATE(K67,J67))</f>
        <v/>
      </c>
      <c r="W67" s="6" t="str">
        <f t="shared" ref="W67:W81" si="27">IF(T67&gt;1,T67,"")</f>
        <v/>
      </c>
      <c r="X67" s="6" t="str">
        <f t="array" aca="1" ref="X67" ca="1">IF($W67="","",MAX(INDIRECT("Q"&amp;MAX(ROW($W$2:$W66)*($W$2:$W66&lt;&gt;"")+1)&amp;":Q"&amp;MAX(ROW($W$2:$W67)*($W$2:$W67&lt;&gt;"")))))</f>
        <v/>
      </c>
      <c r="Y67">
        <f t="array" aca="1" ref="Y67" ca="1">SUM(INDIRECT("O"&amp;ROW()&amp;":O"&amp;MIN(IF(ISNUMBER(X67:$X$100),ROW(X67:$X$100)))))</f>
        <v>1044</v>
      </c>
      <c r="Z67" s="8">
        <f t="shared" ca="1" si="16"/>
        <v>0.2</v>
      </c>
      <c r="AA67" t="str">
        <f>IF(W67="","",SUM($Z$1:Z66)-SUM($AA$1:AA66))</f>
        <v/>
      </c>
    </row>
    <row r="68" spans="1:27" customFormat="1">
      <c r="A68" s="2">
        <v>37072002</v>
      </c>
      <c r="B68" s="3" t="s">
        <v>87</v>
      </c>
      <c r="C68" s="2" t="s">
        <v>21</v>
      </c>
      <c r="D68" s="2">
        <v>0.2</v>
      </c>
      <c r="E68" s="2"/>
      <c r="F68" s="2"/>
      <c r="G68" s="2" t="str">
        <f t="shared" si="17"/>
        <v>07</v>
      </c>
      <c r="H68" s="2" t="str">
        <f t="shared" si="18"/>
        <v>42</v>
      </c>
      <c r="I68" s="2" t="str">
        <f t="shared" si="19"/>
        <v>00</v>
      </c>
      <c r="J68" s="2" t="str">
        <f t="shared" si="20"/>
        <v>16</v>
      </c>
      <c r="K68" s="2" t="str">
        <f t="shared" si="21"/>
        <v>09</v>
      </c>
      <c r="L68" s="2" t="str">
        <f t="shared" si="22"/>
        <v>2009</v>
      </c>
      <c r="N68" s="1">
        <f t="shared" si="23"/>
        <v>1056342702</v>
      </c>
      <c r="O68">
        <f t="shared" ref="O68:O81" si="28">N68-N67</f>
        <v>6</v>
      </c>
      <c r="P68" s="1">
        <f t="shared" si="24"/>
        <v>6</v>
      </c>
      <c r="Q68" s="8">
        <f t="shared" si="25"/>
        <v>0.2</v>
      </c>
      <c r="R68" s="4" t="str">
        <f>IF(AND(P67&lt;360,P68=""),SUM($P$1:P67)-SUM($R$1:R67),"")</f>
        <v/>
      </c>
      <c r="S68" s="4" t="str">
        <f t="shared" si="13"/>
        <v/>
      </c>
      <c r="T68" s="4" t="str">
        <f>+IF(S68="","",SUM($Q$1:Q67)-SUM($T$1:T67))</f>
        <v/>
      </c>
      <c r="U68" s="4"/>
      <c r="V68" s="5" t="str">
        <f t="shared" si="26"/>
        <v/>
      </c>
      <c r="W68" s="6" t="str">
        <f t="shared" si="27"/>
        <v/>
      </c>
      <c r="X68" s="6" t="str">
        <f t="array" aca="1" ref="X68" ca="1">IF($W68="","",MAX(INDIRECT("Q"&amp;MAX(ROW($W$2:$W67)*($W$2:$W67&lt;&gt;"")+1)&amp;":Q"&amp;MAX(ROW($W$2:$W68)*($W$2:$W68&lt;&gt;"")))))</f>
        <v/>
      </c>
      <c r="Y68">
        <f t="array" aca="1" ref="Y68" ca="1">SUM(INDIRECT("O"&amp;ROW()&amp;":O"&amp;MIN(IF(ISNUMBER(X68:$X$100),ROW(X68:$X$100)))))</f>
        <v>1038</v>
      </c>
      <c r="Z68" s="8">
        <f t="shared" ca="1" si="16"/>
        <v>0.2</v>
      </c>
      <c r="AA68" t="str">
        <f>IF(W68="","",SUM($Z$1:Z67)-SUM($AA$1:AA67))</f>
        <v/>
      </c>
    </row>
    <row r="69" spans="1:27" customFormat="1">
      <c r="A69" s="2">
        <v>37072002</v>
      </c>
      <c r="B69" s="3" t="s">
        <v>88</v>
      </c>
      <c r="C69" s="2" t="s">
        <v>21</v>
      </c>
      <c r="D69" s="2">
        <v>0.2</v>
      </c>
      <c r="E69" s="2"/>
      <c r="F69" s="2"/>
      <c r="G69" s="2" t="str">
        <f t="shared" si="17"/>
        <v>07</v>
      </c>
      <c r="H69" s="2" t="str">
        <f t="shared" si="18"/>
        <v>48</v>
      </c>
      <c r="I69" s="2" t="str">
        <f t="shared" si="19"/>
        <v>00</v>
      </c>
      <c r="J69" s="2" t="str">
        <f t="shared" si="20"/>
        <v>16</v>
      </c>
      <c r="K69" s="2" t="str">
        <f t="shared" si="21"/>
        <v>09</v>
      </c>
      <c r="L69" s="2" t="str">
        <f t="shared" si="22"/>
        <v>2009</v>
      </c>
      <c r="N69" s="1">
        <f t="shared" si="23"/>
        <v>1056342708</v>
      </c>
      <c r="O69">
        <f t="shared" si="28"/>
        <v>6</v>
      </c>
      <c r="P69" s="1">
        <f t="shared" si="24"/>
        <v>6</v>
      </c>
      <c r="Q69" s="8">
        <f t="shared" si="25"/>
        <v>0.2</v>
      </c>
      <c r="R69" s="4" t="str">
        <f>IF(AND(P68&lt;360,P69=""),SUM($P$1:P68)-SUM($R$1:R68),"")</f>
        <v/>
      </c>
      <c r="S69" s="4" t="str">
        <f t="shared" si="13"/>
        <v/>
      </c>
      <c r="T69" s="4" t="str">
        <f>+IF(S69="","",SUM($Q$1:Q68)-SUM($T$1:T68))</f>
        <v/>
      </c>
      <c r="U69" s="4"/>
      <c r="V69" s="5" t="str">
        <f t="shared" si="26"/>
        <v/>
      </c>
      <c r="W69" s="6" t="str">
        <f t="shared" si="27"/>
        <v/>
      </c>
      <c r="X69" s="6" t="str">
        <f t="array" aca="1" ref="X69" ca="1">IF($W69="","",MAX(INDIRECT("Q"&amp;MAX(ROW($W$2:$W68)*($W$2:$W68&lt;&gt;"")+1)&amp;":Q"&amp;MAX(ROW($W$2:$W69)*($W$2:$W69&lt;&gt;"")))))</f>
        <v/>
      </c>
      <c r="Y69">
        <f t="array" aca="1" ref="Y69" ca="1">SUM(INDIRECT("O"&amp;ROW()&amp;":O"&amp;MIN(IF(ISNUMBER(X69:$X$100),ROW(X69:$X$100)))))</f>
        <v>1032</v>
      </c>
      <c r="Z69" s="8">
        <f t="shared" ca="1" si="16"/>
        <v>0.2</v>
      </c>
      <c r="AA69" t="str">
        <f>IF(W69="","",SUM($Z$1:Z68)-SUM($AA$1:AA68))</f>
        <v/>
      </c>
    </row>
    <row r="70" spans="1:27" customFormat="1">
      <c r="A70" s="2">
        <v>37072002</v>
      </c>
      <c r="B70" s="3" t="s">
        <v>89</v>
      </c>
      <c r="C70" s="2" t="s">
        <v>21</v>
      </c>
      <c r="D70" s="2">
        <v>0.2</v>
      </c>
      <c r="E70" s="2"/>
      <c r="F70" s="2"/>
      <c r="G70" s="2" t="str">
        <f t="shared" si="17"/>
        <v>07</v>
      </c>
      <c r="H70" s="2" t="str">
        <f t="shared" si="18"/>
        <v>54</v>
      </c>
      <c r="I70" s="2" t="str">
        <f t="shared" si="19"/>
        <v>00</v>
      </c>
      <c r="J70" s="2" t="str">
        <f t="shared" si="20"/>
        <v>16</v>
      </c>
      <c r="K70" s="2" t="str">
        <f t="shared" si="21"/>
        <v>09</v>
      </c>
      <c r="L70" s="2" t="str">
        <f t="shared" si="22"/>
        <v>2009</v>
      </c>
      <c r="N70" s="1">
        <f t="shared" si="23"/>
        <v>1056342714</v>
      </c>
      <c r="O70">
        <f t="shared" si="28"/>
        <v>6</v>
      </c>
      <c r="P70" s="1">
        <f t="shared" si="24"/>
        <v>6</v>
      </c>
      <c r="Q70" s="8">
        <f t="shared" si="25"/>
        <v>0.2</v>
      </c>
      <c r="R70" s="4" t="str">
        <f>IF(AND(P69&lt;360,P70=""),SUM($P$1:P69)-SUM($R$1:R69),"")</f>
        <v/>
      </c>
      <c r="S70" s="4" t="str">
        <f t="shared" si="13"/>
        <v/>
      </c>
      <c r="T70" s="4" t="str">
        <f>+IF(S70="","",SUM($Q$1:Q69)-SUM($T$1:T69))</f>
        <v/>
      </c>
      <c r="U70" s="4"/>
      <c r="V70" s="5" t="str">
        <f t="shared" si="26"/>
        <v/>
      </c>
      <c r="W70" s="6" t="str">
        <f t="shared" si="27"/>
        <v/>
      </c>
      <c r="X70" s="6" t="str">
        <f t="array" aca="1" ref="X70" ca="1">IF($W70="","",MAX(INDIRECT("Q"&amp;MAX(ROW($W$2:$W69)*($W$2:$W69&lt;&gt;"")+1)&amp;":Q"&amp;MAX(ROW($W$2:$W70)*($W$2:$W70&lt;&gt;"")))))</f>
        <v/>
      </c>
      <c r="Y70">
        <f t="array" aca="1" ref="Y70" ca="1">SUM(INDIRECT("O"&amp;ROW()&amp;":O"&amp;MIN(IF(ISNUMBER(X70:$X$100),ROW(X70:$X$100)))))</f>
        <v>1026</v>
      </c>
      <c r="Z70" s="8">
        <f t="shared" ca="1" si="16"/>
        <v>0.2</v>
      </c>
      <c r="AA70" t="str">
        <f>IF(W70="","",SUM($Z$1:Z69)-SUM($AA$1:AA69))</f>
        <v/>
      </c>
    </row>
    <row r="71" spans="1:27" customFormat="1">
      <c r="A71" s="2">
        <v>37072002</v>
      </c>
      <c r="B71" s="3" t="s">
        <v>90</v>
      </c>
      <c r="C71" s="2" t="s">
        <v>21</v>
      </c>
      <c r="D71" s="2">
        <v>0.2</v>
      </c>
      <c r="E71" s="2"/>
      <c r="F71" s="2"/>
      <c r="G71" s="2" t="str">
        <f t="shared" si="17"/>
        <v>08</v>
      </c>
      <c r="H71" s="2" t="str">
        <f t="shared" si="18"/>
        <v>00</v>
      </c>
      <c r="I71" s="2" t="str">
        <f t="shared" si="19"/>
        <v>00</v>
      </c>
      <c r="J71" s="2" t="str">
        <f t="shared" si="20"/>
        <v>16</v>
      </c>
      <c r="K71" s="2" t="str">
        <f t="shared" si="21"/>
        <v>09</v>
      </c>
      <c r="L71" s="2" t="str">
        <f t="shared" si="22"/>
        <v>2009</v>
      </c>
      <c r="N71" s="1">
        <f t="shared" si="23"/>
        <v>1056342720</v>
      </c>
      <c r="O71">
        <f t="shared" si="28"/>
        <v>6</v>
      </c>
      <c r="P71" s="1">
        <f t="shared" si="24"/>
        <v>6</v>
      </c>
      <c r="Q71" s="8">
        <f t="shared" si="25"/>
        <v>0.2</v>
      </c>
      <c r="R71" s="4" t="str">
        <f>IF(AND(P70&lt;360,P71=""),SUM($P$1:P70)-SUM($R$1:R70),"")</f>
        <v/>
      </c>
      <c r="S71" s="4" t="str">
        <f t="shared" ref="S71:S81" si="29">IF(R71="","",R71+6)</f>
        <v/>
      </c>
      <c r="T71" s="4" t="str">
        <f>+IF(S71="","",SUM($Q$1:Q70)-SUM($T$1:T70))</f>
        <v/>
      </c>
      <c r="U71" s="4"/>
      <c r="V71" s="5" t="str">
        <f t="shared" si="26"/>
        <v/>
      </c>
      <c r="W71" s="6" t="str">
        <f t="shared" si="27"/>
        <v/>
      </c>
      <c r="X71" s="6" t="str">
        <f t="array" aca="1" ref="X71" ca="1">IF($W71="","",MAX(INDIRECT("Q"&amp;MAX(ROW($W$2:$W70)*($W$2:$W70&lt;&gt;"")+1)&amp;":Q"&amp;MAX(ROW($W$2:$W71)*($W$2:$W71&lt;&gt;"")))))</f>
        <v/>
      </c>
      <c r="Y71">
        <f t="array" aca="1" ref="Y71" ca="1">SUM(INDIRECT("O"&amp;ROW()&amp;":O"&amp;MIN(IF(ISNUMBER(X71:$X$100),ROW(X71:$X$100)))))</f>
        <v>1020</v>
      </c>
      <c r="Z71" s="8">
        <f t="shared" ca="1" si="16"/>
        <v>0.2</v>
      </c>
      <c r="AA71" t="str">
        <f>IF(W71="","",SUM($Z$1:Z70)-SUM($AA$1:AA70))</f>
        <v/>
      </c>
    </row>
    <row r="72" spans="1:27" customFormat="1">
      <c r="A72" s="2">
        <v>37072002</v>
      </c>
      <c r="B72" s="3" t="s">
        <v>91</v>
      </c>
      <c r="C72" s="2" t="s">
        <v>21</v>
      </c>
      <c r="D72" s="2">
        <v>0.2</v>
      </c>
      <c r="E72" s="2"/>
      <c r="F72" s="2"/>
      <c r="G72" s="2" t="str">
        <f t="shared" si="17"/>
        <v>08</v>
      </c>
      <c r="H72" s="2" t="str">
        <f t="shared" si="18"/>
        <v>06</v>
      </c>
      <c r="I72" s="2" t="str">
        <f t="shared" si="19"/>
        <v>00</v>
      </c>
      <c r="J72" s="2" t="str">
        <f t="shared" si="20"/>
        <v>16</v>
      </c>
      <c r="K72" s="2" t="str">
        <f t="shared" si="21"/>
        <v>09</v>
      </c>
      <c r="L72" s="2" t="str">
        <f t="shared" si="22"/>
        <v>2009</v>
      </c>
      <c r="N72" s="1">
        <f t="shared" si="23"/>
        <v>1056342726</v>
      </c>
      <c r="O72">
        <f t="shared" si="28"/>
        <v>6</v>
      </c>
      <c r="P72" s="1">
        <f t="shared" si="24"/>
        <v>6</v>
      </c>
      <c r="Q72" s="8">
        <f t="shared" si="25"/>
        <v>0.2</v>
      </c>
      <c r="R72" s="4" t="str">
        <f>IF(AND(P71&lt;360,P72=""),SUM($P$1:P71)-SUM($R$1:R71),"")</f>
        <v/>
      </c>
      <c r="S72" s="4" t="str">
        <f t="shared" si="29"/>
        <v/>
      </c>
      <c r="T72" s="4" t="str">
        <f>+IF(S72="","",SUM($Q$1:Q71)-SUM($T$1:T71))</f>
        <v/>
      </c>
      <c r="U72" s="4"/>
      <c r="V72" s="5" t="str">
        <f t="shared" si="26"/>
        <v/>
      </c>
      <c r="W72" s="6" t="str">
        <f t="shared" si="27"/>
        <v/>
      </c>
      <c r="X72" s="6" t="str">
        <f t="array" aca="1" ref="X72" ca="1">IF($W72="","",MAX(INDIRECT("Q"&amp;MAX(ROW($W$2:$W71)*($W$2:$W71&lt;&gt;"")+1)&amp;":Q"&amp;MAX(ROW($W$2:$W72)*($W$2:$W72&lt;&gt;"")))))</f>
        <v/>
      </c>
      <c r="Y72">
        <f t="array" aca="1" ref="Y72" ca="1">SUM(INDIRECT("O"&amp;ROW()&amp;":O"&amp;MIN(IF(ISNUMBER(X72:$X$100),ROW(X72:$X$100)))))</f>
        <v>1014</v>
      </c>
      <c r="Z72" s="8">
        <f t="shared" ca="1" si="16"/>
        <v>0.2</v>
      </c>
      <c r="AA72" t="str">
        <f>IF(W72="","",SUM($Z$1:Z71)-SUM($AA$1:AA71))</f>
        <v/>
      </c>
    </row>
    <row r="73" spans="1:27" customFormat="1">
      <c r="A73" s="2">
        <v>37072002</v>
      </c>
      <c r="B73" s="3" t="s">
        <v>92</v>
      </c>
      <c r="C73" s="2" t="s">
        <v>21</v>
      </c>
      <c r="D73" s="2">
        <v>0.2</v>
      </c>
      <c r="E73" s="2"/>
      <c r="F73" s="2"/>
      <c r="G73" s="2" t="str">
        <f t="shared" si="17"/>
        <v>08</v>
      </c>
      <c r="H73" s="2" t="str">
        <f t="shared" si="18"/>
        <v>18</v>
      </c>
      <c r="I73" s="2" t="str">
        <f t="shared" si="19"/>
        <v>00</v>
      </c>
      <c r="J73" s="2" t="str">
        <f t="shared" si="20"/>
        <v>16</v>
      </c>
      <c r="K73" s="2" t="str">
        <f t="shared" si="21"/>
        <v>09</v>
      </c>
      <c r="L73" s="2" t="str">
        <f t="shared" si="22"/>
        <v>2009</v>
      </c>
      <c r="N73" s="1">
        <f t="shared" si="23"/>
        <v>1056342738</v>
      </c>
      <c r="O73">
        <f t="shared" si="28"/>
        <v>12</v>
      </c>
      <c r="P73" s="1">
        <f t="shared" si="24"/>
        <v>12</v>
      </c>
      <c r="Q73" s="8">
        <f t="shared" si="25"/>
        <v>0.2</v>
      </c>
      <c r="R73" s="4" t="str">
        <f>IF(AND(P72&lt;360,P73=""),SUM($P$1:P72)-SUM($R$1:R72),"")</f>
        <v/>
      </c>
      <c r="S73" s="4" t="str">
        <f t="shared" si="29"/>
        <v/>
      </c>
      <c r="T73" s="4" t="str">
        <f>+IF(S73="","",SUM($Q$1:Q72)-SUM($T$1:T72))</f>
        <v/>
      </c>
      <c r="U73" s="4"/>
      <c r="V73" s="5" t="str">
        <f t="shared" si="26"/>
        <v/>
      </c>
      <c r="W73" s="6" t="str">
        <f t="shared" si="27"/>
        <v/>
      </c>
      <c r="X73" s="6" t="str">
        <f t="array" aca="1" ref="X73" ca="1">IF($W73="","",MAX(INDIRECT("Q"&amp;MAX(ROW($W$2:$W72)*($W$2:$W72&lt;&gt;"")+1)&amp;":Q"&amp;MAX(ROW($W$2:$W73)*($W$2:$W73&lt;&gt;"")))))</f>
        <v/>
      </c>
      <c r="Y73">
        <f t="array" aca="1" ref="Y73" ca="1">SUM(INDIRECT("O"&amp;ROW()&amp;":O"&amp;MIN(IF(ISNUMBER(X73:$X$100),ROW(X73:$X$100)))))</f>
        <v>1008</v>
      </c>
      <c r="Z73" s="8">
        <f t="shared" ca="1" si="16"/>
        <v>0.2</v>
      </c>
      <c r="AA73" t="str">
        <f>IF(W73="","",SUM($Z$1:Z72)-SUM($AA$1:AA72))</f>
        <v/>
      </c>
    </row>
    <row r="74" spans="1:27" customFormat="1">
      <c r="A74" s="2">
        <v>37072002</v>
      </c>
      <c r="B74" s="3" t="s">
        <v>93</v>
      </c>
      <c r="C74" s="2" t="s">
        <v>21</v>
      </c>
      <c r="D74" s="2">
        <v>0.2</v>
      </c>
      <c r="E74" s="2"/>
      <c r="F74" s="2"/>
      <c r="G74" s="2" t="str">
        <f t="shared" si="17"/>
        <v>08</v>
      </c>
      <c r="H74" s="2" t="str">
        <f t="shared" si="18"/>
        <v>42</v>
      </c>
      <c r="I74" s="2" t="str">
        <f t="shared" si="19"/>
        <v>00</v>
      </c>
      <c r="J74" s="2" t="str">
        <f t="shared" si="20"/>
        <v>16</v>
      </c>
      <c r="K74" s="2" t="str">
        <f t="shared" si="21"/>
        <v>09</v>
      </c>
      <c r="L74" s="2" t="str">
        <f t="shared" si="22"/>
        <v>2009</v>
      </c>
      <c r="N74" s="1">
        <f t="shared" si="23"/>
        <v>1056342762</v>
      </c>
      <c r="O74">
        <f t="shared" si="28"/>
        <v>24</v>
      </c>
      <c r="P74" s="1">
        <f t="shared" si="24"/>
        <v>24</v>
      </c>
      <c r="Q74" s="8">
        <f t="shared" si="25"/>
        <v>0.2</v>
      </c>
      <c r="R74" s="4" t="str">
        <f>IF(AND(P73&lt;360,P74=""),SUM($P$1:P73)-SUM($R$1:R73),"")</f>
        <v/>
      </c>
      <c r="S74" s="4" t="str">
        <f t="shared" si="29"/>
        <v/>
      </c>
      <c r="T74" s="4" t="str">
        <f>+IF(S74="","",SUM($Q$1:Q73)-SUM($T$1:T73))</f>
        <v/>
      </c>
      <c r="U74" s="4"/>
      <c r="V74" s="5" t="str">
        <f t="shared" si="26"/>
        <v/>
      </c>
      <c r="W74" s="6" t="str">
        <f t="shared" si="27"/>
        <v/>
      </c>
      <c r="X74" s="6" t="str">
        <f t="array" aca="1" ref="X74" ca="1">IF($W74="","",MAX(INDIRECT("Q"&amp;MAX(ROW($W$2:$W73)*($W$2:$W73&lt;&gt;"")+1)&amp;":Q"&amp;MAX(ROW($W$2:$W74)*($W$2:$W74&lt;&gt;"")))))</f>
        <v/>
      </c>
      <c r="Y74">
        <f t="array" aca="1" ref="Y74" ca="1">SUM(INDIRECT("O"&amp;ROW()&amp;":O"&amp;MIN(IF(ISNUMBER(X74:$X$100),ROW(X74:$X$100)))))</f>
        <v>996</v>
      </c>
      <c r="Z74" s="8">
        <f t="shared" ca="1" si="16"/>
        <v>0.2</v>
      </c>
      <c r="AA74" t="str">
        <f>IF(W74="","",SUM($Z$1:Z73)-SUM($AA$1:AA73))</f>
        <v/>
      </c>
    </row>
    <row r="75" spans="1:27" customFormat="1">
      <c r="A75" s="2">
        <v>37072002</v>
      </c>
      <c r="B75" s="3" t="s">
        <v>94</v>
      </c>
      <c r="C75" s="2" t="s">
        <v>21</v>
      </c>
      <c r="D75" s="2">
        <v>0.2</v>
      </c>
      <c r="E75" s="2"/>
      <c r="F75" s="2"/>
      <c r="G75" s="2" t="str">
        <f t="shared" si="17"/>
        <v>08</v>
      </c>
      <c r="H75" s="2" t="str">
        <f t="shared" si="18"/>
        <v>54</v>
      </c>
      <c r="I75" s="2" t="str">
        <f t="shared" si="19"/>
        <v>00</v>
      </c>
      <c r="J75" s="2" t="str">
        <f t="shared" si="20"/>
        <v>16</v>
      </c>
      <c r="K75" s="2" t="str">
        <f t="shared" si="21"/>
        <v>09</v>
      </c>
      <c r="L75" s="2" t="str">
        <f t="shared" si="22"/>
        <v>2009</v>
      </c>
      <c r="N75" s="1">
        <f t="shared" si="23"/>
        <v>1056342774</v>
      </c>
      <c r="O75">
        <f t="shared" si="28"/>
        <v>12</v>
      </c>
      <c r="P75" s="1">
        <f t="shared" si="24"/>
        <v>12</v>
      </c>
      <c r="Q75" s="8">
        <f t="shared" si="25"/>
        <v>0.2</v>
      </c>
      <c r="R75" s="4" t="str">
        <f>IF(AND(P74&lt;360,P75=""),SUM($P$1:P74)-SUM($R$1:R74),"")</f>
        <v/>
      </c>
      <c r="S75" s="4" t="str">
        <f t="shared" si="29"/>
        <v/>
      </c>
      <c r="T75" s="4" t="str">
        <f>+IF(S75="","",SUM($Q$1:Q74)-SUM($T$1:T74))</f>
        <v/>
      </c>
      <c r="U75" s="4"/>
      <c r="V75" s="5" t="str">
        <f t="shared" si="26"/>
        <v/>
      </c>
      <c r="W75" s="6" t="str">
        <f t="shared" si="27"/>
        <v/>
      </c>
      <c r="X75" s="6" t="str">
        <f t="array" aca="1" ref="X75" ca="1">IF($W75="","",MAX(INDIRECT("Q"&amp;MAX(ROW($W$2:$W74)*($W$2:$W74&lt;&gt;"")+1)&amp;":Q"&amp;MAX(ROW($W$2:$W75)*($W$2:$W75&lt;&gt;"")))))</f>
        <v/>
      </c>
      <c r="Y75">
        <f t="array" aca="1" ref="Y75" ca="1">SUM(INDIRECT("O"&amp;ROW()&amp;":O"&amp;MIN(IF(ISNUMBER(X75:$X$100),ROW(X75:$X$100)))))</f>
        <v>972</v>
      </c>
      <c r="Z75" s="8">
        <f t="shared" ca="1" si="16"/>
        <v>0.2</v>
      </c>
      <c r="AA75" t="str">
        <f>IF(W75="","",SUM($Z$1:Z74)-SUM($AA$1:AA74))</f>
        <v/>
      </c>
    </row>
    <row r="76" spans="1:27" customFormat="1">
      <c r="A76" s="2">
        <v>37072002</v>
      </c>
      <c r="B76" s="3" t="s">
        <v>95</v>
      </c>
      <c r="C76" s="2" t="s">
        <v>21</v>
      </c>
      <c r="D76" s="2">
        <v>0.2</v>
      </c>
      <c r="E76" s="2"/>
      <c r="F76" s="2"/>
      <c r="G76" s="2" t="str">
        <f t="shared" si="17"/>
        <v>09</v>
      </c>
      <c r="H76" s="2" t="str">
        <f t="shared" si="18"/>
        <v>06</v>
      </c>
      <c r="I76" s="2" t="str">
        <f t="shared" si="19"/>
        <v>00</v>
      </c>
      <c r="J76" s="2" t="str">
        <f t="shared" si="20"/>
        <v>16</v>
      </c>
      <c r="K76" s="2" t="str">
        <f t="shared" si="21"/>
        <v>09</v>
      </c>
      <c r="L76" s="2" t="str">
        <f t="shared" si="22"/>
        <v>2009</v>
      </c>
      <c r="N76" s="1">
        <f t="shared" si="23"/>
        <v>1056342786</v>
      </c>
      <c r="O76">
        <f t="shared" si="28"/>
        <v>12</v>
      </c>
      <c r="P76" s="1">
        <f t="shared" si="24"/>
        <v>12</v>
      </c>
      <c r="Q76" s="8">
        <f t="shared" si="25"/>
        <v>0.2</v>
      </c>
      <c r="R76" s="4" t="str">
        <f>IF(AND(P75&lt;360,P76=""),SUM($P$1:P75)-SUM($R$1:R75),"")</f>
        <v/>
      </c>
      <c r="S76" s="4" t="str">
        <f t="shared" si="29"/>
        <v/>
      </c>
      <c r="T76" s="4" t="str">
        <f>+IF(S76="","",SUM($Q$1:Q75)-SUM($T$1:T75))</f>
        <v/>
      </c>
      <c r="U76" s="4"/>
      <c r="V76" s="5" t="str">
        <f t="shared" si="26"/>
        <v/>
      </c>
      <c r="W76" s="6" t="str">
        <f t="shared" si="27"/>
        <v/>
      </c>
      <c r="X76" s="6" t="str">
        <f t="array" aca="1" ref="X76" ca="1">IF($W76="","",MAX(INDIRECT("Q"&amp;MAX(ROW($W$2:$W75)*($W$2:$W75&lt;&gt;"")+1)&amp;":Q"&amp;MAX(ROW($W$2:$W76)*($W$2:$W76&lt;&gt;"")))))</f>
        <v/>
      </c>
      <c r="Y76">
        <f t="array" aca="1" ref="Y76" ca="1">SUM(INDIRECT("O"&amp;ROW()&amp;":O"&amp;MIN(IF(ISNUMBER(X76:$X$100),ROW(X76:$X$100)))))</f>
        <v>960</v>
      </c>
      <c r="Z76" s="8">
        <f t="shared" ca="1" si="16"/>
        <v>0.2</v>
      </c>
      <c r="AA76" t="str">
        <f>IF(W76="","",SUM($Z$1:Z75)-SUM($AA$1:AA75))</f>
        <v/>
      </c>
    </row>
    <row r="77" spans="1:27" customFormat="1">
      <c r="A77" s="2">
        <v>37072002</v>
      </c>
      <c r="B77" s="3" t="s">
        <v>96</v>
      </c>
      <c r="C77" s="2" t="s">
        <v>21</v>
      </c>
      <c r="D77" s="2">
        <v>0.2</v>
      </c>
      <c r="E77" s="2"/>
      <c r="F77" s="2"/>
      <c r="G77" s="2" t="str">
        <f t="shared" si="17"/>
        <v>09</v>
      </c>
      <c r="H77" s="2" t="str">
        <f t="shared" si="18"/>
        <v>18</v>
      </c>
      <c r="I77" s="2" t="str">
        <f t="shared" si="19"/>
        <v>00</v>
      </c>
      <c r="J77" s="2" t="str">
        <f t="shared" si="20"/>
        <v>16</v>
      </c>
      <c r="K77" s="2" t="str">
        <f t="shared" si="21"/>
        <v>09</v>
      </c>
      <c r="L77" s="2" t="str">
        <f t="shared" si="22"/>
        <v>2009</v>
      </c>
      <c r="N77" s="1">
        <f t="shared" si="23"/>
        <v>1056342798</v>
      </c>
      <c r="O77">
        <f t="shared" si="28"/>
        <v>12</v>
      </c>
      <c r="P77" s="1">
        <f t="shared" si="24"/>
        <v>12</v>
      </c>
      <c r="Q77" s="8">
        <f t="shared" si="25"/>
        <v>0.2</v>
      </c>
      <c r="R77" s="4" t="str">
        <f>IF(AND(P76&lt;360,P77=""),SUM($P$1:P76)-SUM($R$1:R76),"")</f>
        <v/>
      </c>
      <c r="S77" s="4" t="str">
        <f t="shared" si="29"/>
        <v/>
      </c>
      <c r="T77" s="4" t="str">
        <f>+IF(S77="","",SUM($Q$1:Q76)-SUM($T$1:T76))</f>
        <v/>
      </c>
      <c r="U77" s="4"/>
      <c r="V77" s="5" t="str">
        <f t="shared" si="26"/>
        <v/>
      </c>
      <c r="W77" s="6" t="str">
        <f t="shared" si="27"/>
        <v/>
      </c>
      <c r="X77" s="6" t="str">
        <f t="array" aca="1" ref="X77" ca="1">IF($W77="","",MAX(INDIRECT("Q"&amp;MAX(ROW($W$2:$W76)*($W$2:$W76&lt;&gt;"")+1)&amp;":Q"&amp;MAX(ROW($W$2:$W77)*($W$2:$W77&lt;&gt;"")))))</f>
        <v/>
      </c>
      <c r="Y77">
        <f t="array" aca="1" ref="Y77" ca="1">SUM(INDIRECT("O"&amp;ROW()&amp;":O"&amp;MIN(IF(ISNUMBER(X77:$X$100),ROW(X77:$X$100)))))</f>
        <v>948</v>
      </c>
      <c r="Z77" s="8">
        <f ca="1">IF(OR(Y77&lt;2880,AND(P78&lt;2880,ISNUMBER(W77))),D77,"")</f>
        <v>0.2</v>
      </c>
      <c r="AA77" t="str">
        <f>IF(W77="","",SUM($Z$1:Z76)-SUM($AA$1:AA76))</f>
        <v/>
      </c>
    </row>
    <row r="78" spans="1:27" customFormat="1">
      <c r="A78" s="2">
        <v>37072002</v>
      </c>
      <c r="B78" s="3" t="s">
        <v>97</v>
      </c>
      <c r="C78" s="2" t="s">
        <v>21</v>
      </c>
      <c r="D78" s="2">
        <v>0.2</v>
      </c>
      <c r="E78" s="2"/>
      <c r="F78" s="2"/>
      <c r="G78" s="2" t="str">
        <f t="shared" si="17"/>
        <v>14</v>
      </c>
      <c r="H78" s="2" t="str">
        <f t="shared" si="18"/>
        <v>36</v>
      </c>
      <c r="I78" s="2" t="str">
        <f t="shared" si="19"/>
        <v>00</v>
      </c>
      <c r="J78" s="2" t="str">
        <f t="shared" si="20"/>
        <v>16</v>
      </c>
      <c r="K78" s="2" t="str">
        <f t="shared" si="21"/>
        <v>09</v>
      </c>
      <c r="L78" s="2" t="str">
        <f t="shared" si="22"/>
        <v>2009</v>
      </c>
      <c r="N78" s="1">
        <f t="shared" si="23"/>
        <v>1056343116</v>
      </c>
      <c r="O78">
        <f t="shared" si="28"/>
        <v>318</v>
      </c>
      <c r="P78" s="1">
        <f t="shared" si="24"/>
        <v>318</v>
      </c>
      <c r="Q78" s="8">
        <f t="shared" si="25"/>
        <v>0.2</v>
      </c>
      <c r="R78" s="4" t="str">
        <f>IF(AND(P77&lt;360,P78=""),SUM($P$1:P77)-SUM($R$1:R77),"")</f>
        <v/>
      </c>
      <c r="S78" s="4" t="str">
        <f t="shared" si="29"/>
        <v/>
      </c>
      <c r="T78" s="4" t="str">
        <f>+IF(S78="","",SUM($Q$1:Q77)-SUM($T$1:T77))</f>
        <v/>
      </c>
      <c r="U78" s="4"/>
      <c r="V78" s="5" t="str">
        <f t="shared" si="26"/>
        <v/>
      </c>
      <c r="W78" s="6" t="str">
        <f t="shared" si="27"/>
        <v/>
      </c>
      <c r="X78" s="6" t="str">
        <f t="array" aca="1" ref="X78" ca="1">IF($W78="","",MAX(INDIRECT("Q"&amp;MAX(ROW($W$2:$W77)*($W$2:$W77&lt;&gt;"")+1)&amp;":Q"&amp;MAX(ROW($W$2:$W78)*($W$2:$W78&lt;&gt;"")))))</f>
        <v/>
      </c>
      <c r="Y78">
        <f t="array" aca="1" ref="Y78" ca="1">SUM(INDIRECT("O"&amp;ROW()&amp;":O"&amp;MIN(IF(ISNUMBER(X78:$X$100),ROW(X78:$X$100)))))</f>
        <v>936</v>
      </c>
      <c r="Z78" s="8">
        <f t="shared" ca="1" si="16"/>
        <v>0.2</v>
      </c>
      <c r="AA78" t="str">
        <f>IF(W78="","",SUM($Z$1:Z77)-SUM($AA$1:AA77))</f>
        <v/>
      </c>
    </row>
    <row r="79" spans="1:27" customFormat="1">
      <c r="A79" s="2">
        <v>37072002</v>
      </c>
      <c r="B79" s="3" t="s">
        <v>98</v>
      </c>
      <c r="C79" s="2" t="s">
        <v>21</v>
      </c>
      <c r="D79" s="2">
        <v>0.2</v>
      </c>
      <c r="E79" s="2"/>
      <c r="F79" s="2"/>
      <c r="G79" s="2" t="str">
        <f t="shared" si="17"/>
        <v>17</v>
      </c>
      <c r="H79" s="2" t="str">
        <f t="shared" si="18"/>
        <v>36</v>
      </c>
      <c r="I79" s="2" t="str">
        <f t="shared" si="19"/>
        <v>00</v>
      </c>
      <c r="J79" s="2" t="str">
        <f t="shared" si="20"/>
        <v>16</v>
      </c>
      <c r="K79" s="2" t="str">
        <f t="shared" si="21"/>
        <v>09</v>
      </c>
      <c r="L79" s="2" t="str">
        <f t="shared" si="22"/>
        <v>2009</v>
      </c>
      <c r="N79" s="1">
        <f t="shared" si="23"/>
        <v>1056343296</v>
      </c>
      <c r="O79">
        <f t="shared" si="28"/>
        <v>180</v>
      </c>
      <c r="P79" s="1">
        <f t="shared" si="24"/>
        <v>180</v>
      </c>
      <c r="Q79" s="8">
        <f t="shared" si="25"/>
        <v>0.2</v>
      </c>
      <c r="R79" s="4" t="str">
        <f>IF(AND(P78&lt;360,P79=""),SUM($P$1:P78)-SUM($R$1:R78),"")</f>
        <v/>
      </c>
      <c r="S79" s="4" t="str">
        <f t="shared" si="29"/>
        <v/>
      </c>
      <c r="T79" s="4" t="str">
        <f>+IF(S79="","",SUM($Q$1:Q78)-SUM($T$1:T78))</f>
        <v/>
      </c>
      <c r="U79" s="4"/>
      <c r="V79" s="5" t="str">
        <f t="shared" si="26"/>
        <v/>
      </c>
      <c r="W79" s="6" t="str">
        <f t="shared" si="27"/>
        <v/>
      </c>
      <c r="X79" s="6" t="str">
        <f t="array" aca="1" ref="X79" ca="1">IF($W79="","",MAX(INDIRECT("Q"&amp;MAX(ROW($W$2:$W78)*($W$2:$W78&lt;&gt;"")+1)&amp;":Q"&amp;MAX(ROW($W$2:$W79)*($W$2:$W79&lt;&gt;"")))))</f>
        <v/>
      </c>
      <c r="Y79">
        <f t="array" aca="1" ref="Y79" ca="1">SUM(INDIRECT("O"&amp;ROW()&amp;":O"&amp;MIN(IF(ISNUMBER(X79:$X$100),ROW(X79:$X$100)))))</f>
        <v>618</v>
      </c>
      <c r="Z79" s="8">
        <f t="shared" ca="1" si="16"/>
        <v>0.2</v>
      </c>
      <c r="AA79" t="str">
        <f>IF(W79="","",SUM($Z$1:Z78)-SUM($AA$1:AA78))</f>
        <v/>
      </c>
    </row>
    <row r="80" spans="1:27" customFormat="1">
      <c r="A80" s="2">
        <v>37072002</v>
      </c>
      <c r="B80" s="3" t="s">
        <v>99</v>
      </c>
      <c r="C80" s="2" t="s">
        <v>21</v>
      </c>
      <c r="D80" s="2">
        <v>0.2</v>
      </c>
      <c r="E80" s="2"/>
      <c r="F80" s="2"/>
      <c r="G80" s="2" t="str">
        <f t="shared" si="17"/>
        <v>18</v>
      </c>
      <c r="H80" s="2" t="str">
        <f t="shared" si="18"/>
        <v>12</v>
      </c>
      <c r="I80" s="2" t="str">
        <f t="shared" si="19"/>
        <v>00</v>
      </c>
      <c r="J80" s="2" t="str">
        <f t="shared" si="20"/>
        <v>16</v>
      </c>
      <c r="K80" s="2" t="str">
        <f t="shared" si="21"/>
        <v>09</v>
      </c>
      <c r="L80" s="2" t="str">
        <f t="shared" si="22"/>
        <v>2009</v>
      </c>
      <c r="N80" s="1">
        <f t="shared" si="23"/>
        <v>1056343332</v>
      </c>
      <c r="O80">
        <f t="shared" si="28"/>
        <v>36</v>
      </c>
      <c r="P80" s="1">
        <f t="shared" si="24"/>
        <v>36</v>
      </c>
      <c r="Q80" s="8">
        <f t="shared" si="25"/>
        <v>0.2</v>
      </c>
      <c r="R80" s="4" t="str">
        <f>IF(AND(P79&lt;360,P80=""),SUM($P$1:P79)-SUM($R$1:R79),"")</f>
        <v/>
      </c>
      <c r="S80" s="4" t="str">
        <f t="shared" si="29"/>
        <v/>
      </c>
      <c r="T80" s="4" t="str">
        <f>+IF(S80="","",SUM($Q$1:Q79)-SUM($T$1:T79))</f>
        <v/>
      </c>
      <c r="U80" s="4"/>
      <c r="V80" s="5" t="str">
        <f t="shared" si="26"/>
        <v/>
      </c>
      <c r="W80" s="6" t="str">
        <f t="shared" si="27"/>
        <v/>
      </c>
      <c r="X80" s="6" t="str">
        <f t="array" aca="1" ref="X80" ca="1">IF($W80="","",MAX(INDIRECT("Q"&amp;MAX(ROW($W$2:$W79)*($W$2:$W79&lt;&gt;"")+1)&amp;":Q"&amp;MAX(ROW($W$2:$W80)*($W$2:$W80&lt;&gt;"")))))</f>
        <v/>
      </c>
      <c r="Y80">
        <f t="array" aca="1" ref="Y80" ca="1">SUM(INDIRECT("O"&amp;ROW()&amp;":O"&amp;MIN(IF(ISNUMBER(X80:$X$100),ROW(X80:$X$100)))))</f>
        <v>438</v>
      </c>
      <c r="Z80" s="8">
        <f t="shared" ca="1" si="16"/>
        <v>0.2</v>
      </c>
      <c r="AA80" t="str">
        <f>IF(W80="","",SUM($Z$1:Z79)-SUM($AA$1:AA79))</f>
        <v/>
      </c>
    </row>
    <row r="81" spans="1:27" s="11" customFormat="1">
      <c r="A81" s="11">
        <v>37072002</v>
      </c>
      <c r="B81" s="12" t="s">
        <v>100</v>
      </c>
      <c r="C81" s="11" t="s">
        <v>21</v>
      </c>
      <c r="D81" s="11">
        <v>0.2</v>
      </c>
      <c r="G81" s="11" t="str">
        <f t="shared" si="17"/>
        <v>00</v>
      </c>
      <c r="H81" s="11" t="str">
        <f t="shared" si="18"/>
        <v>54</v>
      </c>
      <c r="I81" s="11" t="str">
        <f t="shared" si="19"/>
        <v>00</v>
      </c>
      <c r="J81" s="11" t="str">
        <f t="shared" si="20"/>
        <v>17</v>
      </c>
      <c r="K81" s="11" t="str">
        <f t="shared" si="21"/>
        <v>09</v>
      </c>
      <c r="L81" s="11" t="str">
        <f t="shared" si="22"/>
        <v>2009</v>
      </c>
      <c r="N81" s="13">
        <f t="shared" si="23"/>
        <v>1056343734</v>
      </c>
      <c r="O81" s="11">
        <f t="shared" si="28"/>
        <v>402</v>
      </c>
      <c r="P81" s="13" t="str">
        <f t="shared" si="24"/>
        <v/>
      </c>
      <c r="Q81" s="11">
        <f t="shared" si="25"/>
        <v>0.2</v>
      </c>
      <c r="R81" s="14">
        <f>IF(AND(P80&lt;360,P81=""),SUM($P$1:P80)-SUM($R$1:R80),"")</f>
        <v>678</v>
      </c>
      <c r="S81" s="14">
        <f t="shared" si="29"/>
        <v>684</v>
      </c>
      <c r="T81" s="14">
        <f>+IF(S81="","",SUM($Q$1:Q80)-SUM($T$1:T80))</f>
        <v>4.1999999999999851</v>
      </c>
      <c r="U81" s="14"/>
      <c r="V81" s="16" t="str">
        <f t="shared" si="26"/>
        <v>0917</v>
      </c>
      <c r="W81" s="10">
        <f t="shared" si="27"/>
        <v>4.1999999999999851</v>
      </c>
      <c r="X81" s="10">
        <f t="array" aca="1" ref="X81" ca="1">IF($W81="","",MAX(INDIRECT("Q"&amp;MAX(ROW($W$2:$W80)*($W$2:$W80&lt;&gt;"")+1)&amp;":Q"&amp;MAX(ROW($W$2:$W81)*($W$2:$W81&lt;&gt;"")))))</f>
        <v>0.2</v>
      </c>
      <c r="Y81" s="11">
        <f t="array" aca="1" ref="Y81" ca="1">SUM(INDIRECT("O"&amp;ROW()&amp;":O"&amp;MIN(IF(ISNUMBER(X81:$X$100),ROW(X81:$X$100)))))</f>
        <v>402</v>
      </c>
      <c r="Z81" s="11">
        <f t="shared" ca="1" si="16"/>
        <v>0.2</v>
      </c>
      <c r="AA81" s="11">
        <f ca="1">IF(W81="","",SUM($Z$1:Z80)-SUM($AA$1:AA80))</f>
        <v>5.1999999999999815</v>
      </c>
    </row>
    <row r="82" spans="1:27" customFormat="1">
      <c r="Q82" s="9"/>
    </row>
    <row r="83" spans="1:27" customFormat="1">
      <c r="Q83" s="9"/>
    </row>
    <row r="84" spans="1:27" customFormat="1">
      <c r="Q84" s="9"/>
    </row>
    <row r="85" spans="1:27" customFormat="1">
      <c r="Q85" s="9"/>
    </row>
    <row r="86" spans="1:27" customFormat="1">
      <c r="Q86" s="9"/>
    </row>
    <row r="87" spans="1:27" customFormat="1">
      <c r="Q87" s="9"/>
    </row>
    <row r="88" spans="1:27" customFormat="1">
      <c r="Q88" s="9"/>
    </row>
    <row r="89" spans="1:27" customFormat="1">
      <c r="Q89" s="9"/>
    </row>
    <row r="90" spans="1:27" customFormat="1">
      <c r="Q90" s="9"/>
    </row>
  </sheetData>
  <phoneticPr fontId="5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Emeline HALAIS</dc:creator>
  <cp:lastModifiedBy>Dédé</cp:lastModifiedBy>
  <dcterms:created xsi:type="dcterms:W3CDTF">2011-05-16T11:37:37Z</dcterms:created>
  <dcterms:modified xsi:type="dcterms:W3CDTF">2011-05-17T16:56:13Z</dcterms:modified>
</cp:coreProperties>
</file>