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données" sheetId="3" r:id="rId1"/>
    <sheet name="calcul de temps" sheetId="2" r:id="rId2"/>
    <sheet name="grille" sheetId="4" r:id="rId3"/>
  </sheets>
  <calcPr calcId="152511"/>
</workbook>
</file>

<file path=xl/calcChain.xml><?xml version="1.0" encoding="utf-8"?>
<calcChain xmlns="http://schemas.openxmlformats.org/spreadsheetml/2006/main">
  <c r="B15" i="4" l="1"/>
  <c r="B10" i="4"/>
  <c r="B9" i="4"/>
  <c r="B8" i="4"/>
  <c r="G19" i="3"/>
  <c r="E16" i="2" s="1"/>
  <c r="E19" i="2" s="1"/>
  <c r="G19" i="2" s="1"/>
  <c r="J1" i="4"/>
  <c r="B11" i="4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H125" i="2"/>
  <c r="G73" i="2"/>
  <c r="G74" i="2"/>
  <c r="G75" i="2"/>
  <c r="H89" i="2" s="1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B7" i="2"/>
  <c r="F4" i="2"/>
  <c r="F3" i="2"/>
  <c r="B4" i="2"/>
  <c r="B3" i="2"/>
  <c r="B6" i="2"/>
  <c r="D6" i="2"/>
  <c r="A6" i="2"/>
  <c r="G6" i="4"/>
  <c r="G7" i="4" s="1"/>
  <c r="G17" i="4"/>
  <c r="G16" i="4"/>
  <c r="G15" i="4"/>
  <c r="G14" i="4"/>
  <c r="G13" i="4"/>
  <c r="G9" i="4"/>
  <c r="G8" i="4"/>
  <c r="G5" i="4"/>
  <c r="B16" i="2"/>
  <c r="A19" i="2" s="1"/>
  <c r="A37" i="2" s="1"/>
  <c r="B15" i="2"/>
  <c r="B21" i="3"/>
  <c r="D9" i="2" s="1"/>
  <c r="G28" i="2"/>
  <c r="G29" i="2"/>
  <c r="G30" i="2"/>
  <c r="G31" i="2"/>
  <c r="G32" i="2"/>
  <c r="G33" i="2"/>
  <c r="G34" i="2"/>
  <c r="G20" i="2"/>
  <c r="G21" i="2"/>
  <c r="G22" i="2"/>
  <c r="G23" i="2"/>
  <c r="G24" i="2"/>
  <c r="G25" i="2"/>
  <c r="G26" i="2"/>
  <c r="G27" i="2"/>
  <c r="E15" i="2" l="1"/>
  <c r="A91" i="2"/>
  <c r="H71" i="2"/>
  <c r="A73" i="2"/>
  <c r="A109" i="2"/>
  <c r="A55" i="2"/>
  <c r="H107" i="2"/>
  <c r="H53" i="2"/>
  <c r="D11" i="2"/>
  <c r="D10" i="2"/>
  <c r="G12" i="4"/>
  <c r="G11" i="4"/>
  <c r="G10" i="4"/>
  <c r="H35" i="2"/>
  <c r="I35" i="2" s="1"/>
  <c r="I53" i="2" l="1"/>
  <c r="I71" i="2" s="1"/>
  <c r="I89" i="2" s="1"/>
  <c r="I107" i="2" s="1"/>
  <c r="I125" i="2" s="1"/>
</calcChain>
</file>

<file path=xl/sharedStrings.xml><?xml version="1.0" encoding="utf-8"?>
<sst xmlns="http://schemas.openxmlformats.org/spreadsheetml/2006/main" count="120" uniqueCount="69">
  <si>
    <t>Calcul de temps</t>
  </si>
  <si>
    <t>NOR tendue</t>
  </si>
  <si>
    <t>Jour</t>
  </si>
  <si>
    <t>Heure</t>
  </si>
  <si>
    <t>Début du temps</t>
  </si>
  <si>
    <t>Décompte du temps</t>
  </si>
  <si>
    <t>Début</t>
  </si>
  <si>
    <t>Fin</t>
  </si>
  <si>
    <t>Total Jour 1</t>
  </si>
  <si>
    <t>Cumul</t>
  </si>
  <si>
    <t>Total cumulé</t>
  </si>
  <si>
    <t>Arrêt pluie pendant heure de travail</t>
  </si>
  <si>
    <t>Arrêt pluie hors heure de travail</t>
  </si>
  <si>
    <t>SSHEX</t>
  </si>
  <si>
    <t>8/14</t>
  </si>
  <si>
    <t>8 next working day</t>
  </si>
  <si>
    <t xml:space="preserve">Autre arrêt  </t>
  </si>
  <si>
    <t>Type d'affrètement</t>
  </si>
  <si>
    <t>SSHINC</t>
  </si>
  <si>
    <t>Friday 5PM/Monday 8AM NTC EIU</t>
  </si>
  <si>
    <t>8 NWD</t>
  </si>
  <si>
    <t>Calcul début du temps</t>
  </si>
  <si>
    <t>Date</t>
  </si>
  <si>
    <t>SSINC (holiday excluded)</t>
  </si>
  <si>
    <t>SatnoonSHEX</t>
  </si>
  <si>
    <t>FSHEX</t>
  </si>
  <si>
    <t>Nom du navire</t>
  </si>
  <si>
    <t>Affreteur</t>
  </si>
  <si>
    <t>Date de C/P</t>
  </si>
  <si>
    <t>Port</t>
  </si>
  <si>
    <t>Quantité (dé)chargée en mT</t>
  </si>
  <si>
    <t>Temps alloué au (dé)chargement en heure</t>
  </si>
  <si>
    <t>Nombre de jour que le navire à prit pour (dé)charger</t>
  </si>
  <si>
    <t>Demurrage</t>
  </si>
  <si>
    <t>oui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</si>
  <si>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</si>
  <si>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</si>
  <si>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</si>
  <si>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</si>
  <si>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</si>
  <si>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</si>
  <si>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</si>
  <si>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</si>
  <si>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</si>
  <si>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Mettre l'année en cours</t>
  </si>
  <si>
    <t>Affréteur</t>
  </si>
  <si>
    <t>Chargement</t>
  </si>
  <si>
    <t>Déchargement</t>
  </si>
  <si>
    <t>Marchandise</t>
  </si>
  <si>
    <t>mT</t>
  </si>
  <si>
    <t>Date C/P</t>
  </si>
  <si>
    <t>Temps alloué</t>
  </si>
  <si>
    <t>heure:minute</t>
  </si>
  <si>
    <t>Cadence</t>
  </si>
  <si>
    <t>Cadence de (dé)chargement en mT/jour</t>
  </si>
  <si>
    <t>mT/jour</t>
  </si>
  <si>
    <t>Liste des jours Fériés</t>
  </si>
  <si>
    <t>jour</t>
  </si>
  <si>
    <t>jour  heure:minute</t>
  </si>
  <si>
    <t>Friday 5PM/Monday 8AM IU TC</t>
  </si>
  <si>
    <t>Total Jour 2</t>
  </si>
  <si>
    <t>Total Jour 3</t>
  </si>
  <si>
    <t>Total Jour 4</t>
  </si>
  <si>
    <t>Total Jour 5</t>
  </si>
  <si>
    <t>Total Jour 6</t>
  </si>
  <si>
    <t>Formule 1.1</t>
  </si>
  <si>
    <t>Formule 1.2</t>
  </si>
  <si>
    <t>Formule 1.3</t>
  </si>
  <si>
    <t>Formule 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</si>
</sst>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[h]:mm:ss;@"/>
    <numFmt numFmtId="165" formatCode="#,##0.000"/>
    <numFmt numFmtId="166" formatCode="h:mm;@"/>
    <numFmt numFmtId="167" formatCode="[$-F800]dddd\,\ mmmm\ dd\,\ yyyy"/>
    <numFmt numFmtId="168" formatCode="dd/mm/yy;@"/>
    <numFmt numFmtId="169" formatCode="#,##0.00\ &quot;€&quot;"/>
    <numFmt numFmtId="170" formatCode="[$-40C]d\-mmm;@"/>
    <numFmt numFmtId="171" formatCode="[h]:mm;@"/>
    <numFmt numFmtId="172" formatCode="0.00\d"/>
    <numFmt numFmtId="173" formatCode="dd\d\ hh:mm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 applyFill="1" applyBorder="1" applyAlignment="1">
      <alignment horizontal="left" wrapText="1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0" xfId="0" applyBorder="1"/>
    <xf numFmtId="164" fontId="1" fillId="7" borderId="1" xfId="0" applyNumberFormat="1" applyFont="1" applyFill="1" applyBorder="1"/>
    <xf numFmtId="0" fontId="0" fillId="4" borderId="1" xfId="0" applyFill="1" applyBorder="1"/>
    <xf numFmtId="164" fontId="0" fillId="2" borderId="8" xfId="0" applyNumberFormat="1" applyFill="1" applyBorder="1"/>
    <xf numFmtId="164" fontId="0" fillId="2" borderId="27" xfId="0" applyNumberFormat="1" applyFill="1" applyBorder="1"/>
    <xf numFmtId="164" fontId="0" fillId="2" borderId="9" xfId="0" applyNumberFormat="1" applyFill="1" applyBorder="1"/>
    <xf numFmtId="164" fontId="4" fillId="5" borderId="2" xfId="0" applyNumberFormat="1" applyFont="1" applyFill="1" applyBorder="1"/>
    <xf numFmtId="0" fontId="0" fillId="0" borderId="0" xfId="0" applyFont="1"/>
    <xf numFmtId="49" fontId="0" fillId="0" borderId="0" xfId="0" applyNumberForma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 wrapText="1"/>
    </xf>
    <xf numFmtId="164" fontId="0" fillId="0" borderId="10" xfId="0" applyNumberFormat="1" applyFill="1" applyBorder="1"/>
    <xf numFmtId="164" fontId="0" fillId="0" borderId="14" xfId="0" applyNumberFormat="1" applyFill="1" applyBorder="1"/>
    <xf numFmtId="164" fontId="0" fillId="0" borderId="11" xfId="0" applyNumberFormat="1" applyFill="1" applyBorder="1"/>
    <xf numFmtId="164" fontId="0" fillId="0" borderId="15" xfId="0" applyNumberFormat="1" applyFill="1" applyBorder="1"/>
    <xf numFmtId="164" fontId="0" fillId="0" borderId="4" xfId="0" applyNumberFormat="1" applyFill="1" applyBorder="1"/>
    <xf numFmtId="164" fontId="0" fillId="0" borderId="16" xfId="0" applyNumberFormat="1" applyFill="1" applyBorder="1"/>
    <xf numFmtId="164" fontId="0" fillId="0" borderId="12" xfId="0" applyNumberFormat="1" applyFill="1" applyBorder="1"/>
    <xf numFmtId="164" fontId="0" fillId="0" borderId="17" xfId="0" applyNumberFormat="1" applyFill="1" applyBorder="1"/>
    <xf numFmtId="164" fontId="0" fillId="0" borderId="13" xfId="0" applyNumberFormat="1" applyFill="1" applyBorder="1"/>
    <xf numFmtId="164" fontId="0" fillId="0" borderId="18" xfId="0" applyNumberFormat="1" applyFill="1" applyBorder="1"/>
    <xf numFmtId="164" fontId="0" fillId="0" borderId="5" xfId="0" applyNumberFormat="1" applyFill="1" applyBorder="1"/>
    <xf numFmtId="164" fontId="0" fillId="0" borderId="19" xfId="0" applyNumberFormat="1" applyFill="1" applyBorder="1"/>
    <xf numFmtId="164" fontId="0" fillId="0" borderId="31" xfId="0" applyNumberFormat="1" applyFill="1" applyBorder="1"/>
    <xf numFmtId="164" fontId="0" fillId="0" borderId="34" xfId="0" applyNumberFormat="1" applyFill="1" applyBorder="1"/>
    <xf numFmtId="164" fontId="0" fillId="0" borderId="35" xfId="0" applyNumberFormat="1" applyFill="1" applyBorder="1"/>
    <xf numFmtId="166" fontId="0" fillId="0" borderId="11" xfId="0" applyNumberFormat="1" applyBorder="1" applyAlignment="1">
      <alignment horizontal="right"/>
    </xf>
    <xf numFmtId="166" fontId="5" fillId="3" borderId="13" xfId="0" applyNumberFormat="1" applyFont="1" applyFill="1" applyBorder="1"/>
    <xf numFmtId="0" fontId="0" fillId="4" borderId="23" xfId="0" applyFill="1" applyBorder="1" applyAlignment="1">
      <alignment horizontal="left" wrapText="1"/>
    </xf>
    <xf numFmtId="0" fontId="0" fillId="4" borderId="38" xfId="0" applyFill="1" applyBorder="1" applyAlignment="1">
      <alignment horizontal="left" wrapText="1"/>
    </xf>
    <xf numFmtId="49" fontId="0" fillId="4" borderId="10" xfId="0" applyNumberFormat="1" applyFont="1" applyFill="1" applyBorder="1" applyAlignment="1">
      <alignment horizontal="right" vertical="center"/>
    </xf>
    <xf numFmtId="49" fontId="0" fillId="4" borderId="15" xfId="0" applyNumberFormat="1" applyFill="1" applyBorder="1" applyAlignment="1">
      <alignment horizontal="right" vertical="center" wrapText="1"/>
    </xf>
    <xf numFmtId="49" fontId="0" fillId="4" borderId="15" xfId="0" applyNumberFormat="1" applyFill="1" applyBorder="1" applyAlignment="1">
      <alignment horizontal="right" vertical="center"/>
    </xf>
    <xf numFmtId="49" fontId="0" fillId="4" borderId="12" xfId="0" applyNumberFormat="1" applyFill="1" applyBorder="1" applyAlignment="1">
      <alignment horizontal="right" vertical="center"/>
    </xf>
    <xf numFmtId="49" fontId="0" fillId="4" borderId="10" xfId="0" applyNumberFormat="1" applyFill="1" applyBorder="1" applyAlignment="1">
      <alignment horizontal="right" vertical="center"/>
    </xf>
    <xf numFmtId="49" fontId="0" fillId="4" borderId="12" xfId="0" applyNumberFormat="1" applyFill="1" applyBorder="1" applyAlignment="1">
      <alignment horizontal="right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4" borderId="26" xfId="0" applyFill="1" applyBorder="1" applyAlignment="1">
      <alignment horizontal="center" vertical="center"/>
    </xf>
    <xf numFmtId="20" fontId="0" fillId="0" borderId="11" xfId="0" applyNumberFormat="1" applyBorder="1" applyAlignment="1">
      <alignment vertical="center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23" xfId="0" applyFill="1" applyBorder="1" applyAlignment="1">
      <alignment horizontal="right" vertical="center" wrapText="1"/>
    </xf>
    <xf numFmtId="0" fontId="0" fillId="4" borderId="38" xfId="0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0" xfId="0" applyFill="1" applyBorder="1" applyAlignment="1">
      <alignment horizontal="right" vertical="center" wrapText="1"/>
    </xf>
    <xf numFmtId="165" fontId="0" fillId="0" borderId="1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0" xfId="0" applyFill="1" applyBorder="1" applyAlignment="1">
      <alignment horizontal="right" vertical="center"/>
    </xf>
    <xf numFmtId="0" fontId="0" fillId="4" borderId="15" xfId="0" applyFill="1" applyBorder="1" applyAlignment="1">
      <alignment horizontal="right" vertical="center"/>
    </xf>
    <xf numFmtId="0" fontId="0" fillId="4" borderId="12" xfId="0" applyFill="1" applyBorder="1" applyAlignment="1">
      <alignment horizontal="right" vertical="center"/>
    </xf>
    <xf numFmtId="0" fontId="0" fillId="0" borderId="0" xfId="0" applyAlignment="1">
      <alignment wrapText="1"/>
    </xf>
    <xf numFmtId="167" fontId="0" fillId="0" borderId="11" xfId="0" applyNumberFormat="1" applyBorder="1" applyAlignment="1">
      <alignment wrapText="1"/>
    </xf>
    <xf numFmtId="167" fontId="0" fillId="0" borderId="16" xfId="0" applyNumberFormat="1" applyBorder="1" applyAlignment="1">
      <alignment wrapText="1"/>
    </xf>
    <xf numFmtId="167" fontId="0" fillId="0" borderId="13" xfId="0" applyNumberFormat="1" applyBorder="1" applyAlignment="1">
      <alignment wrapText="1"/>
    </xf>
    <xf numFmtId="0" fontId="0" fillId="4" borderId="8" xfId="0" applyFill="1" applyBorder="1" applyAlignment="1">
      <alignment horizontal="center" wrapText="1"/>
    </xf>
    <xf numFmtId="170" fontId="0" fillId="4" borderId="10" xfId="0" applyNumberFormat="1" applyFill="1" applyBorder="1" applyAlignment="1">
      <alignment horizontal="left" wrapText="1"/>
    </xf>
    <xf numFmtId="170" fontId="0" fillId="4" borderId="15" xfId="0" applyNumberFormat="1" applyFill="1" applyBorder="1" applyAlignment="1">
      <alignment horizontal="left" wrapText="1"/>
    </xf>
    <xf numFmtId="170" fontId="0" fillId="4" borderId="12" xfId="0" applyNumberFormat="1" applyFill="1" applyBorder="1" applyAlignment="1">
      <alignment horizontal="left" wrapText="1"/>
    </xf>
    <xf numFmtId="0" fontId="0" fillId="0" borderId="0" xfId="0" applyAlignment="1">
      <alignment horizontal="right" wrapText="1"/>
    </xf>
    <xf numFmtId="166" fontId="0" fillId="0" borderId="10" xfId="0" applyNumberFormat="1" applyBorder="1"/>
    <xf numFmtId="166" fontId="0" fillId="0" borderId="11" xfId="0" applyNumberFormat="1" applyBorder="1"/>
    <xf numFmtId="49" fontId="0" fillId="4" borderId="6" xfId="0" applyNumberFormat="1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0" fontId="0" fillId="4" borderId="9" xfId="0" applyFill="1" applyBorder="1" applyAlignment="1">
      <alignment horizontal="center"/>
    </xf>
    <xf numFmtId="0" fontId="0" fillId="4" borderId="6" xfId="0" applyFill="1" applyBorder="1" applyAlignment="1">
      <alignment horizontal="right"/>
    </xf>
    <xf numFmtId="0" fontId="0" fillId="0" borderId="0" xfId="0" applyFont="1" applyBorder="1" applyAlignment="1">
      <alignment horizontal="center" vertical="center"/>
    </xf>
    <xf numFmtId="0" fontId="0" fillId="4" borderId="8" xfId="0" applyFill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20" xfId="0" applyBorder="1"/>
    <xf numFmtId="0" fontId="0" fillId="0" borderId="13" xfId="0" applyFont="1" applyBorder="1" applyAlignment="1">
      <alignment horizontal="right" vertical="center"/>
    </xf>
    <xf numFmtId="171" fontId="0" fillId="0" borderId="11" xfId="0" applyNumberFormat="1" applyFont="1" applyBorder="1" applyAlignment="1">
      <alignment horizontal="center" vertical="center"/>
    </xf>
    <xf numFmtId="4" fontId="0" fillId="0" borderId="20" xfId="0" applyNumberFormat="1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4" fontId="0" fillId="0" borderId="20" xfId="0" applyNumberFormat="1" applyFont="1" applyBorder="1" applyAlignment="1">
      <alignment horizontal="right" vertical="center"/>
    </xf>
    <xf numFmtId="0" fontId="0" fillId="4" borderId="10" xfId="0" applyFont="1" applyFill="1" applyBorder="1" applyAlignment="1">
      <alignment horizontal="left" vertical="center"/>
    </xf>
    <xf numFmtId="0" fontId="0" fillId="4" borderId="12" xfId="0" applyFont="1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168" fontId="0" fillId="0" borderId="1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/>
    <xf numFmtId="0" fontId="0" fillId="0" borderId="44" xfId="0" applyBorder="1"/>
    <xf numFmtId="0" fontId="0" fillId="0" borderId="30" xfId="0" applyBorder="1" applyAlignment="1">
      <alignment wrapText="1"/>
    </xf>
    <xf numFmtId="0" fontId="0" fillId="0" borderId="44" xfId="0" applyBorder="1" applyAlignment="1">
      <alignment wrapText="1"/>
    </xf>
    <xf numFmtId="172" fontId="0" fillId="0" borderId="13" xfId="0" applyNumberFormat="1" applyFont="1" applyBorder="1" applyAlignment="1">
      <alignment horizontal="center" vertical="center"/>
    </xf>
    <xf numFmtId="173" fontId="0" fillId="0" borderId="16" xfId="0" applyNumberFormat="1" applyFont="1" applyBorder="1" applyAlignment="1">
      <alignment horizontal="center" vertical="center"/>
    </xf>
    <xf numFmtId="20" fontId="5" fillId="3" borderId="13" xfId="0" applyNumberFormat="1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0" fillId="0" borderId="0" xfId="0" applyNumberFormat="1"/>
    <xf numFmtId="0" fontId="0" fillId="10" borderId="9" xfId="0" applyFill="1" applyBorder="1" applyAlignment="1">
      <alignment horizontal="center" wrapText="1"/>
    </xf>
    <xf numFmtId="166" fontId="0" fillId="0" borderId="42" xfId="0" applyNumberFormat="1" applyBorder="1"/>
    <xf numFmtId="166" fontId="0" fillId="0" borderId="45" xfId="0" applyNumberFormat="1" applyBorder="1"/>
    <xf numFmtId="166" fontId="0" fillId="0" borderId="46" xfId="0" applyNumberFormat="1" applyBorder="1"/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9" fontId="0" fillId="0" borderId="17" xfId="0" applyNumberFormat="1" applyBorder="1" applyAlignment="1">
      <alignment horizontal="center" vertical="center"/>
    </xf>
    <xf numFmtId="169" fontId="0" fillId="0" borderId="1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16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4" borderId="24" xfId="0" applyNumberFormat="1" applyFill="1" applyBorder="1" applyAlignment="1">
      <alignment horizontal="right" vertical="center" wrapText="1"/>
    </xf>
    <xf numFmtId="49" fontId="0" fillId="4" borderId="39" xfId="0" applyNumberFormat="1" applyFill="1" applyBorder="1" applyAlignment="1">
      <alignment horizontal="right" vertical="center" wrapText="1"/>
    </xf>
    <xf numFmtId="49" fontId="0" fillId="4" borderId="18" xfId="0" applyNumberFormat="1" applyFill="1" applyBorder="1" applyAlignment="1">
      <alignment horizontal="right" vertical="center" wrapText="1"/>
    </xf>
    <xf numFmtId="49" fontId="0" fillId="4" borderId="42" xfId="0" applyNumberFormat="1" applyFill="1" applyBorder="1" applyAlignment="1">
      <alignment horizontal="right" vertical="center" wrapText="1"/>
    </xf>
    <xf numFmtId="0" fontId="0" fillId="0" borderId="2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4" borderId="10" xfId="0" applyFill="1" applyBorder="1" applyAlignment="1">
      <alignment horizontal="right" vertical="center" wrapText="1"/>
    </xf>
    <xf numFmtId="0" fontId="0" fillId="4" borderId="14" xfId="0" applyFill="1" applyBorder="1" applyAlignment="1">
      <alignment horizontal="right" vertical="center" wrapText="1"/>
    </xf>
    <xf numFmtId="0" fontId="0" fillId="4" borderId="12" xfId="0" applyFill="1" applyBorder="1" applyAlignment="1">
      <alignment horizontal="right" vertical="center" wrapText="1"/>
    </xf>
    <xf numFmtId="0" fontId="0" fillId="4" borderId="17" xfId="0" applyFill="1" applyBorder="1" applyAlignment="1">
      <alignment horizontal="right" vertical="center" wrapText="1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7" fontId="0" fillId="0" borderId="34" xfId="0" applyNumberFormat="1" applyBorder="1" applyAlignment="1">
      <alignment horizontal="center" vertical="center"/>
    </xf>
    <xf numFmtId="167" fontId="5" fillId="3" borderId="38" xfId="0" applyNumberFormat="1" applyFont="1" applyFill="1" applyBorder="1" applyAlignment="1">
      <alignment horizontal="center" vertical="center"/>
    </xf>
    <xf numFmtId="167" fontId="5" fillId="3" borderId="35" xfId="0" applyNumberFormat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right" vertical="center" wrapText="1"/>
    </xf>
    <xf numFmtId="165" fontId="0" fillId="0" borderId="16" xfId="0" applyNumberFormat="1" applyBorder="1" applyAlignment="1">
      <alignment horizontal="center" vertical="center"/>
    </xf>
    <xf numFmtId="171" fontId="3" fillId="3" borderId="16" xfId="0" applyNumberFormat="1" applyFont="1" applyFill="1" applyBorder="1" applyAlignment="1">
      <alignment horizontal="center" vertical="center"/>
    </xf>
    <xf numFmtId="171" fontId="3" fillId="3" borderId="13" xfId="0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2" xfId="0" applyFill="1" applyBorder="1" applyAlignment="1">
      <alignment horizontal="right"/>
    </xf>
    <xf numFmtId="0" fontId="0" fillId="7" borderId="20" xfId="0" applyFill="1" applyBorder="1" applyAlignment="1">
      <alignment horizontal="right"/>
    </xf>
    <xf numFmtId="0" fontId="0" fillId="7" borderId="3" xfId="0" applyFill="1" applyBorder="1" applyAlignment="1">
      <alignment horizontal="right"/>
    </xf>
    <xf numFmtId="167" fontId="0" fillId="6" borderId="36" xfId="0" applyNumberFormat="1" applyFill="1" applyBorder="1" applyAlignment="1">
      <alignment horizontal="center" vertical="center" wrapText="1"/>
    </xf>
    <xf numFmtId="167" fontId="0" fillId="6" borderId="37" xfId="0" applyNumberFormat="1" applyFill="1" applyBorder="1" applyAlignment="1">
      <alignment horizontal="center" vertical="center" wrapText="1"/>
    </xf>
    <xf numFmtId="167" fontId="0" fillId="6" borderId="29" xfId="0" applyNumberForma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9" borderId="32" xfId="0" applyFill="1" applyBorder="1" applyAlignment="1">
      <alignment horizontal="center" vertical="center" wrapText="1"/>
    </xf>
    <xf numFmtId="0" fontId="0" fillId="9" borderId="43" xfId="0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44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4" xfId="0" applyFont="1" applyBorder="1" applyAlignment="1">
      <alignment horizontal="right" vertical="center"/>
    </xf>
    <xf numFmtId="0" fontId="0" fillId="0" borderId="11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0" fillId="0" borderId="13" xfId="0" applyFont="1" applyBorder="1" applyAlignment="1">
      <alignment horizontal="right" vertical="center"/>
    </xf>
    <xf numFmtId="167" fontId="5" fillId="3" borderId="12" xfId="0" applyNumberFormat="1" applyFont="1" applyFill="1" applyBorder="1" applyAlignment="1">
      <alignment horizontal="center"/>
    </xf>
    <xf numFmtId="167" fontId="5" fillId="3" borderId="17" xfId="0" applyNumberFormat="1" applyFont="1" applyFill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8" fillId="10" borderId="0" xfId="1" applyFont="1" applyFill="1"/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312420</xdr:colOff>
      <xdr:row>2</xdr:row>
      <xdr:rowOff>91440</xdr:rowOff>
    </xdr:from>
    <xdr:ext cx="5975225" cy="1125693"/>
    <xdr:sp macro="" textlink="">
      <xdr:nvSpPr>
        <xdr:cNvPr id="2" name="ZoneTexte 1"/>
        <xdr:cNvSpPr txBox="1"/>
      </xdr:nvSpPr>
      <xdr:spPr>
        <a:xfrm>
          <a:off x="7322820" y="480060"/>
          <a:ext cx="5975225" cy="1125693"/>
        </a:xfrm>
        <a:prstGeom prst="rect">
          <a:avLst/>
        </a:prstGeom>
        <a:solidFill>
          <a:schemeClr val="bg2">
            <a:lumMod val="9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l'onglet « données »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B10 -&gt; vrai et (G18 compris entre (00:01 et 12:00) et (17:01 et 24:00) alors G19 = 14:00)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B10 -&gt; vrai et (G18 compris entre (12:01 et 17:00) et E18 est un jour ouvré alors G19 = 08:00)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B10 -&gt; vrai et (G18 compris entre (12:01 et 17:00) et E18 n’est pas un jour ouvré alors G19 = 14:00)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B11 -&gt; vrai alors G19 = 08:00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7</xdr:col>
      <xdr:colOff>15240</xdr:colOff>
      <xdr:row>9</xdr:row>
      <xdr:rowOff>38100</xdr:rowOff>
    </xdr:from>
    <xdr:ext cx="8009500" cy="3020186"/>
    <xdr:sp macro="" textlink="">
      <xdr:nvSpPr>
        <xdr:cNvPr id="3" name="ZoneTexte 2"/>
        <xdr:cNvSpPr txBox="1"/>
      </xdr:nvSpPr>
      <xdr:spPr>
        <a:xfrm>
          <a:off x="7025640" y="1775460"/>
          <a:ext cx="8009500" cy="302018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u="sng"/>
            <a:t>Dans l'onglet « données »</a:t>
          </a:r>
          <a:endParaRPr lang="fr-FR"/>
        </a:p>
        <a:p>
          <a:r>
            <a:rPr lang="fr-FR"/>
            <a:t>Si B4 est vrai :</a:t>
          </a:r>
        </a:p>
        <a:p>
          <a:r>
            <a:rPr lang="fr-FR"/>
            <a:t>Si B4 -&gt; vrai, B10 -&gt; vrai et G18 entre (00:01 et 12:00) alors E19 = E18 si E18 est un jour ouvré sinon E19 = E18+1 jour ouvré</a:t>
          </a:r>
        </a:p>
        <a:p>
          <a:r>
            <a:rPr lang="fr-FR"/>
            <a:t>Si B4 -&gt; vrai, B10 -&gt; vrai et G18 entre (12:01 et 24:00) alors E19 = E18+1 jour ouvré</a:t>
          </a:r>
        </a:p>
        <a:p>
          <a:r>
            <a:rPr lang="fr-FR"/>
            <a:t>Si B4 -&gt; vrai et B11 -&gt; vrai alors E19 = E18+1 jour ouvré</a:t>
          </a:r>
        </a:p>
        <a:p>
          <a:r>
            <a:rPr lang="fr-FR"/>
            <a:t>Si B5 est vrai :</a:t>
          </a:r>
        </a:p>
        <a:p>
          <a:r>
            <a:rPr lang="fr-FR"/>
            <a:t>Si B5 -&gt; vrai, B10 -&gt; vrai et G18 entre (00:01 et 12:00) alors E19 = E18 si E18 est un jour ouvré sinon E19 = E18+1 jour ouvré samedi inclus</a:t>
          </a:r>
        </a:p>
        <a:p>
          <a:r>
            <a:rPr lang="fr-FR"/>
            <a:t>Si B5 -&gt; vrai, B10 -&gt; vrai et G18 entre (12:01 et 24:00) alors E19 = E18+1 jour ouvré samedi inclus</a:t>
          </a:r>
        </a:p>
        <a:p>
          <a:r>
            <a:rPr lang="fr-FR"/>
            <a:t>Si B5 -&gt; vrai, B11 -&gt; vrai alors E19 = E18+1 jour ouvré samedi inclus</a:t>
          </a:r>
        </a:p>
        <a:p>
          <a:r>
            <a:rPr lang="fr-FR"/>
            <a:t>Si B6 est vrai :</a:t>
          </a:r>
        </a:p>
        <a:p>
          <a:r>
            <a:rPr lang="fr-FR"/>
            <a:t>Si B6 -&gt; vrai = Idem que B4 mais jours ouvrés du Dimanche au Jeudi</a:t>
          </a:r>
        </a:p>
        <a:p>
          <a:r>
            <a:rPr lang="fr-FR"/>
            <a:t>Si B7 est vrai :</a:t>
          </a:r>
        </a:p>
        <a:p>
          <a:r>
            <a:rPr lang="fr-FR"/>
            <a:t>Si B7 -&gt; vrai = Idem que B4 sauf que tous les jours comptes</a:t>
          </a:r>
        </a:p>
        <a:p>
          <a:r>
            <a:rPr lang="fr-FR"/>
            <a:t>Si B8 est vrai :</a:t>
          </a:r>
        </a:p>
        <a:p>
          <a:r>
            <a:rPr lang="fr-FR"/>
            <a:t>Si B8 -&gt; vrai = Idem que B7 sauf jours fériés exclus</a:t>
          </a:r>
        </a:p>
        <a:p>
          <a:r>
            <a:rPr lang="fr-FR" u="sng"/>
            <a:t>Dans l’onglet « grille » cellule « B16 »</a:t>
          </a:r>
          <a:endParaRPr lang="fr-FR"/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</xdr:row>
      <xdr:rowOff>47625</xdr:rowOff>
    </xdr:from>
    <xdr:to>
      <xdr:col>7</xdr:col>
      <xdr:colOff>676275</xdr:colOff>
      <xdr:row>2</xdr:row>
      <xdr:rowOff>152400</xdr:rowOff>
    </xdr:to>
    <xdr:sp macro="" textlink="">
      <xdr:nvSpPr>
        <xdr:cNvPr id="2" name="Flèche gauche 1"/>
        <xdr:cNvSpPr/>
      </xdr:nvSpPr>
      <xdr:spPr>
        <a:xfrm>
          <a:off x="6991350" y="47625"/>
          <a:ext cx="581025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7</xdr:col>
      <xdr:colOff>358140</xdr:colOff>
      <xdr:row>4</xdr:row>
      <xdr:rowOff>15240</xdr:rowOff>
    </xdr:from>
    <xdr:ext cx="8261685" cy="1986826"/>
    <xdr:sp macro="" textlink="">
      <xdr:nvSpPr>
        <xdr:cNvPr id="3" name="ZoneTexte 2"/>
        <xdr:cNvSpPr txBox="1"/>
      </xdr:nvSpPr>
      <xdr:spPr>
        <a:xfrm>
          <a:off x="7490460" y="807720"/>
          <a:ext cx="8261685" cy="19868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u="sng"/>
            <a:t>Dans l'onglet "grille" cellule « B9/10/11/12 »</a:t>
          </a:r>
          <a:endParaRPr lang="fr-FR"/>
        </a:p>
        <a:p>
          <a:r>
            <a:rPr lang="fr-FR"/>
            <a:t>=SI(ET(données!B10="oui";ET(ET(données!G18&gt;grille!A6;données!G18&lt;grille!B6);(données!G18&gt;grille!C6;données!G18&lt;grille!A6)));grille!C2)</a:t>
          </a:r>
        </a:p>
        <a:p>
          <a:r>
            <a:rPr lang="fr-FR" b="1"/>
            <a:t>La formule indique « #VALEUR! » au lieu d’indiquer « 14 :00 »</a:t>
          </a:r>
          <a:endParaRPr lang="fr-FR"/>
        </a:p>
        <a:p>
          <a:r>
            <a:rPr lang="fr-FR"/>
            <a:t>=SI(ET(données!B10="oui";ET(données!G18&gt;grille!B6;données!G18&lt;grille!C6)) </a:t>
          </a:r>
          <a:r>
            <a:rPr lang="fr-FR" b="1" u="sng"/>
            <a:t>…</a:t>
          </a:r>
          <a:r>
            <a:rPr lang="fr-FR"/>
            <a:t> ;grille!B2)</a:t>
          </a:r>
        </a:p>
        <a:p>
          <a:r>
            <a:rPr lang="fr-FR" b="1"/>
            <a:t>Comment intégrer la partie « et E18 est un jour ouvré »</a:t>
          </a:r>
          <a:endParaRPr lang="fr-FR"/>
        </a:p>
        <a:p>
          <a:r>
            <a:rPr lang="fr-FR"/>
            <a:t>=SI(ET(données!B10="oui";ET(données!G18&gt;grille!B6;données!G18&lt;grille!C6)) </a:t>
          </a:r>
          <a:r>
            <a:rPr lang="fr-FR" b="1" u="sng"/>
            <a:t>…</a:t>
          </a:r>
          <a:r>
            <a:rPr lang="fr-FR"/>
            <a:t> ;grille!C2)</a:t>
          </a:r>
        </a:p>
        <a:p>
          <a:r>
            <a:rPr lang="fr-FR" b="1"/>
            <a:t>Comment intégrer la partie « et E18 n’est pas un jour ouvré »</a:t>
          </a:r>
          <a:endParaRPr lang="fr-FR"/>
        </a:p>
        <a:p>
          <a:r>
            <a:rPr lang="fr-FR"/>
            <a:t>=SI(données!B11="oui";grille!B3)</a:t>
          </a:r>
        </a:p>
        <a:p>
          <a:r>
            <a:rPr lang="fr-FR" b="1"/>
            <a:t>C’est simple pas de problème</a:t>
          </a:r>
          <a:endParaRPr lang="fr-FR"/>
        </a:p>
        <a:p>
          <a:r>
            <a:rPr lang="fr-FR"/>
            <a:t>Après tout ça, je dois toutes les fusionner ensemble dans la cellule « B15 » de l’onglet « grille ».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B10" sqref="B10"/>
    </sheetView>
  </sheetViews>
  <sheetFormatPr baseColWidth="10" defaultColWidth="11.44140625" defaultRowHeight="14.4" x14ac:dyDescent="0.3"/>
  <cols>
    <col min="1" max="1" width="26.5546875" style="41" customWidth="1"/>
    <col min="2" max="3" width="11.44140625" style="41"/>
    <col min="4" max="4" width="18.44140625" style="41" customWidth="1"/>
    <col min="5" max="16384" width="11.44140625" style="41"/>
  </cols>
  <sheetData>
    <row r="1" spans="1:6" ht="15" customHeight="1" x14ac:dyDescent="0.3">
      <c r="A1" s="103" t="s">
        <v>17</v>
      </c>
      <c r="B1" s="104"/>
      <c r="C1" s="40"/>
      <c r="D1" s="40"/>
    </row>
    <row r="2" spans="1:6" ht="15.75" customHeight="1" thickBot="1" x14ac:dyDescent="0.35">
      <c r="A2" s="105"/>
      <c r="B2" s="106"/>
      <c r="C2" s="40"/>
      <c r="D2" s="40"/>
    </row>
    <row r="3" spans="1:6" ht="15" thickBot="1" x14ac:dyDescent="0.35"/>
    <row r="4" spans="1:6" ht="15.75" customHeight="1" x14ac:dyDescent="0.3">
      <c r="A4" s="34" t="s">
        <v>13</v>
      </c>
      <c r="B4" s="49"/>
      <c r="D4" s="56" t="s">
        <v>26</v>
      </c>
      <c r="E4" s="113"/>
      <c r="F4" s="114"/>
    </row>
    <row r="5" spans="1:6" ht="15.75" customHeight="1" x14ac:dyDescent="0.3">
      <c r="A5" s="35" t="s">
        <v>24</v>
      </c>
      <c r="B5" s="50"/>
      <c r="D5" s="57" t="s">
        <v>27</v>
      </c>
      <c r="E5" s="109"/>
      <c r="F5" s="110"/>
    </row>
    <row r="6" spans="1:6" ht="15.75" customHeight="1" x14ac:dyDescent="0.3">
      <c r="A6" s="35" t="s">
        <v>25</v>
      </c>
      <c r="B6" s="50"/>
      <c r="D6" s="57" t="s">
        <v>28</v>
      </c>
      <c r="E6" s="111"/>
      <c r="F6" s="112"/>
    </row>
    <row r="7" spans="1:6" x14ac:dyDescent="0.3">
      <c r="A7" s="36" t="s">
        <v>18</v>
      </c>
      <c r="B7" s="50"/>
      <c r="D7" s="57" t="s">
        <v>29</v>
      </c>
      <c r="E7" s="109"/>
      <c r="F7" s="110"/>
    </row>
    <row r="8" spans="1:6" ht="15" thickBot="1" x14ac:dyDescent="0.35">
      <c r="A8" s="37" t="s">
        <v>23</v>
      </c>
      <c r="B8" s="51"/>
      <c r="D8" s="58" t="s">
        <v>33</v>
      </c>
      <c r="E8" s="107"/>
      <c r="F8" s="108"/>
    </row>
    <row r="9" spans="1:6" ht="15" thickBot="1" x14ac:dyDescent="0.35">
      <c r="A9" s="13"/>
      <c r="B9" s="52"/>
    </row>
    <row r="10" spans="1:6" x14ac:dyDescent="0.3">
      <c r="A10" s="38" t="s">
        <v>14</v>
      </c>
      <c r="B10" s="96" t="s">
        <v>34</v>
      </c>
      <c r="D10" s="56" t="s">
        <v>46</v>
      </c>
      <c r="E10" s="88"/>
    </row>
    <row r="11" spans="1:6" ht="15" thickBot="1" x14ac:dyDescent="0.35">
      <c r="A11" s="39" t="s">
        <v>15</v>
      </c>
      <c r="B11" s="97" t="s">
        <v>34</v>
      </c>
      <c r="D11" s="58" t="s">
        <v>47</v>
      </c>
      <c r="E11" s="55"/>
    </row>
    <row r="12" spans="1:6" ht="15" thickBot="1" x14ac:dyDescent="0.35">
      <c r="A12" s="14"/>
      <c r="B12" s="52"/>
    </row>
    <row r="13" spans="1:6" ht="15.75" customHeight="1" thickBot="1" x14ac:dyDescent="0.35">
      <c r="A13" s="117" t="s">
        <v>19</v>
      </c>
      <c r="B13" s="121"/>
      <c r="D13" s="75" t="s">
        <v>48</v>
      </c>
      <c r="E13" s="139"/>
      <c r="F13" s="140"/>
    </row>
    <row r="14" spans="1:6" ht="15.75" customHeight="1" x14ac:dyDescent="0.3">
      <c r="A14" s="118"/>
      <c r="B14" s="122"/>
    </row>
    <row r="15" spans="1:6" ht="15.75" customHeight="1" x14ac:dyDescent="0.3">
      <c r="A15" s="119" t="s">
        <v>59</v>
      </c>
      <c r="B15" s="123"/>
    </row>
    <row r="16" spans="1:6" ht="15.75" customHeight="1" thickBot="1" x14ac:dyDescent="0.35">
      <c r="A16" s="120"/>
      <c r="B16" s="124"/>
    </row>
    <row r="17" spans="1:7" ht="15" thickBot="1" x14ac:dyDescent="0.35">
      <c r="B17" s="52"/>
      <c r="E17" s="129" t="s">
        <v>2</v>
      </c>
      <c r="F17" s="130"/>
      <c r="G17" s="42" t="s">
        <v>3</v>
      </c>
    </row>
    <row r="18" spans="1:7" ht="15.75" customHeight="1" x14ac:dyDescent="0.3">
      <c r="A18" s="53" t="s">
        <v>30</v>
      </c>
      <c r="B18" s="54">
        <v>43000</v>
      </c>
      <c r="D18" s="46" t="s">
        <v>1</v>
      </c>
      <c r="E18" s="131">
        <v>44066</v>
      </c>
      <c r="F18" s="132"/>
      <c r="G18" s="43">
        <v>0.5</v>
      </c>
    </row>
    <row r="19" spans="1:7" ht="15.75" customHeight="1" thickBot="1" x14ac:dyDescent="0.35">
      <c r="A19" s="135" t="s">
        <v>54</v>
      </c>
      <c r="B19" s="136">
        <v>25000</v>
      </c>
      <c r="D19" s="47" t="s">
        <v>4</v>
      </c>
      <c r="E19" s="133"/>
      <c r="F19" s="134"/>
      <c r="G19" s="95">
        <f>IF(B11="oui",TIMEVALUE("08:00"),IF(B10="oui",IF(OR(AND(G18&gt;=TIMEVALUE("00:01"),G18&lt;=TIMEVALUE("12:00")),AND(G18&gt;=TIMEVALUE("17:01"),G18&lt;=TIMEVALUE("24:00"))),TIMEVALUE("14:00"),IF(AND(G18&gt;=TIMEVALUE("12:01"),G18&lt;=TIMEVALUE("17:00"),NETWORKDAYS(E18,E18,grille!$G$5:$G$17)=1),TIMEVALUE("14:00"),IF(AND(G18&gt;=TIMEVALUE("12:01"),G18&lt;=TIMEVALUE("17:00"),NETWORKDAYS(E18,E18,grille!$G$5:$G$17)=0),TIMEVALUE("14:00"),0)))))</f>
        <v>0.33333333333333331</v>
      </c>
    </row>
    <row r="20" spans="1:7" ht="15.75" customHeight="1" thickBot="1" x14ac:dyDescent="0.35">
      <c r="A20" s="135"/>
      <c r="B20" s="136"/>
      <c r="D20" s="48"/>
    </row>
    <row r="21" spans="1:7" ht="15.75" customHeight="1" x14ac:dyDescent="0.3">
      <c r="A21" s="135" t="s">
        <v>31</v>
      </c>
      <c r="B21" s="137">
        <f>B18/B19</f>
        <v>1.72</v>
      </c>
      <c r="D21" s="125" t="s">
        <v>32</v>
      </c>
      <c r="E21" s="126"/>
      <c r="F21" s="115"/>
    </row>
    <row r="22" spans="1:7" ht="15.75" customHeight="1" thickBot="1" x14ac:dyDescent="0.35">
      <c r="A22" s="127"/>
      <c r="B22" s="138"/>
      <c r="D22" s="127"/>
      <c r="E22" s="128"/>
      <c r="F22" s="116"/>
    </row>
    <row r="23" spans="1:7" x14ac:dyDescent="0.3">
      <c r="A23" s="44"/>
      <c r="B23" s="45"/>
      <c r="C23" s="44"/>
    </row>
    <row r="28" spans="1:7" ht="15.75" customHeight="1" x14ac:dyDescent="0.3"/>
  </sheetData>
  <mergeCells count="20">
    <mergeCell ref="F21:F22"/>
    <mergeCell ref="A13:A14"/>
    <mergeCell ref="A15:A16"/>
    <mergeCell ref="B13:B14"/>
    <mergeCell ref="B15:B16"/>
    <mergeCell ref="D21:E22"/>
    <mergeCell ref="E17:F17"/>
    <mergeCell ref="E18:F18"/>
    <mergeCell ref="E19:F19"/>
    <mergeCell ref="A19:A20"/>
    <mergeCell ref="B19:B20"/>
    <mergeCell ref="A21:A22"/>
    <mergeCell ref="B21:B22"/>
    <mergeCell ref="E13:F13"/>
    <mergeCell ref="A1:B2"/>
    <mergeCell ref="E8:F8"/>
    <mergeCell ref="E7:F7"/>
    <mergeCell ref="E6:F6"/>
    <mergeCell ref="E5:F5"/>
    <mergeCell ref="E4:F4"/>
  </mergeCells>
  <pageMargins left="0.7" right="0.7" top="0.75" bottom="0.75" header="0.3" footer="0.3"/>
  <pageSetup paperSize="9" orientation="portrait" r:id="rId1"/>
  <ignoredErrors>
    <ignoredError sqref="A10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opLeftCell="A4" workbookViewId="0">
      <selection activeCell="G14" sqref="G14"/>
    </sheetView>
  </sheetViews>
  <sheetFormatPr baseColWidth="10" defaultRowHeight="14.4" x14ac:dyDescent="0.3"/>
  <cols>
    <col min="1" max="1" width="22.109375" customWidth="1"/>
    <col min="2" max="2" width="13.109375" bestFit="1" customWidth="1"/>
    <col min="3" max="3" width="5" customWidth="1"/>
    <col min="8" max="9" width="12.44140625" bestFit="1" customWidth="1"/>
  </cols>
  <sheetData>
    <row r="1" spans="1:9" ht="29.25" customHeight="1" thickBot="1" x14ac:dyDescent="0.35">
      <c r="A1" s="167" t="s">
        <v>0</v>
      </c>
      <c r="B1" s="168"/>
      <c r="C1" s="168"/>
      <c r="D1" s="168"/>
      <c r="E1" s="168"/>
      <c r="F1" s="168"/>
      <c r="G1" s="168"/>
      <c r="H1" s="168"/>
      <c r="I1" s="169"/>
    </row>
    <row r="2" spans="1:9" s="12" customFormat="1" ht="15.75" customHeight="1" thickBot="1" x14ac:dyDescent="0.35">
      <c r="A2" s="74"/>
      <c r="B2" s="74"/>
      <c r="C2" s="74"/>
      <c r="D2" s="74"/>
      <c r="E2" s="74"/>
      <c r="F2" s="74"/>
      <c r="G2" s="74"/>
      <c r="H2" s="74"/>
    </row>
    <row r="3" spans="1:9" s="12" customFormat="1" ht="15.75" customHeight="1" x14ac:dyDescent="0.3">
      <c r="A3" s="83" t="s">
        <v>26</v>
      </c>
      <c r="B3" s="179">
        <f>données!E4</f>
        <v>0</v>
      </c>
      <c r="C3" s="180"/>
      <c r="D3" s="74"/>
      <c r="E3" s="85" t="s">
        <v>50</v>
      </c>
      <c r="F3" s="87">
        <f>données!E6</f>
        <v>0</v>
      </c>
      <c r="G3" s="74"/>
      <c r="H3" s="74"/>
    </row>
    <row r="4" spans="1:9" s="12" customFormat="1" ht="15.75" customHeight="1" thickBot="1" x14ac:dyDescent="0.35">
      <c r="A4" s="84" t="s">
        <v>45</v>
      </c>
      <c r="B4" s="181">
        <f>données!E5</f>
        <v>0</v>
      </c>
      <c r="C4" s="182"/>
      <c r="D4" s="74"/>
      <c r="E4" s="86" t="s">
        <v>29</v>
      </c>
      <c r="F4" s="78">
        <f>données!E7</f>
        <v>0</v>
      </c>
      <c r="G4" s="74"/>
      <c r="H4" s="74"/>
    </row>
    <row r="5" spans="1:9" s="12" customFormat="1" ht="15.75" customHeight="1" thickBot="1" x14ac:dyDescent="0.35">
      <c r="A5" s="74"/>
      <c r="B5" s="74"/>
      <c r="C5" s="74"/>
      <c r="D5" s="74"/>
      <c r="E5" s="74"/>
      <c r="F5" s="74"/>
      <c r="G5" s="74"/>
      <c r="H5" s="74"/>
    </row>
    <row r="6" spans="1:9" s="12" customFormat="1" ht="15.75" customHeight="1" thickBot="1" x14ac:dyDescent="0.35">
      <c r="A6" s="76" t="str">
        <f>IF(données!E10="oui","Chargement","Déchargement")</f>
        <v>Déchargement</v>
      </c>
      <c r="B6" s="80">
        <f>données!B18</f>
        <v>43000</v>
      </c>
      <c r="C6" s="77" t="s">
        <v>49</v>
      </c>
      <c r="D6" s="165">
        <f>données!E13</f>
        <v>0</v>
      </c>
      <c r="E6" s="166"/>
      <c r="F6" s="74"/>
      <c r="G6" s="74"/>
      <c r="H6" s="74"/>
    </row>
    <row r="7" spans="1:9" s="12" customFormat="1" ht="15.75" customHeight="1" thickBot="1" x14ac:dyDescent="0.35">
      <c r="A7" s="81" t="s">
        <v>53</v>
      </c>
      <c r="B7" s="82">
        <f>données!B19</f>
        <v>25000</v>
      </c>
      <c r="C7" s="165" t="s">
        <v>55</v>
      </c>
      <c r="D7" s="166"/>
      <c r="E7" s="74"/>
      <c r="F7" s="74"/>
      <c r="G7" s="74"/>
      <c r="H7" s="74"/>
    </row>
    <row r="8" spans="1:9" s="12" customFormat="1" ht="15.75" customHeight="1" thickBot="1" x14ac:dyDescent="0.35">
      <c r="A8" s="74"/>
      <c r="B8" s="74"/>
      <c r="C8" s="74"/>
      <c r="D8" s="74"/>
      <c r="E8" s="74"/>
      <c r="F8" s="74"/>
      <c r="G8" s="74"/>
      <c r="H8" s="74"/>
    </row>
    <row r="9" spans="1:9" s="12" customFormat="1" ht="15.75" customHeight="1" x14ac:dyDescent="0.3">
      <c r="A9" s="175" t="s">
        <v>51</v>
      </c>
      <c r="B9" s="172" t="s">
        <v>52</v>
      </c>
      <c r="C9" s="172"/>
      <c r="D9" s="79">
        <f>données!B21</f>
        <v>1.72</v>
      </c>
      <c r="E9" s="74"/>
      <c r="F9" s="74"/>
      <c r="G9" s="74"/>
      <c r="H9" s="74"/>
    </row>
    <row r="10" spans="1:9" s="12" customFormat="1" ht="15.75" customHeight="1" x14ac:dyDescent="0.3">
      <c r="A10" s="176"/>
      <c r="B10" s="178" t="s">
        <v>58</v>
      </c>
      <c r="C10" s="178"/>
      <c r="D10" s="94">
        <f>données!B21</f>
        <v>1.72</v>
      </c>
      <c r="E10" s="74"/>
      <c r="F10" s="74"/>
      <c r="G10" s="74"/>
      <c r="H10" s="74"/>
    </row>
    <row r="11" spans="1:9" s="12" customFormat="1" ht="15.75" customHeight="1" thickBot="1" x14ac:dyDescent="0.35">
      <c r="A11" s="177"/>
      <c r="B11" s="173" t="s">
        <v>57</v>
      </c>
      <c r="C11" s="174"/>
      <c r="D11" s="93">
        <f>données!B21</f>
        <v>1.72</v>
      </c>
      <c r="E11" s="74"/>
      <c r="F11" s="74"/>
      <c r="G11" s="74"/>
      <c r="H11" s="74"/>
    </row>
    <row r="12" spans="1:9" s="12" customFormat="1" ht="15.75" customHeight="1" x14ac:dyDescent="0.3">
      <c r="A12" s="74"/>
      <c r="B12" s="74"/>
      <c r="C12" s="74"/>
      <c r="D12" s="74"/>
      <c r="E12" s="74"/>
      <c r="F12" s="74"/>
      <c r="G12" s="74"/>
      <c r="H12" s="74"/>
    </row>
    <row r="13" spans="1:9" ht="15.75" customHeight="1" thickBot="1" x14ac:dyDescent="0.35"/>
    <row r="14" spans="1:9" ht="15" thickBot="1" x14ac:dyDescent="0.35">
      <c r="B14" s="170" t="s">
        <v>2</v>
      </c>
      <c r="C14" s="171"/>
      <c r="D14" s="171"/>
      <c r="E14" s="72" t="s">
        <v>3</v>
      </c>
    </row>
    <row r="15" spans="1:9" x14ac:dyDescent="0.3">
      <c r="A15" s="32" t="s">
        <v>1</v>
      </c>
      <c r="B15" s="185">
        <f>données!E18</f>
        <v>44066</v>
      </c>
      <c r="C15" s="186"/>
      <c r="D15" s="186"/>
      <c r="E15" s="30">
        <f>données!G18</f>
        <v>0.5</v>
      </c>
    </row>
    <row r="16" spans="1:9" ht="15" thickBot="1" x14ac:dyDescent="0.35">
      <c r="A16" s="33" t="s">
        <v>4</v>
      </c>
      <c r="B16" s="183">
        <f>données!E19</f>
        <v>0</v>
      </c>
      <c r="C16" s="184"/>
      <c r="D16" s="184"/>
      <c r="E16" s="31">
        <f>données!G19</f>
        <v>0.33333333333333331</v>
      </c>
    </row>
    <row r="17" spans="1:7" ht="15" thickBot="1" x14ac:dyDescent="0.35">
      <c r="A17" s="1"/>
      <c r="B17" s="5"/>
      <c r="C17" s="5"/>
    </row>
    <row r="18" spans="1:7" ht="15" thickBot="1" x14ac:dyDescent="0.35">
      <c r="E18" s="2" t="s">
        <v>6</v>
      </c>
      <c r="F18" s="3" t="s">
        <v>7</v>
      </c>
      <c r="G18" s="4" t="s">
        <v>9</v>
      </c>
    </row>
    <row r="19" spans="1:7" ht="15" thickBot="1" x14ac:dyDescent="0.35">
      <c r="A19" s="144">
        <f>B16</f>
        <v>0</v>
      </c>
      <c r="B19" s="147" t="s">
        <v>5</v>
      </c>
      <c r="C19" s="148"/>
      <c r="D19" s="149"/>
      <c r="E19" s="8">
        <f>E16</f>
        <v>0.33333333333333331</v>
      </c>
      <c r="F19" s="9">
        <v>1</v>
      </c>
      <c r="G19" s="10">
        <f>F19-E19</f>
        <v>0.66666666666666674</v>
      </c>
    </row>
    <row r="20" spans="1:7" ht="15" customHeight="1" x14ac:dyDescent="0.3">
      <c r="A20" s="145"/>
      <c r="B20" s="150" t="s">
        <v>11</v>
      </c>
      <c r="C20" s="151"/>
      <c r="D20" s="152"/>
      <c r="E20" s="15"/>
      <c r="F20" s="16"/>
      <c r="G20" s="17">
        <f t="shared" ref="G20:G34" si="0">F20-E20</f>
        <v>0</v>
      </c>
    </row>
    <row r="21" spans="1:7" x14ac:dyDescent="0.3">
      <c r="A21" s="145"/>
      <c r="B21" s="153"/>
      <c r="C21" s="154"/>
      <c r="D21" s="155"/>
      <c r="E21" s="18"/>
      <c r="F21" s="19"/>
      <c r="G21" s="20">
        <f t="shared" si="0"/>
        <v>0</v>
      </c>
    </row>
    <row r="22" spans="1:7" x14ac:dyDescent="0.3">
      <c r="A22" s="145"/>
      <c r="B22" s="153"/>
      <c r="C22" s="154"/>
      <c r="D22" s="155"/>
      <c r="E22" s="18"/>
      <c r="F22" s="19"/>
      <c r="G22" s="20">
        <f t="shared" si="0"/>
        <v>0</v>
      </c>
    </row>
    <row r="23" spans="1:7" ht="15" thickBot="1" x14ac:dyDescent="0.35">
      <c r="A23" s="145"/>
      <c r="B23" s="156"/>
      <c r="C23" s="157"/>
      <c r="D23" s="158"/>
      <c r="E23" s="21"/>
      <c r="F23" s="22"/>
      <c r="G23" s="23">
        <f t="shared" si="0"/>
        <v>0</v>
      </c>
    </row>
    <row r="24" spans="1:7" ht="15" customHeight="1" x14ac:dyDescent="0.3">
      <c r="A24" s="145"/>
      <c r="B24" s="150" t="s">
        <v>12</v>
      </c>
      <c r="C24" s="151"/>
      <c r="D24" s="152"/>
      <c r="E24" s="15"/>
      <c r="F24" s="16"/>
      <c r="G24" s="17">
        <f t="shared" si="0"/>
        <v>0</v>
      </c>
    </row>
    <row r="25" spans="1:7" x14ac:dyDescent="0.3">
      <c r="A25" s="145"/>
      <c r="B25" s="153"/>
      <c r="C25" s="154"/>
      <c r="D25" s="155"/>
      <c r="E25" s="18"/>
      <c r="F25" s="19"/>
      <c r="G25" s="20">
        <f t="shared" si="0"/>
        <v>0</v>
      </c>
    </row>
    <row r="26" spans="1:7" x14ac:dyDescent="0.3">
      <c r="A26" s="145"/>
      <c r="B26" s="153"/>
      <c r="C26" s="154"/>
      <c r="D26" s="155"/>
      <c r="E26" s="18"/>
      <c r="F26" s="19"/>
      <c r="G26" s="20">
        <f t="shared" si="0"/>
        <v>0</v>
      </c>
    </row>
    <row r="27" spans="1:7" ht="15" thickBot="1" x14ac:dyDescent="0.35">
      <c r="A27" s="145"/>
      <c r="B27" s="156"/>
      <c r="C27" s="154"/>
      <c r="D27" s="155"/>
      <c r="E27" s="24"/>
      <c r="F27" s="25"/>
      <c r="G27" s="26">
        <f t="shared" si="0"/>
        <v>0</v>
      </c>
    </row>
    <row r="28" spans="1:7" x14ac:dyDescent="0.3">
      <c r="A28" s="145"/>
      <c r="B28" s="153" t="s">
        <v>16</v>
      </c>
      <c r="C28" s="159"/>
      <c r="D28" s="160"/>
      <c r="E28" s="28"/>
      <c r="F28" s="16"/>
      <c r="G28" s="17">
        <f t="shared" si="0"/>
        <v>0</v>
      </c>
    </row>
    <row r="29" spans="1:7" x14ac:dyDescent="0.3">
      <c r="A29" s="145"/>
      <c r="B29" s="153"/>
      <c r="C29" s="161"/>
      <c r="D29" s="162"/>
      <c r="E29" s="27"/>
      <c r="F29" s="19"/>
      <c r="G29" s="20">
        <f t="shared" si="0"/>
        <v>0</v>
      </c>
    </row>
    <row r="30" spans="1:7" x14ac:dyDescent="0.3">
      <c r="A30" s="145"/>
      <c r="B30" s="153"/>
      <c r="C30" s="161"/>
      <c r="D30" s="162"/>
      <c r="E30" s="27"/>
      <c r="F30" s="19"/>
      <c r="G30" s="20">
        <f t="shared" si="0"/>
        <v>0</v>
      </c>
    </row>
    <row r="31" spans="1:7" x14ac:dyDescent="0.3">
      <c r="A31" s="145"/>
      <c r="B31" s="153"/>
      <c r="C31" s="161"/>
      <c r="D31" s="162"/>
      <c r="E31" s="27"/>
      <c r="F31" s="19"/>
      <c r="G31" s="20">
        <f t="shared" si="0"/>
        <v>0</v>
      </c>
    </row>
    <row r="32" spans="1:7" x14ac:dyDescent="0.3">
      <c r="A32" s="145"/>
      <c r="B32" s="153"/>
      <c r="C32" s="161"/>
      <c r="D32" s="162"/>
      <c r="E32" s="27"/>
      <c r="F32" s="19"/>
      <c r="G32" s="20">
        <f t="shared" si="0"/>
        <v>0</v>
      </c>
    </row>
    <row r="33" spans="1:9" ht="15" thickBot="1" x14ac:dyDescent="0.35">
      <c r="A33" s="145"/>
      <c r="B33" s="153"/>
      <c r="C33" s="161"/>
      <c r="D33" s="162"/>
      <c r="E33" s="27"/>
      <c r="F33" s="19"/>
      <c r="G33" s="20">
        <f t="shared" si="0"/>
        <v>0</v>
      </c>
    </row>
    <row r="34" spans="1:9" ht="15" thickBot="1" x14ac:dyDescent="0.35">
      <c r="A34" s="146"/>
      <c r="B34" s="156"/>
      <c r="C34" s="163"/>
      <c r="D34" s="164"/>
      <c r="E34" s="29"/>
      <c r="F34" s="22"/>
      <c r="G34" s="23">
        <f t="shared" si="0"/>
        <v>0</v>
      </c>
      <c r="I34" s="7" t="s">
        <v>10</v>
      </c>
    </row>
    <row r="35" spans="1:9" ht="15" thickBot="1" x14ac:dyDescent="0.35">
      <c r="A35" s="141" t="s">
        <v>8</v>
      </c>
      <c r="B35" s="142"/>
      <c r="C35" s="142"/>
      <c r="D35" s="142"/>
      <c r="E35" s="142"/>
      <c r="F35" s="142"/>
      <c r="G35" s="143"/>
      <c r="H35" s="11">
        <f>G19-(SUM(G20:G34))</f>
        <v>0.66666666666666674</v>
      </c>
      <c r="I35" s="6">
        <f>H35</f>
        <v>0.66666666666666674</v>
      </c>
    </row>
    <row r="36" spans="1:9" ht="15" thickBot="1" x14ac:dyDescent="0.35">
      <c r="E36" s="2" t="s">
        <v>6</v>
      </c>
      <c r="F36" s="3" t="s">
        <v>7</v>
      </c>
      <c r="G36" s="4" t="s">
        <v>9</v>
      </c>
    </row>
    <row r="37" spans="1:9" ht="15" thickBot="1" x14ac:dyDescent="0.35">
      <c r="A37" s="144">
        <f>$A$19+1</f>
        <v>1</v>
      </c>
      <c r="B37" s="147" t="s">
        <v>5</v>
      </c>
      <c r="C37" s="148"/>
      <c r="D37" s="149"/>
      <c r="E37" s="8">
        <v>0</v>
      </c>
      <c r="F37" s="9">
        <v>1</v>
      </c>
      <c r="G37" s="10">
        <f>F37-E37</f>
        <v>1</v>
      </c>
    </row>
    <row r="38" spans="1:9" x14ac:dyDescent="0.3">
      <c r="A38" s="145"/>
      <c r="B38" s="150" t="s">
        <v>11</v>
      </c>
      <c r="C38" s="151"/>
      <c r="D38" s="152"/>
      <c r="E38" s="15"/>
      <c r="F38" s="16"/>
      <c r="G38" s="17">
        <f t="shared" ref="G38:G52" si="1">F38-E38</f>
        <v>0</v>
      </c>
    </row>
    <row r="39" spans="1:9" x14ac:dyDescent="0.3">
      <c r="A39" s="145"/>
      <c r="B39" s="153"/>
      <c r="C39" s="154"/>
      <c r="D39" s="155"/>
      <c r="E39" s="18"/>
      <c r="F39" s="19"/>
      <c r="G39" s="20">
        <f t="shared" si="1"/>
        <v>0</v>
      </c>
    </row>
    <row r="40" spans="1:9" x14ac:dyDescent="0.3">
      <c r="A40" s="145"/>
      <c r="B40" s="153"/>
      <c r="C40" s="154"/>
      <c r="D40" s="155"/>
      <c r="E40" s="18"/>
      <c r="F40" s="19"/>
      <c r="G40" s="20">
        <f t="shared" si="1"/>
        <v>0</v>
      </c>
    </row>
    <row r="41" spans="1:9" ht="15" thickBot="1" x14ac:dyDescent="0.35">
      <c r="A41" s="145"/>
      <c r="B41" s="156"/>
      <c r="C41" s="157"/>
      <c r="D41" s="158"/>
      <c r="E41" s="21"/>
      <c r="F41" s="22"/>
      <c r="G41" s="23">
        <f t="shared" si="1"/>
        <v>0</v>
      </c>
    </row>
    <row r="42" spans="1:9" x14ac:dyDescent="0.3">
      <c r="A42" s="145"/>
      <c r="B42" s="150" t="s">
        <v>12</v>
      </c>
      <c r="C42" s="151"/>
      <c r="D42" s="152"/>
      <c r="E42" s="15"/>
      <c r="F42" s="16"/>
      <c r="G42" s="17">
        <f t="shared" si="1"/>
        <v>0</v>
      </c>
    </row>
    <row r="43" spans="1:9" x14ac:dyDescent="0.3">
      <c r="A43" s="145"/>
      <c r="B43" s="153"/>
      <c r="C43" s="154"/>
      <c r="D43" s="155"/>
      <c r="E43" s="18"/>
      <c r="F43" s="19"/>
      <c r="G43" s="20">
        <f t="shared" si="1"/>
        <v>0</v>
      </c>
    </row>
    <row r="44" spans="1:9" x14ac:dyDescent="0.3">
      <c r="A44" s="145"/>
      <c r="B44" s="153"/>
      <c r="C44" s="154"/>
      <c r="D44" s="155"/>
      <c r="E44" s="18"/>
      <c r="F44" s="19"/>
      <c r="G44" s="20">
        <f t="shared" si="1"/>
        <v>0</v>
      </c>
    </row>
    <row r="45" spans="1:9" ht="15" thickBot="1" x14ac:dyDescent="0.35">
      <c r="A45" s="145"/>
      <c r="B45" s="156"/>
      <c r="C45" s="154"/>
      <c r="D45" s="155"/>
      <c r="E45" s="24"/>
      <c r="F45" s="25"/>
      <c r="G45" s="26">
        <f t="shared" si="1"/>
        <v>0</v>
      </c>
    </row>
    <row r="46" spans="1:9" x14ac:dyDescent="0.3">
      <c r="A46" s="145"/>
      <c r="B46" s="153" t="s">
        <v>16</v>
      </c>
      <c r="C46" s="159"/>
      <c r="D46" s="160"/>
      <c r="E46" s="28"/>
      <c r="F46" s="16"/>
      <c r="G46" s="17">
        <f t="shared" si="1"/>
        <v>0</v>
      </c>
    </row>
    <row r="47" spans="1:9" x14ac:dyDescent="0.3">
      <c r="A47" s="145"/>
      <c r="B47" s="153"/>
      <c r="C47" s="161"/>
      <c r="D47" s="162"/>
      <c r="E47" s="27"/>
      <c r="F47" s="19"/>
      <c r="G47" s="20">
        <f t="shared" si="1"/>
        <v>0</v>
      </c>
    </row>
    <row r="48" spans="1:9" x14ac:dyDescent="0.3">
      <c r="A48" s="145"/>
      <c r="B48" s="153"/>
      <c r="C48" s="161"/>
      <c r="D48" s="162"/>
      <c r="E48" s="27"/>
      <c r="F48" s="19"/>
      <c r="G48" s="20">
        <f t="shared" si="1"/>
        <v>0</v>
      </c>
    </row>
    <row r="49" spans="1:9" x14ac:dyDescent="0.3">
      <c r="A49" s="145"/>
      <c r="B49" s="153"/>
      <c r="C49" s="161"/>
      <c r="D49" s="162"/>
      <c r="E49" s="27"/>
      <c r="F49" s="19"/>
      <c r="G49" s="20">
        <f t="shared" si="1"/>
        <v>0</v>
      </c>
    </row>
    <row r="50" spans="1:9" x14ac:dyDescent="0.3">
      <c r="A50" s="145"/>
      <c r="B50" s="153"/>
      <c r="C50" s="161"/>
      <c r="D50" s="162"/>
      <c r="E50" s="27"/>
      <c r="F50" s="19"/>
      <c r="G50" s="20">
        <f t="shared" si="1"/>
        <v>0</v>
      </c>
    </row>
    <row r="51" spans="1:9" ht="15" thickBot="1" x14ac:dyDescent="0.35">
      <c r="A51" s="145"/>
      <c r="B51" s="153"/>
      <c r="C51" s="161"/>
      <c r="D51" s="162"/>
      <c r="E51" s="27"/>
      <c r="F51" s="19"/>
      <c r="G51" s="20">
        <f t="shared" si="1"/>
        <v>0</v>
      </c>
    </row>
    <row r="52" spans="1:9" ht="15" thickBot="1" x14ac:dyDescent="0.35">
      <c r="A52" s="146"/>
      <c r="B52" s="156"/>
      <c r="C52" s="163"/>
      <c r="D52" s="164"/>
      <c r="E52" s="29"/>
      <c r="F52" s="22"/>
      <c r="G52" s="23">
        <f t="shared" si="1"/>
        <v>0</v>
      </c>
      <c r="I52" s="7" t="s">
        <v>10</v>
      </c>
    </row>
    <row r="53" spans="1:9" ht="15" thickBot="1" x14ac:dyDescent="0.35">
      <c r="A53" s="141" t="s">
        <v>60</v>
      </c>
      <c r="B53" s="142"/>
      <c r="C53" s="142"/>
      <c r="D53" s="142"/>
      <c r="E53" s="142"/>
      <c r="F53" s="142"/>
      <c r="G53" s="143"/>
      <c r="H53" s="11">
        <f>G37-(SUM(G38:G52))</f>
        <v>1</v>
      </c>
      <c r="I53" s="6">
        <f>H53+I35</f>
        <v>1.6666666666666667</v>
      </c>
    </row>
    <row r="54" spans="1:9" ht="15" thickBot="1" x14ac:dyDescent="0.35">
      <c r="E54" s="2" t="s">
        <v>6</v>
      </c>
      <c r="F54" s="3" t="s">
        <v>7</v>
      </c>
      <c r="G54" s="4" t="s">
        <v>9</v>
      </c>
    </row>
    <row r="55" spans="1:9" ht="15" thickBot="1" x14ac:dyDescent="0.35">
      <c r="A55" s="144">
        <f>$A$19+2</f>
        <v>2</v>
      </c>
      <c r="B55" s="147" t="s">
        <v>5</v>
      </c>
      <c r="C55" s="148"/>
      <c r="D55" s="149"/>
      <c r="E55" s="8">
        <v>0</v>
      </c>
      <c r="F55" s="9">
        <v>1</v>
      </c>
      <c r="G55" s="10">
        <f>F55-E55</f>
        <v>1</v>
      </c>
    </row>
    <row r="56" spans="1:9" x14ac:dyDescent="0.3">
      <c r="A56" s="145"/>
      <c r="B56" s="150" t="s">
        <v>11</v>
      </c>
      <c r="C56" s="151"/>
      <c r="D56" s="152"/>
      <c r="E56" s="15"/>
      <c r="F56" s="16"/>
      <c r="G56" s="17">
        <f t="shared" ref="G56:G70" si="2">F56-E56</f>
        <v>0</v>
      </c>
    </row>
    <row r="57" spans="1:9" x14ac:dyDescent="0.3">
      <c r="A57" s="145"/>
      <c r="B57" s="153"/>
      <c r="C57" s="154"/>
      <c r="D57" s="155"/>
      <c r="E57" s="18"/>
      <c r="F57" s="19"/>
      <c r="G57" s="20">
        <f t="shared" si="2"/>
        <v>0</v>
      </c>
    </row>
    <row r="58" spans="1:9" x14ac:dyDescent="0.3">
      <c r="A58" s="145"/>
      <c r="B58" s="153"/>
      <c r="C58" s="154"/>
      <c r="D58" s="155"/>
      <c r="E58" s="18"/>
      <c r="F58" s="19"/>
      <c r="G58" s="20">
        <f t="shared" si="2"/>
        <v>0</v>
      </c>
    </row>
    <row r="59" spans="1:9" ht="15" thickBot="1" x14ac:dyDescent="0.35">
      <c r="A59" s="145"/>
      <c r="B59" s="156"/>
      <c r="C59" s="157"/>
      <c r="D59" s="158"/>
      <c r="E59" s="21"/>
      <c r="F59" s="22"/>
      <c r="G59" s="23">
        <f t="shared" si="2"/>
        <v>0</v>
      </c>
    </row>
    <row r="60" spans="1:9" x14ac:dyDescent="0.3">
      <c r="A60" s="145"/>
      <c r="B60" s="150" t="s">
        <v>12</v>
      </c>
      <c r="C60" s="151"/>
      <c r="D60" s="152"/>
      <c r="E60" s="15"/>
      <c r="F60" s="16"/>
      <c r="G60" s="17">
        <f t="shared" si="2"/>
        <v>0</v>
      </c>
    </row>
    <row r="61" spans="1:9" x14ac:dyDescent="0.3">
      <c r="A61" s="145"/>
      <c r="B61" s="153"/>
      <c r="C61" s="154"/>
      <c r="D61" s="155"/>
      <c r="E61" s="18"/>
      <c r="F61" s="19"/>
      <c r="G61" s="20">
        <f t="shared" si="2"/>
        <v>0</v>
      </c>
    </row>
    <row r="62" spans="1:9" x14ac:dyDescent="0.3">
      <c r="A62" s="145"/>
      <c r="B62" s="153"/>
      <c r="C62" s="154"/>
      <c r="D62" s="155"/>
      <c r="E62" s="18"/>
      <c r="F62" s="19"/>
      <c r="G62" s="20">
        <f t="shared" si="2"/>
        <v>0</v>
      </c>
    </row>
    <row r="63" spans="1:9" ht="15" thickBot="1" x14ac:dyDescent="0.35">
      <c r="A63" s="145"/>
      <c r="B63" s="156"/>
      <c r="C63" s="154"/>
      <c r="D63" s="155"/>
      <c r="E63" s="24"/>
      <c r="F63" s="25"/>
      <c r="G63" s="26">
        <f t="shared" si="2"/>
        <v>0</v>
      </c>
    </row>
    <row r="64" spans="1:9" x14ac:dyDescent="0.3">
      <c r="A64" s="145"/>
      <c r="B64" s="153" t="s">
        <v>16</v>
      </c>
      <c r="C64" s="159"/>
      <c r="D64" s="160"/>
      <c r="E64" s="28"/>
      <c r="F64" s="16"/>
      <c r="G64" s="17">
        <f t="shared" si="2"/>
        <v>0</v>
      </c>
    </row>
    <row r="65" spans="1:9" x14ac:dyDescent="0.3">
      <c r="A65" s="145"/>
      <c r="B65" s="153"/>
      <c r="C65" s="161"/>
      <c r="D65" s="162"/>
      <c r="E65" s="27"/>
      <c r="F65" s="19"/>
      <c r="G65" s="20">
        <f t="shared" si="2"/>
        <v>0</v>
      </c>
    </row>
    <row r="66" spans="1:9" x14ac:dyDescent="0.3">
      <c r="A66" s="145"/>
      <c r="B66" s="153"/>
      <c r="C66" s="161"/>
      <c r="D66" s="162"/>
      <c r="E66" s="27"/>
      <c r="F66" s="19"/>
      <c r="G66" s="20">
        <f t="shared" si="2"/>
        <v>0</v>
      </c>
    </row>
    <row r="67" spans="1:9" x14ac:dyDescent="0.3">
      <c r="A67" s="145"/>
      <c r="B67" s="153"/>
      <c r="C67" s="161"/>
      <c r="D67" s="162"/>
      <c r="E67" s="27"/>
      <c r="F67" s="19"/>
      <c r="G67" s="20">
        <f t="shared" si="2"/>
        <v>0</v>
      </c>
    </row>
    <row r="68" spans="1:9" x14ac:dyDescent="0.3">
      <c r="A68" s="145"/>
      <c r="B68" s="153"/>
      <c r="C68" s="161"/>
      <c r="D68" s="162"/>
      <c r="E68" s="27"/>
      <c r="F68" s="19"/>
      <c r="G68" s="20">
        <f t="shared" si="2"/>
        <v>0</v>
      </c>
    </row>
    <row r="69" spans="1:9" ht="15" thickBot="1" x14ac:dyDescent="0.35">
      <c r="A69" s="145"/>
      <c r="B69" s="153"/>
      <c r="C69" s="161"/>
      <c r="D69" s="162"/>
      <c r="E69" s="27"/>
      <c r="F69" s="19"/>
      <c r="G69" s="20">
        <f t="shared" si="2"/>
        <v>0</v>
      </c>
    </row>
    <row r="70" spans="1:9" ht="15" thickBot="1" x14ac:dyDescent="0.35">
      <c r="A70" s="146"/>
      <c r="B70" s="156"/>
      <c r="C70" s="163"/>
      <c r="D70" s="164"/>
      <c r="E70" s="29"/>
      <c r="F70" s="22"/>
      <c r="G70" s="23">
        <f t="shared" si="2"/>
        <v>0</v>
      </c>
      <c r="I70" s="7" t="s">
        <v>10</v>
      </c>
    </row>
    <row r="71" spans="1:9" ht="15" thickBot="1" x14ac:dyDescent="0.35">
      <c r="A71" s="141" t="s">
        <v>61</v>
      </c>
      <c r="B71" s="142"/>
      <c r="C71" s="142"/>
      <c r="D71" s="142"/>
      <c r="E71" s="142"/>
      <c r="F71" s="142"/>
      <c r="G71" s="143"/>
      <c r="H71" s="11">
        <f>G55-(SUM(G56:G70))</f>
        <v>1</v>
      </c>
      <c r="I71" s="6">
        <f>H71+I53</f>
        <v>2.666666666666667</v>
      </c>
    </row>
    <row r="72" spans="1:9" ht="15" thickBot="1" x14ac:dyDescent="0.35">
      <c r="E72" s="2" t="s">
        <v>6</v>
      </c>
      <c r="F72" s="3" t="s">
        <v>7</v>
      </c>
      <c r="G72" s="4" t="s">
        <v>9</v>
      </c>
    </row>
    <row r="73" spans="1:9" ht="15" thickBot="1" x14ac:dyDescent="0.35">
      <c r="A73" s="144">
        <f>$A$19+3</f>
        <v>3</v>
      </c>
      <c r="B73" s="147" t="s">
        <v>5</v>
      </c>
      <c r="C73" s="148"/>
      <c r="D73" s="149"/>
      <c r="E73" s="8">
        <v>0</v>
      </c>
      <c r="F73" s="9">
        <v>1</v>
      </c>
      <c r="G73" s="10">
        <f>F73-E73</f>
        <v>1</v>
      </c>
    </row>
    <row r="74" spans="1:9" x14ac:dyDescent="0.3">
      <c r="A74" s="145"/>
      <c r="B74" s="150" t="s">
        <v>11</v>
      </c>
      <c r="C74" s="151"/>
      <c r="D74" s="152"/>
      <c r="E74" s="15"/>
      <c r="F74" s="16"/>
      <c r="G74" s="17">
        <f t="shared" ref="G74:G88" si="3">F74-E74</f>
        <v>0</v>
      </c>
    </row>
    <row r="75" spans="1:9" x14ac:dyDescent="0.3">
      <c r="A75" s="145"/>
      <c r="B75" s="153"/>
      <c r="C75" s="154"/>
      <c r="D75" s="155"/>
      <c r="E75" s="18"/>
      <c r="F75" s="19"/>
      <c r="G75" s="20">
        <f t="shared" si="3"/>
        <v>0</v>
      </c>
    </row>
    <row r="76" spans="1:9" x14ac:dyDescent="0.3">
      <c r="A76" s="145"/>
      <c r="B76" s="153"/>
      <c r="C76" s="154"/>
      <c r="D76" s="155"/>
      <c r="E76" s="18"/>
      <c r="F76" s="19"/>
      <c r="G76" s="20">
        <f t="shared" si="3"/>
        <v>0</v>
      </c>
    </row>
    <row r="77" spans="1:9" ht="15" thickBot="1" x14ac:dyDescent="0.35">
      <c r="A77" s="145"/>
      <c r="B77" s="156"/>
      <c r="C77" s="157"/>
      <c r="D77" s="158"/>
      <c r="E77" s="21"/>
      <c r="F77" s="22"/>
      <c r="G77" s="23">
        <f t="shared" si="3"/>
        <v>0</v>
      </c>
    </row>
    <row r="78" spans="1:9" x14ac:dyDescent="0.3">
      <c r="A78" s="145"/>
      <c r="B78" s="150" t="s">
        <v>12</v>
      </c>
      <c r="C78" s="151"/>
      <c r="D78" s="152"/>
      <c r="E78" s="15"/>
      <c r="F78" s="16"/>
      <c r="G78" s="17">
        <f t="shared" si="3"/>
        <v>0</v>
      </c>
    </row>
    <row r="79" spans="1:9" x14ac:dyDescent="0.3">
      <c r="A79" s="145"/>
      <c r="B79" s="153"/>
      <c r="C79" s="154"/>
      <c r="D79" s="155"/>
      <c r="E79" s="18"/>
      <c r="F79" s="19"/>
      <c r="G79" s="20">
        <f t="shared" si="3"/>
        <v>0</v>
      </c>
    </row>
    <row r="80" spans="1:9" x14ac:dyDescent="0.3">
      <c r="A80" s="145"/>
      <c r="B80" s="153"/>
      <c r="C80" s="154"/>
      <c r="D80" s="155"/>
      <c r="E80" s="18"/>
      <c r="F80" s="19"/>
      <c r="G80" s="20">
        <f t="shared" si="3"/>
        <v>0</v>
      </c>
    </row>
    <row r="81" spans="1:9" ht="15" thickBot="1" x14ac:dyDescent="0.35">
      <c r="A81" s="145"/>
      <c r="B81" s="156"/>
      <c r="C81" s="154"/>
      <c r="D81" s="155"/>
      <c r="E81" s="24"/>
      <c r="F81" s="25"/>
      <c r="G81" s="26">
        <f t="shared" si="3"/>
        <v>0</v>
      </c>
    </row>
    <row r="82" spans="1:9" x14ac:dyDescent="0.3">
      <c r="A82" s="145"/>
      <c r="B82" s="153" t="s">
        <v>16</v>
      </c>
      <c r="C82" s="159"/>
      <c r="D82" s="160"/>
      <c r="E82" s="28"/>
      <c r="F82" s="16"/>
      <c r="G82" s="17">
        <f t="shared" si="3"/>
        <v>0</v>
      </c>
    </row>
    <row r="83" spans="1:9" x14ac:dyDescent="0.3">
      <c r="A83" s="145"/>
      <c r="B83" s="153"/>
      <c r="C83" s="161"/>
      <c r="D83" s="162"/>
      <c r="E83" s="27"/>
      <c r="F83" s="19"/>
      <c r="G83" s="20">
        <f t="shared" si="3"/>
        <v>0</v>
      </c>
    </row>
    <row r="84" spans="1:9" x14ac:dyDescent="0.3">
      <c r="A84" s="145"/>
      <c r="B84" s="153"/>
      <c r="C84" s="161"/>
      <c r="D84" s="162"/>
      <c r="E84" s="27"/>
      <c r="F84" s="19"/>
      <c r="G84" s="20">
        <f t="shared" si="3"/>
        <v>0</v>
      </c>
    </row>
    <row r="85" spans="1:9" x14ac:dyDescent="0.3">
      <c r="A85" s="145"/>
      <c r="B85" s="153"/>
      <c r="C85" s="161"/>
      <c r="D85" s="162"/>
      <c r="E85" s="27"/>
      <c r="F85" s="19"/>
      <c r="G85" s="20">
        <f t="shared" si="3"/>
        <v>0</v>
      </c>
    </row>
    <row r="86" spans="1:9" x14ac:dyDescent="0.3">
      <c r="A86" s="145"/>
      <c r="B86" s="153"/>
      <c r="C86" s="161"/>
      <c r="D86" s="162"/>
      <c r="E86" s="27"/>
      <c r="F86" s="19"/>
      <c r="G86" s="20">
        <f t="shared" si="3"/>
        <v>0</v>
      </c>
    </row>
    <row r="87" spans="1:9" ht="15" thickBot="1" x14ac:dyDescent="0.35">
      <c r="A87" s="145"/>
      <c r="B87" s="153"/>
      <c r="C87" s="161"/>
      <c r="D87" s="162"/>
      <c r="E87" s="27"/>
      <c r="F87" s="19"/>
      <c r="G87" s="20">
        <f t="shared" si="3"/>
        <v>0</v>
      </c>
    </row>
    <row r="88" spans="1:9" ht="15" thickBot="1" x14ac:dyDescent="0.35">
      <c r="A88" s="146"/>
      <c r="B88" s="156"/>
      <c r="C88" s="163"/>
      <c r="D88" s="164"/>
      <c r="E88" s="29"/>
      <c r="F88" s="22"/>
      <c r="G88" s="23">
        <f t="shared" si="3"/>
        <v>0</v>
      </c>
      <c r="I88" s="7" t="s">
        <v>10</v>
      </c>
    </row>
    <row r="89" spans="1:9" ht="15" thickBot="1" x14ac:dyDescent="0.35">
      <c r="A89" s="141" t="s">
        <v>62</v>
      </c>
      <c r="B89" s="142"/>
      <c r="C89" s="142"/>
      <c r="D89" s="142"/>
      <c r="E89" s="142"/>
      <c r="F89" s="142"/>
      <c r="G89" s="143"/>
      <c r="H89" s="11">
        <f>G73-(SUM(G74:G88))</f>
        <v>1</v>
      </c>
      <c r="I89" s="6">
        <f>H89+I71</f>
        <v>3.666666666666667</v>
      </c>
    </row>
    <row r="90" spans="1:9" ht="15" thickBot="1" x14ac:dyDescent="0.35">
      <c r="E90" s="2" t="s">
        <v>6</v>
      </c>
      <c r="F90" s="3" t="s">
        <v>7</v>
      </c>
      <c r="G90" s="4" t="s">
        <v>9</v>
      </c>
    </row>
    <row r="91" spans="1:9" ht="15" thickBot="1" x14ac:dyDescent="0.35">
      <c r="A91" s="144">
        <f>$A$19+4</f>
        <v>4</v>
      </c>
      <c r="B91" s="147" t="s">
        <v>5</v>
      </c>
      <c r="C91" s="148"/>
      <c r="D91" s="149"/>
      <c r="E91" s="8">
        <v>0</v>
      </c>
      <c r="F91" s="9">
        <v>0.70833333333333337</v>
      </c>
      <c r="G91" s="10">
        <f>F91-E91</f>
        <v>0.70833333333333337</v>
      </c>
    </row>
    <row r="92" spans="1:9" x14ac:dyDescent="0.3">
      <c r="A92" s="145"/>
      <c r="B92" s="150" t="s">
        <v>11</v>
      </c>
      <c r="C92" s="151"/>
      <c r="D92" s="152"/>
      <c r="E92" s="15"/>
      <c r="F92" s="16"/>
      <c r="G92" s="17">
        <f t="shared" ref="G92:G106" si="4">F92-E92</f>
        <v>0</v>
      </c>
    </row>
    <row r="93" spans="1:9" x14ac:dyDescent="0.3">
      <c r="A93" s="145"/>
      <c r="B93" s="153"/>
      <c r="C93" s="154"/>
      <c r="D93" s="155"/>
      <c r="E93" s="18"/>
      <c r="F93" s="19"/>
      <c r="G93" s="20">
        <f t="shared" si="4"/>
        <v>0</v>
      </c>
    </row>
    <row r="94" spans="1:9" x14ac:dyDescent="0.3">
      <c r="A94" s="145"/>
      <c r="B94" s="153"/>
      <c r="C94" s="154"/>
      <c r="D94" s="155"/>
      <c r="E94" s="18"/>
      <c r="F94" s="19"/>
      <c r="G94" s="20">
        <f t="shared" si="4"/>
        <v>0</v>
      </c>
    </row>
    <row r="95" spans="1:9" ht="15" thickBot="1" x14ac:dyDescent="0.35">
      <c r="A95" s="145"/>
      <c r="B95" s="156"/>
      <c r="C95" s="157"/>
      <c r="D95" s="158"/>
      <c r="E95" s="21"/>
      <c r="F95" s="22"/>
      <c r="G95" s="23">
        <f t="shared" si="4"/>
        <v>0</v>
      </c>
    </row>
    <row r="96" spans="1:9" x14ac:dyDescent="0.3">
      <c r="A96" s="145"/>
      <c r="B96" s="150" t="s">
        <v>12</v>
      </c>
      <c r="C96" s="151"/>
      <c r="D96" s="152"/>
      <c r="E96" s="15"/>
      <c r="F96" s="16"/>
      <c r="G96" s="17">
        <f t="shared" si="4"/>
        <v>0</v>
      </c>
    </row>
    <row r="97" spans="1:9" x14ac:dyDescent="0.3">
      <c r="A97" s="145"/>
      <c r="B97" s="153"/>
      <c r="C97" s="154"/>
      <c r="D97" s="155"/>
      <c r="E97" s="18"/>
      <c r="F97" s="19"/>
      <c r="G97" s="20">
        <f t="shared" si="4"/>
        <v>0</v>
      </c>
    </row>
    <row r="98" spans="1:9" x14ac:dyDescent="0.3">
      <c r="A98" s="145"/>
      <c r="B98" s="153"/>
      <c r="C98" s="154"/>
      <c r="D98" s="155"/>
      <c r="E98" s="18"/>
      <c r="F98" s="19"/>
      <c r="G98" s="20">
        <f t="shared" si="4"/>
        <v>0</v>
      </c>
    </row>
    <row r="99" spans="1:9" ht="15" thickBot="1" x14ac:dyDescent="0.35">
      <c r="A99" s="145"/>
      <c r="B99" s="156"/>
      <c r="C99" s="154"/>
      <c r="D99" s="155"/>
      <c r="E99" s="24"/>
      <c r="F99" s="25"/>
      <c r="G99" s="26">
        <f t="shared" si="4"/>
        <v>0</v>
      </c>
    </row>
    <row r="100" spans="1:9" x14ac:dyDescent="0.3">
      <c r="A100" s="145"/>
      <c r="B100" s="153" t="s">
        <v>16</v>
      </c>
      <c r="C100" s="159"/>
      <c r="D100" s="160"/>
      <c r="E100" s="28"/>
      <c r="F100" s="16"/>
      <c r="G100" s="17">
        <f t="shared" si="4"/>
        <v>0</v>
      </c>
    </row>
    <row r="101" spans="1:9" x14ac:dyDescent="0.3">
      <c r="A101" s="145"/>
      <c r="B101" s="153"/>
      <c r="C101" s="161"/>
      <c r="D101" s="162"/>
      <c r="E101" s="27"/>
      <c r="F101" s="19"/>
      <c r="G101" s="20">
        <f t="shared" si="4"/>
        <v>0</v>
      </c>
    </row>
    <row r="102" spans="1:9" x14ac:dyDescent="0.3">
      <c r="A102" s="145"/>
      <c r="B102" s="153"/>
      <c r="C102" s="161"/>
      <c r="D102" s="162"/>
      <c r="E102" s="27"/>
      <c r="F102" s="19"/>
      <c r="G102" s="20">
        <f t="shared" si="4"/>
        <v>0</v>
      </c>
    </row>
    <row r="103" spans="1:9" x14ac:dyDescent="0.3">
      <c r="A103" s="145"/>
      <c r="B103" s="153"/>
      <c r="C103" s="161"/>
      <c r="D103" s="162"/>
      <c r="E103" s="27"/>
      <c r="F103" s="19"/>
      <c r="G103" s="20">
        <f t="shared" si="4"/>
        <v>0</v>
      </c>
    </row>
    <row r="104" spans="1:9" x14ac:dyDescent="0.3">
      <c r="A104" s="145"/>
      <c r="B104" s="153"/>
      <c r="C104" s="161"/>
      <c r="D104" s="162"/>
      <c r="E104" s="27"/>
      <c r="F104" s="19"/>
      <c r="G104" s="20">
        <f t="shared" si="4"/>
        <v>0</v>
      </c>
    </row>
    <row r="105" spans="1:9" ht="15" thickBot="1" x14ac:dyDescent="0.35">
      <c r="A105" s="145"/>
      <c r="B105" s="153"/>
      <c r="C105" s="161"/>
      <c r="D105" s="162"/>
      <c r="E105" s="27"/>
      <c r="F105" s="19"/>
      <c r="G105" s="20">
        <f t="shared" si="4"/>
        <v>0</v>
      </c>
    </row>
    <row r="106" spans="1:9" ht="15" thickBot="1" x14ac:dyDescent="0.35">
      <c r="A106" s="146"/>
      <c r="B106" s="156"/>
      <c r="C106" s="163"/>
      <c r="D106" s="164"/>
      <c r="E106" s="29"/>
      <c r="F106" s="22"/>
      <c r="G106" s="23">
        <f t="shared" si="4"/>
        <v>0</v>
      </c>
      <c r="I106" s="7" t="s">
        <v>10</v>
      </c>
    </row>
    <row r="107" spans="1:9" ht="15" thickBot="1" x14ac:dyDescent="0.35">
      <c r="A107" s="141" t="s">
        <v>63</v>
      </c>
      <c r="B107" s="142"/>
      <c r="C107" s="142"/>
      <c r="D107" s="142"/>
      <c r="E107" s="142"/>
      <c r="F107" s="142"/>
      <c r="G107" s="143"/>
      <c r="H107" s="11">
        <f>G91-(SUM(G92:G106))</f>
        <v>0.70833333333333337</v>
      </c>
      <c r="I107" s="6">
        <f>H107+I89</f>
        <v>4.375</v>
      </c>
    </row>
    <row r="108" spans="1:9" ht="15" thickBot="1" x14ac:dyDescent="0.35">
      <c r="E108" s="2" t="s">
        <v>6</v>
      </c>
      <c r="F108" s="3" t="s">
        <v>7</v>
      </c>
      <c r="G108" s="4" t="s">
        <v>9</v>
      </c>
    </row>
    <row r="109" spans="1:9" ht="15" thickBot="1" x14ac:dyDescent="0.35">
      <c r="A109" s="144">
        <f>$A$19+5</f>
        <v>5</v>
      </c>
      <c r="B109" s="147" t="s">
        <v>5</v>
      </c>
      <c r="C109" s="148"/>
      <c r="D109" s="149"/>
      <c r="E109" s="8">
        <v>0</v>
      </c>
      <c r="F109" s="9">
        <v>1</v>
      </c>
      <c r="G109" s="10">
        <f>F109-E109</f>
        <v>1</v>
      </c>
    </row>
    <row r="110" spans="1:9" x14ac:dyDescent="0.3">
      <c r="A110" s="145"/>
      <c r="B110" s="150" t="s">
        <v>11</v>
      </c>
      <c r="C110" s="151"/>
      <c r="D110" s="152"/>
      <c r="E110" s="15"/>
      <c r="F110" s="16"/>
      <c r="G110" s="17">
        <f t="shared" ref="G110:G124" si="5">F110-E110</f>
        <v>0</v>
      </c>
    </row>
    <row r="111" spans="1:9" x14ac:dyDescent="0.3">
      <c r="A111" s="145"/>
      <c r="B111" s="153"/>
      <c r="C111" s="154"/>
      <c r="D111" s="155"/>
      <c r="E111" s="18"/>
      <c r="F111" s="19"/>
      <c r="G111" s="20">
        <f t="shared" si="5"/>
        <v>0</v>
      </c>
    </row>
    <row r="112" spans="1:9" x14ac:dyDescent="0.3">
      <c r="A112" s="145"/>
      <c r="B112" s="153"/>
      <c r="C112" s="154"/>
      <c r="D112" s="155"/>
      <c r="E112" s="18"/>
      <c r="F112" s="19"/>
      <c r="G112" s="20">
        <f t="shared" si="5"/>
        <v>0</v>
      </c>
    </row>
    <row r="113" spans="1:9" ht="15" thickBot="1" x14ac:dyDescent="0.35">
      <c r="A113" s="145"/>
      <c r="B113" s="156"/>
      <c r="C113" s="157"/>
      <c r="D113" s="158"/>
      <c r="E113" s="21"/>
      <c r="F113" s="22"/>
      <c r="G113" s="23">
        <f t="shared" si="5"/>
        <v>0</v>
      </c>
    </row>
    <row r="114" spans="1:9" x14ac:dyDescent="0.3">
      <c r="A114" s="145"/>
      <c r="B114" s="150" t="s">
        <v>12</v>
      </c>
      <c r="C114" s="151"/>
      <c r="D114" s="152"/>
      <c r="E114" s="15"/>
      <c r="F114" s="16"/>
      <c r="G114" s="17">
        <f t="shared" si="5"/>
        <v>0</v>
      </c>
    </row>
    <row r="115" spans="1:9" x14ac:dyDescent="0.3">
      <c r="A115" s="145"/>
      <c r="B115" s="153"/>
      <c r="C115" s="154"/>
      <c r="D115" s="155"/>
      <c r="E115" s="18"/>
      <c r="F115" s="19"/>
      <c r="G115" s="20">
        <f t="shared" si="5"/>
        <v>0</v>
      </c>
    </row>
    <row r="116" spans="1:9" x14ac:dyDescent="0.3">
      <c r="A116" s="145"/>
      <c r="B116" s="153"/>
      <c r="C116" s="154"/>
      <c r="D116" s="155"/>
      <c r="E116" s="18"/>
      <c r="F116" s="19"/>
      <c r="G116" s="20">
        <f t="shared" si="5"/>
        <v>0</v>
      </c>
    </row>
    <row r="117" spans="1:9" ht="15" thickBot="1" x14ac:dyDescent="0.35">
      <c r="A117" s="145"/>
      <c r="B117" s="156"/>
      <c r="C117" s="154"/>
      <c r="D117" s="155"/>
      <c r="E117" s="24"/>
      <c r="F117" s="25"/>
      <c r="G117" s="26">
        <f t="shared" si="5"/>
        <v>0</v>
      </c>
    </row>
    <row r="118" spans="1:9" x14ac:dyDescent="0.3">
      <c r="A118" s="145"/>
      <c r="B118" s="153" t="s">
        <v>16</v>
      </c>
      <c r="C118" s="159"/>
      <c r="D118" s="160"/>
      <c r="E118" s="28"/>
      <c r="F118" s="16"/>
      <c r="G118" s="17">
        <f t="shared" si="5"/>
        <v>0</v>
      </c>
    </row>
    <row r="119" spans="1:9" x14ac:dyDescent="0.3">
      <c r="A119" s="145"/>
      <c r="B119" s="153"/>
      <c r="C119" s="161"/>
      <c r="D119" s="162"/>
      <c r="E119" s="27"/>
      <c r="F119" s="19"/>
      <c r="G119" s="20">
        <f t="shared" si="5"/>
        <v>0</v>
      </c>
    </row>
    <row r="120" spans="1:9" x14ac:dyDescent="0.3">
      <c r="A120" s="145"/>
      <c r="B120" s="153"/>
      <c r="C120" s="161"/>
      <c r="D120" s="162"/>
      <c r="E120" s="27"/>
      <c r="F120" s="19"/>
      <c r="G120" s="20">
        <f t="shared" si="5"/>
        <v>0</v>
      </c>
    </row>
    <row r="121" spans="1:9" x14ac:dyDescent="0.3">
      <c r="A121" s="145"/>
      <c r="B121" s="153"/>
      <c r="C121" s="161"/>
      <c r="D121" s="162"/>
      <c r="E121" s="27"/>
      <c r="F121" s="19"/>
      <c r="G121" s="20">
        <f t="shared" si="5"/>
        <v>0</v>
      </c>
    </row>
    <row r="122" spans="1:9" x14ac:dyDescent="0.3">
      <c r="A122" s="145"/>
      <c r="B122" s="153"/>
      <c r="C122" s="161"/>
      <c r="D122" s="162"/>
      <c r="E122" s="27"/>
      <c r="F122" s="19"/>
      <c r="G122" s="20">
        <f t="shared" si="5"/>
        <v>0</v>
      </c>
    </row>
    <row r="123" spans="1:9" ht="15" thickBot="1" x14ac:dyDescent="0.35">
      <c r="A123" s="145"/>
      <c r="B123" s="153"/>
      <c r="C123" s="161"/>
      <c r="D123" s="162"/>
      <c r="E123" s="27"/>
      <c r="F123" s="19"/>
      <c r="G123" s="20">
        <f t="shared" si="5"/>
        <v>0</v>
      </c>
    </row>
    <row r="124" spans="1:9" ht="15" thickBot="1" x14ac:dyDescent="0.35">
      <c r="A124" s="146"/>
      <c r="B124" s="156"/>
      <c r="C124" s="163"/>
      <c r="D124" s="164"/>
      <c r="E124" s="29"/>
      <c r="F124" s="22"/>
      <c r="G124" s="23">
        <f t="shared" si="5"/>
        <v>0</v>
      </c>
      <c r="I124" s="7" t="s">
        <v>10</v>
      </c>
    </row>
    <row r="125" spans="1:9" ht="15" thickBot="1" x14ac:dyDescent="0.35">
      <c r="A125" s="141" t="s">
        <v>64</v>
      </c>
      <c r="B125" s="142"/>
      <c r="C125" s="142"/>
      <c r="D125" s="142"/>
      <c r="E125" s="142"/>
      <c r="F125" s="142"/>
      <c r="G125" s="143"/>
      <c r="H125" s="11">
        <f>G109-(SUM(G110:G124))</f>
        <v>1</v>
      </c>
      <c r="I125" s="6">
        <f>H125+I107</f>
        <v>5.375</v>
      </c>
    </row>
  </sheetData>
  <mergeCells count="90">
    <mergeCell ref="A53:G53"/>
    <mergeCell ref="A37:A52"/>
    <mergeCell ref="B37:D37"/>
    <mergeCell ref="B38:D41"/>
    <mergeCell ref="B42:D45"/>
    <mergeCell ref="B46:B52"/>
    <mergeCell ref="C46:D46"/>
    <mergeCell ref="C47:D47"/>
    <mergeCell ref="C48:D48"/>
    <mergeCell ref="C49:D49"/>
    <mergeCell ref="C50:D50"/>
    <mergeCell ref="C51:D51"/>
    <mergeCell ref="C52:D52"/>
    <mergeCell ref="B19:D19"/>
    <mergeCell ref="B16:D16"/>
    <mergeCell ref="B15:D15"/>
    <mergeCell ref="B28:B34"/>
    <mergeCell ref="A19:A34"/>
    <mergeCell ref="C30:D30"/>
    <mergeCell ref="C29:D29"/>
    <mergeCell ref="C28:D28"/>
    <mergeCell ref="B24:D27"/>
    <mergeCell ref="B20:D23"/>
    <mergeCell ref="A35:G35"/>
    <mergeCell ref="C34:D34"/>
    <mergeCell ref="C33:D33"/>
    <mergeCell ref="C32:D32"/>
    <mergeCell ref="C31:D31"/>
    <mergeCell ref="D6:E6"/>
    <mergeCell ref="C7:D7"/>
    <mergeCell ref="A1:I1"/>
    <mergeCell ref="B14:D14"/>
    <mergeCell ref="B9:C9"/>
    <mergeCell ref="B11:C11"/>
    <mergeCell ref="A9:A11"/>
    <mergeCell ref="B10:C10"/>
    <mergeCell ref="B3:C3"/>
    <mergeCell ref="B4:C4"/>
    <mergeCell ref="A55:A70"/>
    <mergeCell ref="B55:D55"/>
    <mergeCell ref="B56:D59"/>
    <mergeCell ref="B60:D63"/>
    <mergeCell ref="B64:B70"/>
    <mergeCell ref="C64:D64"/>
    <mergeCell ref="C65:D65"/>
    <mergeCell ref="C66:D66"/>
    <mergeCell ref="C67:D67"/>
    <mergeCell ref="C68:D68"/>
    <mergeCell ref="C69:D69"/>
    <mergeCell ref="C70:D70"/>
    <mergeCell ref="A71:G71"/>
    <mergeCell ref="A73:A88"/>
    <mergeCell ref="B73:D73"/>
    <mergeCell ref="B74:D77"/>
    <mergeCell ref="B78:D81"/>
    <mergeCell ref="B82:B88"/>
    <mergeCell ref="C82:D82"/>
    <mergeCell ref="C83:D83"/>
    <mergeCell ref="C84:D84"/>
    <mergeCell ref="C85:D85"/>
    <mergeCell ref="C86:D86"/>
    <mergeCell ref="C87:D87"/>
    <mergeCell ref="C88:D88"/>
    <mergeCell ref="A107:G107"/>
    <mergeCell ref="A89:G89"/>
    <mergeCell ref="A91:A106"/>
    <mergeCell ref="B91:D91"/>
    <mergeCell ref="B92:D95"/>
    <mergeCell ref="B96:D99"/>
    <mergeCell ref="B100:B106"/>
    <mergeCell ref="C100:D100"/>
    <mergeCell ref="C101:D101"/>
    <mergeCell ref="C102:D102"/>
    <mergeCell ref="C103:D103"/>
    <mergeCell ref="C104:D104"/>
    <mergeCell ref="C105:D105"/>
    <mergeCell ref="C106:D106"/>
    <mergeCell ref="A125:G125"/>
    <mergeCell ref="A109:A124"/>
    <mergeCell ref="B109:D109"/>
    <mergeCell ref="B110:D113"/>
    <mergeCell ref="B114:D117"/>
    <mergeCell ref="B118:B124"/>
    <mergeCell ref="C118:D118"/>
    <mergeCell ref="C119:D119"/>
    <mergeCell ref="C120:D120"/>
    <mergeCell ref="C121:D121"/>
    <mergeCell ref="C122:D122"/>
    <mergeCell ref="C123:D123"/>
    <mergeCell ref="C124:D124"/>
  </mergeCells>
  <conditionalFormatting sqref="I125 I107 I89 I71 I53 I35">
    <cfRule type="cellIs" dxfId="0" priority="1" operator="greaterThan">
      <formula>$D$9</formula>
    </cfRule>
  </conditionalFormatting>
  <pageMargins left="0.7" right="0.7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7"/>
  <sheetViews>
    <sheetView workbookViewId="0">
      <selection activeCell="B16" sqref="B16:C16"/>
    </sheetView>
  </sheetViews>
  <sheetFormatPr baseColWidth="10" defaultRowHeight="14.4" x14ac:dyDescent="0.3"/>
  <cols>
    <col min="6" max="6" width="20.5546875" customWidth="1"/>
    <col min="7" max="7" width="25.6640625" bestFit="1" customWidth="1"/>
    <col min="8" max="8" width="11" customWidth="1"/>
    <col min="9" max="9" width="22.33203125" bestFit="1" customWidth="1"/>
  </cols>
  <sheetData>
    <row r="1" spans="1:10" ht="15.75" customHeight="1" thickBot="1" x14ac:dyDescent="0.4">
      <c r="B1" s="170" t="s">
        <v>4</v>
      </c>
      <c r="C1" s="189"/>
      <c r="F1" s="187" t="s">
        <v>56</v>
      </c>
      <c r="G1" s="188"/>
      <c r="J1" s="196" t="str">
        <f>HYPERLINK("https://forum.excel-pratique.com/excel/formule-si-imbrique-147838","JxDaw")</f>
        <v>JxDaw</v>
      </c>
    </row>
    <row r="2" spans="1:10" ht="15.75" customHeight="1" thickBot="1" x14ac:dyDescent="0.35">
      <c r="A2" s="70" t="s">
        <v>14</v>
      </c>
      <c r="B2" s="68">
        <v>0.33333333333333331</v>
      </c>
      <c r="C2" s="69">
        <v>0.58333333333333337</v>
      </c>
      <c r="F2" s="89"/>
      <c r="G2" s="90"/>
    </row>
    <row r="3" spans="1:10" ht="15.75" customHeight="1" thickBot="1" x14ac:dyDescent="0.35">
      <c r="A3" s="71" t="s">
        <v>20</v>
      </c>
      <c r="B3" s="194">
        <v>0.33333333333333331</v>
      </c>
      <c r="C3" s="195"/>
      <c r="F3" s="63" t="s">
        <v>35</v>
      </c>
      <c r="G3" s="99">
        <v>2020</v>
      </c>
      <c r="I3" s="67" t="s">
        <v>44</v>
      </c>
    </row>
    <row r="4" spans="1:10" ht="15.75" customHeight="1" thickBot="1" x14ac:dyDescent="0.35">
      <c r="F4" s="91"/>
      <c r="G4" s="92"/>
      <c r="H4" s="59"/>
    </row>
    <row r="5" spans="1:10" ht="15.75" customHeight="1" thickBot="1" x14ac:dyDescent="0.35">
      <c r="A5" s="170" t="s">
        <v>3</v>
      </c>
      <c r="B5" s="171"/>
      <c r="C5" s="189"/>
      <c r="F5" s="64" t="s">
        <v>36</v>
      </c>
      <c r="G5" s="60">
        <f>DATE($G$3,1,1)</f>
        <v>43831</v>
      </c>
      <c r="H5" s="59"/>
    </row>
    <row r="6" spans="1:10" ht="15.75" customHeight="1" thickBot="1" x14ac:dyDescent="0.35">
      <c r="A6" s="100">
        <v>0</v>
      </c>
      <c r="B6" s="101">
        <v>0.5</v>
      </c>
      <c r="C6" s="102">
        <v>0.70833333333333337</v>
      </c>
      <c r="F6" s="65" t="s">
        <v>37</v>
      </c>
      <c r="G6" s="61">
        <f>ROUND(DATE($G$3,4,MOD(234-11*MOD($G$3,19),30))/7,)*7-6</f>
        <v>43933</v>
      </c>
    </row>
    <row r="7" spans="1:10" ht="15.75" customHeight="1" x14ac:dyDescent="0.3">
      <c r="F7" s="65" t="s">
        <v>38</v>
      </c>
      <c r="G7" s="61">
        <f>G6+1</f>
        <v>43934</v>
      </c>
      <c r="H7" s="59"/>
    </row>
    <row r="8" spans="1:10" ht="15.75" customHeight="1" x14ac:dyDescent="0.3">
      <c r="A8" t="s">
        <v>65</v>
      </c>
      <c r="B8" s="98">
        <f>IF(données!B10="oui",IF(OR(AND(données!G18&gt;grille!A6,données!G18&lt;grille!B6),AND(données!G18&gt;grille!C6,données!G18&lt;grille!A6)),grille!C2,0))</f>
        <v>0</v>
      </c>
      <c r="F8" s="65" t="s">
        <v>39</v>
      </c>
      <c r="G8" s="61">
        <f>DATE($G$3,5,1)</f>
        <v>43952</v>
      </c>
      <c r="H8" s="59"/>
    </row>
    <row r="9" spans="1:10" ht="15.75" customHeight="1" x14ac:dyDescent="0.3">
      <c r="A9" t="s">
        <v>66</v>
      </c>
      <c r="B9" s="98">
        <f>IF(données!B10="oui",IF(AND(données!G18&gt;grille!B6,données!G18&lt;grille!C6),grille!B2,0))</f>
        <v>0</v>
      </c>
      <c r="F9" s="65">
        <v>43959</v>
      </c>
      <c r="G9" s="61">
        <f>DATE($G$3,5,8)</f>
        <v>43959</v>
      </c>
      <c r="H9" s="59"/>
    </row>
    <row r="10" spans="1:10" ht="15.75" customHeight="1" x14ac:dyDescent="0.3">
      <c r="A10" t="s">
        <v>67</v>
      </c>
      <c r="B10" s="98">
        <f>IF(données!B10="oui",IF(AND(données!G18&gt;grille!B6,données!G18&lt;grille!C6),grille!C2,0))</f>
        <v>0</v>
      </c>
      <c r="F10" s="65" t="s">
        <v>40</v>
      </c>
      <c r="G10" s="61">
        <f>G6+39</f>
        <v>43972</v>
      </c>
      <c r="H10" s="59"/>
    </row>
    <row r="11" spans="1:10" ht="15.75" customHeight="1" x14ac:dyDescent="0.3">
      <c r="A11" t="s">
        <v>68</v>
      </c>
      <c r="B11" s="98">
        <f>IF(données!B11="oui",grille!B3)</f>
        <v>0.33333333333333331</v>
      </c>
      <c r="F11" s="65" t="s">
        <v>41</v>
      </c>
      <c r="G11" s="61">
        <f>G6+49</f>
        <v>43982</v>
      </c>
      <c r="H11" s="59"/>
    </row>
    <row r="12" spans="1:10" ht="15.75" customHeight="1" x14ac:dyDescent="0.3">
      <c r="F12" s="65" t="s">
        <v>42</v>
      </c>
      <c r="G12" s="61">
        <f>G6+50</f>
        <v>43983</v>
      </c>
      <c r="H12" s="59"/>
    </row>
    <row r="13" spans="1:10" ht="15.75" customHeight="1" thickBot="1" x14ac:dyDescent="0.35">
      <c r="F13" s="65">
        <v>44026</v>
      </c>
      <c r="G13" s="61">
        <f>DATE($G$3,7,14)</f>
        <v>44026</v>
      </c>
      <c r="H13" s="59"/>
    </row>
    <row r="14" spans="1:10" ht="15.75" customHeight="1" thickBot="1" x14ac:dyDescent="0.35">
      <c r="B14" s="170" t="s">
        <v>21</v>
      </c>
      <c r="C14" s="189"/>
      <c r="F14" s="65">
        <v>44058</v>
      </c>
      <c r="G14" s="61">
        <f>DATE($G$3,8,15)</f>
        <v>44058</v>
      </c>
      <c r="H14" s="59"/>
    </row>
    <row r="15" spans="1:10" ht="15.75" customHeight="1" x14ac:dyDescent="0.3">
      <c r="A15" s="73" t="s">
        <v>3</v>
      </c>
      <c r="B15" s="190">
        <f>IF(données!B11="oui",grille!B3,IF(données!B10="oui",IF(OR(AND(données!G18&gt;grille!A6,données!G18&lt;grille!B6),AND(données!G18&gt;grille!C6,données!G18&lt;grille!A6)),grille!C2,IF(AND(données!G18&gt;grille!B6,données!G18&lt;grille!C6),grille!B2,IF(AND(données!G18&gt;grille!B6,données!G18&lt;grille!C6),grille!C2,0)))))</f>
        <v>0.33333333333333331</v>
      </c>
      <c r="C15" s="191"/>
      <c r="F15" s="65" t="s">
        <v>43</v>
      </c>
      <c r="G15" s="61">
        <f>DATE($G$3,11,1)</f>
        <v>44136</v>
      </c>
      <c r="H15" s="59"/>
    </row>
    <row r="16" spans="1:10" ht="15" thickBot="1" x14ac:dyDescent="0.35">
      <c r="A16" s="71" t="s">
        <v>22</v>
      </c>
      <c r="B16" s="192"/>
      <c r="C16" s="193"/>
      <c r="F16" s="65">
        <v>44146</v>
      </c>
      <c r="G16" s="61">
        <f>DATE($G$3,11,11)</f>
        <v>44146</v>
      </c>
      <c r="H16" s="59"/>
    </row>
    <row r="17" spans="6:8" ht="15" thickBot="1" x14ac:dyDescent="0.35">
      <c r="F17" s="66">
        <v>44190</v>
      </c>
      <c r="G17" s="62">
        <f>DATE($G$3,12,25)</f>
        <v>44190</v>
      </c>
      <c r="H17" s="59"/>
    </row>
  </sheetData>
  <mergeCells count="7">
    <mergeCell ref="F1:G1"/>
    <mergeCell ref="B1:C1"/>
    <mergeCell ref="B14:C14"/>
    <mergeCell ref="B15:C15"/>
    <mergeCell ref="B16:C16"/>
    <mergeCell ref="B3:C3"/>
    <mergeCell ref="A5:C5"/>
  </mergeCells>
  <pageMargins left="0.7" right="0.7" top="0.75" bottom="0.75" header="0.3" footer="0.3"/>
  <pageSetup paperSize="9" orientation="portrait" verticalDpi="0" r:id="rId1"/>
  <ignoredErrors>
    <ignoredError sqref="A2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calcul de temps</vt:lpstr>
      <vt:lpstr>grille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André</cp:lastModifiedBy>
  <cp:lastPrinted>2020-09-15T15:12:23Z</cp:lastPrinted>
  <dcterms:created xsi:type="dcterms:W3CDTF">2020-09-01T11:57:07Z</dcterms:created>
  <dcterms:modified xsi:type="dcterms:W3CDTF">2020-10-23T19:14:06Z</dcterms:modified>
</cp:coreProperties>
</file>