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440" activeTab="1"/>
  </bookViews>
  <sheets>
    <sheet name="Enfants Adhérents" sheetId="1" r:id="rId1"/>
    <sheet name="G-F et mois" sheetId="2" r:id="rId2"/>
    <sheet name="Détails âges" sheetId="5" r:id="rId3"/>
    <sheet name="Ass Mat" sheetId="7" r:id="rId4"/>
  </sheets>
  <definedNames>
    <definedName name="AMpetitsloups" localSheetId="0">'Enfants Adhérents'!$A$6:$A$43</definedName>
    <definedName name="ASSMATPLT">'Ass Mat'!#REF!</definedName>
    <definedName name="listeamenfants" localSheetId="0">'Enfants Adhérents'!$A$3:$F$43</definedName>
  </definedNames>
  <calcPr calcId="152511"/>
</workbook>
</file>

<file path=xl/calcChain.xml><?xml version="1.0" encoding="utf-8"?>
<calcChain xmlns="http://schemas.openxmlformats.org/spreadsheetml/2006/main">
  <c r="B2" i="2" l="1" a="1"/>
  <c r="B4" i="2" a="1"/>
  <c r="B6" i="2" a="1"/>
  <c r="B8" i="2" a="1"/>
  <c r="B10" i="2" a="1"/>
  <c r="B12" i="2" a="1"/>
  <c r="B14" i="2" a="1"/>
  <c r="B20" i="2" a="1"/>
  <c r="B26" i="2" a="1"/>
  <c r="B5" i="2" a="1"/>
  <c r="B9" i="2" a="1"/>
  <c r="B11" i="2" a="1"/>
  <c r="B15" i="2" a="1"/>
  <c r="B19" i="2" a="1"/>
  <c r="B23" i="2" a="1"/>
  <c r="B27" i="2" a="1"/>
  <c r="B18" i="2" a="1"/>
  <c r="B24" i="2" a="1"/>
  <c r="B3" i="2" a="1"/>
  <c r="B7" i="2" a="1"/>
  <c r="B13" i="2" a="1"/>
  <c r="B17" i="2" a="1"/>
  <c r="B21" i="2" a="1"/>
  <c r="B25" i="2" a="1"/>
  <c r="B16" i="2" a="1"/>
  <c r="B22" i="2" a="1"/>
  <c r="B28" i="2" a="1"/>
  <c r="B30" i="2" a="1"/>
  <c r="B32" i="2" a="1"/>
  <c r="B34" i="2" a="1"/>
  <c r="B38" i="2" a="1"/>
  <c r="B33" i="2" a="1"/>
  <c r="B35" i="2" a="1"/>
  <c r="B39" i="2" a="1"/>
  <c r="B43" i="2" a="1"/>
  <c r="B40" i="2" a="1"/>
  <c r="B31" i="2" a="1"/>
  <c r="B37" i="2" a="1"/>
  <c r="B41" i="2" a="1"/>
  <c r="B36" i="2" a="1"/>
  <c r="B42" i="2" a="1"/>
  <c r="B29" i="2" a="1"/>
  <c r="B28" i="2" l="1"/>
  <c r="B22" i="2"/>
  <c r="B16" i="2"/>
  <c r="B25" i="2"/>
  <c r="B21" i="2"/>
  <c r="B17" i="2"/>
  <c r="B13" i="2"/>
  <c r="B7" i="2"/>
  <c r="B3" i="2"/>
  <c r="B24" i="2"/>
  <c r="B18" i="2"/>
  <c r="B27" i="2"/>
  <c r="B23" i="2"/>
  <c r="B19" i="2"/>
  <c r="B15" i="2"/>
  <c r="B11" i="2"/>
  <c r="B9" i="2"/>
  <c r="B5" i="2"/>
  <c r="B26" i="2"/>
  <c r="B20" i="2"/>
  <c r="B14" i="2"/>
  <c r="B12" i="2"/>
  <c r="B10" i="2"/>
  <c r="B8" i="2"/>
  <c r="B6" i="2"/>
  <c r="B4" i="2"/>
  <c r="B2" i="2"/>
  <c r="B42" i="2"/>
  <c r="I42" i="2" s="1"/>
  <c r="B36" i="2"/>
  <c r="I36" i="2" s="1"/>
  <c r="B41" i="2"/>
  <c r="I41" i="2" s="1"/>
  <c r="B37" i="2"/>
  <c r="I37" i="2" s="1"/>
  <c r="B31" i="2"/>
  <c r="I31" i="2" s="1"/>
  <c r="B40" i="2"/>
  <c r="I40" i="2" s="1"/>
  <c r="B43" i="2"/>
  <c r="I43" i="2" s="1"/>
  <c r="B39" i="2"/>
  <c r="I39" i="2" s="1"/>
  <c r="B35" i="2"/>
  <c r="I35" i="2" s="1"/>
  <c r="B33" i="2"/>
  <c r="I33" i="2" s="1"/>
  <c r="B38" i="2"/>
  <c r="I38" i="2" s="1"/>
  <c r="B34" i="2"/>
  <c r="I34" i="2" s="1"/>
  <c r="B32" i="2"/>
  <c r="I32" i="2" s="1"/>
  <c r="B30" i="2"/>
  <c r="B29" i="2"/>
  <c r="F35" i="2" l="1"/>
  <c r="H35" i="2"/>
  <c r="F34" i="2"/>
  <c r="H34" i="2"/>
  <c r="F39" i="2"/>
  <c r="H39" i="2"/>
  <c r="F37" i="2"/>
  <c r="H37" i="2"/>
  <c r="F32" i="2"/>
  <c r="H32" i="2"/>
  <c r="F31" i="2"/>
  <c r="H31" i="2"/>
  <c r="F42" i="2"/>
  <c r="H42" i="2"/>
  <c r="F38" i="2"/>
  <c r="H38" i="2"/>
  <c r="F43" i="2"/>
  <c r="H43" i="2"/>
  <c r="F41" i="2"/>
  <c r="H41" i="2"/>
  <c r="F33" i="2"/>
  <c r="H33" i="2"/>
  <c r="F40" i="2"/>
  <c r="H40" i="2"/>
  <c r="F36" i="2"/>
  <c r="H36" i="2"/>
  <c r="D32" i="2"/>
  <c r="E32" i="2"/>
  <c r="D35" i="2"/>
  <c r="E35" i="2"/>
  <c r="D31" i="2"/>
  <c r="E31" i="2"/>
  <c r="D42" i="2"/>
  <c r="E42" i="2"/>
  <c r="D8" i="2"/>
  <c r="F8" i="2" s="1"/>
  <c r="E8" i="2"/>
  <c r="D20" i="2"/>
  <c r="F20" i="2" s="1"/>
  <c r="E20" i="2"/>
  <c r="D11" i="2"/>
  <c r="F11" i="2" s="1"/>
  <c r="E11" i="2"/>
  <c r="D27" i="2"/>
  <c r="H27" i="2" s="1"/>
  <c r="E27" i="2"/>
  <c r="D7" i="2"/>
  <c r="F7" i="2" s="1"/>
  <c r="E7" i="2"/>
  <c r="D25" i="2"/>
  <c r="F25" i="2" s="1"/>
  <c r="E25" i="2"/>
  <c r="D34" i="2"/>
  <c r="E34" i="2"/>
  <c r="D39" i="2"/>
  <c r="E39" i="2"/>
  <c r="D37" i="2"/>
  <c r="E37" i="2"/>
  <c r="D10" i="2"/>
  <c r="F10" i="2" s="1"/>
  <c r="E10" i="2"/>
  <c r="D26" i="2"/>
  <c r="F26" i="2" s="1"/>
  <c r="E26" i="2"/>
  <c r="D15" i="2"/>
  <c r="F15" i="2" s="1"/>
  <c r="E15" i="2"/>
  <c r="D18" i="2"/>
  <c r="F18" i="2" s="1"/>
  <c r="E18" i="2"/>
  <c r="D13" i="2"/>
  <c r="F13" i="2" s="1"/>
  <c r="E13" i="2"/>
  <c r="D16" i="2"/>
  <c r="F16" i="2" s="1"/>
  <c r="E16" i="2"/>
  <c r="D24" i="2"/>
  <c r="F24" i="2" s="1"/>
  <c r="E24" i="2"/>
  <c r="D29" i="2"/>
  <c r="F29" i="2" s="1"/>
  <c r="E29" i="2"/>
  <c r="D38" i="2"/>
  <c r="E38" i="2"/>
  <c r="D43" i="2"/>
  <c r="E43" i="2"/>
  <c r="D41" i="2"/>
  <c r="E41" i="2"/>
  <c r="D4" i="2"/>
  <c r="F4" i="2" s="1"/>
  <c r="E4" i="2"/>
  <c r="D12" i="2"/>
  <c r="F12" i="2" s="1"/>
  <c r="E12" i="2"/>
  <c r="D5" i="2"/>
  <c r="F5" i="2" s="1"/>
  <c r="E5" i="2"/>
  <c r="D19" i="2"/>
  <c r="F19" i="2" s="1"/>
  <c r="E19" i="2"/>
  <c r="D17" i="2"/>
  <c r="F17" i="2" s="1"/>
  <c r="E17" i="2"/>
  <c r="D22" i="2"/>
  <c r="F22" i="2" s="1"/>
  <c r="E22" i="2"/>
  <c r="D30" i="2"/>
  <c r="F30" i="2" s="1"/>
  <c r="E30" i="2"/>
  <c r="D33" i="2"/>
  <c r="E33" i="2"/>
  <c r="D40" i="2"/>
  <c r="E40" i="2"/>
  <c r="D36" i="2"/>
  <c r="E36" i="2"/>
  <c r="D6" i="2"/>
  <c r="F6" i="2" s="1"/>
  <c r="E6" i="2"/>
  <c r="D14" i="2"/>
  <c r="F14" i="2" s="1"/>
  <c r="E14" i="2"/>
  <c r="D9" i="2"/>
  <c r="F9" i="2" s="1"/>
  <c r="E9" i="2"/>
  <c r="D23" i="2"/>
  <c r="F23" i="2" s="1"/>
  <c r="E23" i="2"/>
  <c r="D3" i="2"/>
  <c r="F3" i="2" s="1"/>
  <c r="E3" i="2"/>
  <c r="D21" i="2"/>
  <c r="F21" i="2" s="1"/>
  <c r="E21" i="2"/>
  <c r="D28" i="2"/>
  <c r="H28" i="2" s="1"/>
  <c r="E28" i="2"/>
  <c r="D2" i="2"/>
  <c r="F2" i="2" s="1"/>
  <c r="E2" i="2"/>
  <c r="A32" i="2"/>
  <c r="C32" i="2"/>
  <c r="A31" i="2"/>
  <c r="C31" i="2"/>
  <c r="A20" i="2"/>
  <c r="C20" i="2"/>
  <c r="A7" i="2"/>
  <c r="C7" i="2"/>
  <c r="A37" i="2"/>
  <c r="C37" i="2"/>
  <c r="A10" i="2"/>
  <c r="C10" i="2"/>
  <c r="A15" i="2"/>
  <c r="C15" i="2"/>
  <c r="A13" i="2"/>
  <c r="C13" i="2"/>
  <c r="A16" i="2"/>
  <c r="C16" i="2"/>
  <c r="A35" i="2"/>
  <c r="C35" i="2"/>
  <c r="A8" i="2"/>
  <c r="C8" i="2"/>
  <c r="A18" i="2"/>
  <c r="C18" i="2"/>
  <c r="A29" i="2"/>
  <c r="C29" i="2"/>
  <c r="A38" i="2"/>
  <c r="C38" i="2"/>
  <c r="A43" i="2"/>
  <c r="C43" i="2"/>
  <c r="A41" i="2"/>
  <c r="C41" i="2"/>
  <c r="A4" i="2"/>
  <c r="C4" i="2"/>
  <c r="A12" i="2"/>
  <c r="C12" i="2"/>
  <c r="A5" i="2"/>
  <c r="C5" i="2"/>
  <c r="A19" i="2"/>
  <c r="C19" i="2"/>
  <c r="A24" i="2"/>
  <c r="C24" i="2"/>
  <c r="A17" i="2"/>
  <c r="C17" i="2"/>
  <c r="A22" i="2"/>
  <c r="C22" i="2"/>
  <c r="A42" i="2"/>
  <c r="C42" i="2"/>
  <c r="A11" i="2"/>
  <c r="C11" i="2"/>
  <c r="A27" i="2"/>
  <c r="C27" i="2"/>
  <c r="A25" i="2"/>
  <c r="C25" i="2"/>
  <c r="A34" i="2"/>
  <c r="C34" i="2"/>
  <c r="A39" i="2"/>
  <c r="C39" i="2"/>
  <c r="A26" i="2"/>
  <c r="C26" i="2"/>
  <c r="A30" i="2"/>
  <c r="C30" i="2"/>
  <c r="A33" i="2"/>
  <c r="C33" i="2"/>
  <c r="A40" i="2"/>
  <c r="C40" i="2"/>
  <c r="A36" i="2"/>
  <c r="C36" i="2"/>
  <c r="A6" i="2"/>
  <c r="C6" i="2"/>
  <c r="A14" i="2"/>
  <c r="C14" i="2"/>
  <c r="A9" i="2"/>
  <c r="C9" i="2"/>
  <c r="A23" i="2"/>
  <c r="C23" i="2"/>
  <c r="A3" i="2"/>
  <c r="C3" i="2"/>
  <c r="A21" i="2"/>
  <c r="C21" i="2"/>
  <c r="A28" i="2"/>
  <c r="C28" i="2"/>
  <c r="A2" i="2"/>
  <c r="C2" i="2"/>
  <c r="B1" i="5"/>
  <c r="I20" i="2" l="1"/>
  <c r="I19" i="2"/>
  <c r="I15" i="2"/>
  <c r="I28" i="2"/>
  <c r="I9" i="2"/>
  <c r="I7" i="2"/>
  <c r="F27" i="2"/>
  <c r="I21" i="2"/>
  <c r="I14" i="2"/>
  <c r="I22" i="2"/>
  <c r="I5" i="2"/>
  <c r="I16" i="2"/>
  <c r="I26" i="2"/>
  <c r="I27" i="2"/>
  <c r="I3" i="2"/>
  <c r="I6" i="2"/>
  <c r="I17" i="2"/>
  <c r="I12" i="2"/>
  <c r="I13" i="2"/>
  <c r="I10" i="2"/>
  <c r="I11" i="2"/>
  <c r="I29" i="2"/>
  <c r="I23" i="2"/>
  <c r="I30" i="2"/>
  <c r="I24" i="2"/>
  <c r="I4" i="2"/>
  <c r="I18" i="2"/>
  <c r="I25" i="2"/>
  <c r="I8" i="2"/>
  <c r="H18" i="2"/>
  <c r="H3" i="2"/>
  <c r="H22" i="2"/>
  <c r="I2" i="2"/>
  <c r="H6" i="2"/>
  <c r="H5" i="2"/>
  <c r="H11" i="2"/>
  <c r="H23" i="2"/>
  <c r="H17" i="2"/>
  <c r="H12" i="2"/>
  <c r="H29" i="2"/>
  <c r="H15" i="2"/>
  <c r="H8" i="2"/>
  <c r="F28" i="2"/>
  <c r="H9" i="2"/>
  <c r="H24" i="2"/>
  <c r="H4" i="2"/>
  <c r="H16" i="2"/>
  <c r="H26" i="2"/>
  <c r="H25" i="2"/>
  <c r="H21" i="2"/>
  <c r="H14" i="2"/>
  <c r="H30" i="2"/>
  <c r="H19" i="2"/>
  <c r="H20" i="2"/>
  <c r="H13" i="2"/>
  <c r="H10" i="2"/>
  <c r="H7" i="2"/>
  <c r="H2" i="2"/>
  <c r="F17" i="5"/>
  <c r="F18" i="5"/>
  <c r="F19" i="5"/>
  <c r="F20" i="5"/>
  <c r="F21" i="5"/>
  <c r="F22" i="5"/>
  <c r="F23" i="5"/>
  <c r="F24" i="5"/>
  <c r="F25" i="5"/>
  <c r="F26" i="5"/>
  <c r="F27" i="5"/>
  <c r="F28" i="5"/>
  <c r="F29" i="5"/>
  <c r="F30" i="5"/>
  <c r="F31" i="5"/>
  <c r="F32" i="5"/>
  <c r="F33" i="5"/>
  <c r="F34" i="5"/>
  <c r="F35" i="5"/>
  <c r="F36" i="5"/>
  <c r="F37" i="5"/>
  <c r="F38" i="5"/>
  <c r="F39" i="5"/>
  <c r="F40" i="5"/>
  <c r="F41" i="5"/>
  <c r="F42" i="5"/>
  <c r="F43" i="5"/>
  <c r="F44" i="5"/>
  <c r="C4" i="5"/>
  <c r="E4" i="5" s="1"/>
  <c r="C5" i="5"/>
  <c r="C6" i="5"/>
  <c r="C7" i="5"/>
  <c r="D7" i="5" s="1"/>
  <c r="C8" i="5"/>
  <c r="E8" i="5" s="1"/>
  <c r="C9" i="5"/>
  <c r="C10" i="5"/>
  <c r="C11" i="5"/>
  <c r="D11" i="5" s="1"/>
  <c r="C12" i="5"/>
  <c r="E12" i="5" s="1"/>
  <c r="C13" i="5"/>
  <c r="C14" i="5"/>
  <c r="C15" i="5"/>
  <c r="D15" i="5" s="1"/>
  <c r="C16" i="5"/>
  <c r="E16" i="5" s="1"/>
  <c r="C17" i="5"/>
  <c r="C18" i="5"/>
  <c r="C19" i="5"/>
  <c r="D19" i="5" s="1"/>
  <c r="C20" i="5"/>
  <c r="E20" i="5" s="1"/>
  <c r="C21" i="5"/>
  <c r="C22" i="5"/>
  <c r="C23" i="5"/>
  <c r="D23" i="5" s="1"/>
  <c r="C24" i="5"/>
  <c r="E24" i="5" s="1"/>
  <c r="C25" i="5"/>
  <c r="C26" i="5"/>
  <c r="C27" i="5"/>
  <c r="D27" i="5" s="1"/>
  <c r="C28" i="5"/>
  <c r="E28" i="5" s="1"/>
  <c r="C29" i="5"/>
  <c r="C30" i="5"/>
  <c r="C31" i="5"/>
  <c r="D31" i="5" s="1"/>
  <c r="C32" i="5"/>
  <c r="E32" i="5" s="1"/>
  <c r="C33" i="5"/>
  <c r="C34" i="5"/>
  <c r="C35" i="5"/>
  <c r="D35" i="5" s="1"/>
  <c r="C36" i="5"/>
  <c r="E36" i="5" s="1"/>
  <c r="C37" i="5"/>
  <c r="C38" i="5"/>
  <c r="C39" i="5"/>
  <c r="D39" i="5" s="1"/>
  <c r="C40" i="5"/>
  <c r="E40" i="5" s="1"/>
  <c r="C41" i="5"/>
  <c r="C42" i="5"/>
  <c r="C43" i="5"/>
  <c r="D43" i="5" s="1"/>
  <c r="C44" i="5"/>
  <c r="E44" i="5" s="1"/>
  <c r="C3" i="5"/>
  <c r="A3" i="5" s="1"/>
  <c r="F4" i="5"/>
  <c r="F5" i="5"/>
  <c r="F6" i="5"/>
  <c r="F7" i="5"/>
  <c r="F8" i="5"/>
  <c r="F9" i="5"/>
  <c r="F10" i="5"/>
  <c r="F11" i="5"/>
  <c r="F12" i="5"/>
  <c r="F13" i="5"/>
  <c r="F14" i="5"/>
  <c r="F15" i="5"/>
  <c r="F16" i="5"/>
  <c r="E5" i="5"/>
  <c r="E6" i="5"/>
  <c r="E7" i="5"/>
  <c r="E9" i="5"/>
  <c r="E10" i="5"/>
  <c r="E11" i="5"/>
  <c r="E13" i="5"/>
  <c r="E14" i="5"/>
  <c r="E15" i="5"/>
  <c r="E17" i="5"/>
  <c r="E18" i="5"/>
  <c r="E19" i="5"/>
  <c r="E21" i="5"/>
  <c r="E22" i="5"/>
  <c r="E23" i="5"/>
  <c r="E25" i="5"/>
  <c r="E26" i="5"/>
  <c r="E27" i="5"/>
  <c r="E29" i="5"/>
  <c r="E30" i="5"/>
  <c r="E31" i="5"/>
  <c r="E33" i="5"/>
  <c r="E34" i="5"/>
  <c r="E35" i="5"/>
  <c r="E37" i="5"/>
  <c r="E38" i="5"/>
  <c r="E39" i="5"/>
  <c r="E41" i="5"/>
  <c r="E42" i="5"/>
  <c r="E43" i="5"/>
  <c r="D4" i="5"/>
  <c r="D5" i="5"/>
  <c r="D6" i="5"/>
  <c r="D8" i="5"/>
  <c r="D9" i="5"/>
  <c r="D10" i="5"/>
  <c r="D12" i="5"/>
  <c r="D13" i="5"/>
  <c r="D14" i="5"/>
  <c r="D16" i="5"/>
  <c r="D17" i="5"/>
  <c r="D18" i="5"/>
  <c r="D20" i="5"/>
  <c r="D21" i="5"/>
  <c r="D22" i="5"/>
  <c r="D24" i="5"/>
  <c r="D25" i="5"/>
  <c r="D26" i="5"/>
  <c r="D28" i="5"/>
  <c r="D29" i="5"/>
  <c r="D30" i="5"/>
  <c r="D32" i="5"/>
  <c r="D33" i="5"/>
  <c r="D34" i="5"/>
  <c r="D37" i="5"/>
  <c r="D38" i="5"/>
  <c r="D41" i="5"/>
  <c r="D42" i="5"/>
  <c r="B4" i="5"/>
  <c r="B5" i="5"/>
  <c r="B6" i="5"/>
  <c r="B8" i="5"/>
  <c r="B9" i="5"/>
  <c r="B10" i="5"/>
  <c r="B12" i="5"/>
  <c r="B13" i="5"/>
  <c r="B14" i="5"/>
  <c r="B16" i="5"/>
  <c r="B17" i="5"/>
  <c r="B18" i="5"/>
  <c r="B20" i="5"/>
  <c r="B21" i="5"/>
  <c r="B22" i="5"/>
  <c r="B24" i="5"/>
  <c r="B25" i="5"/>
  <c r="B26" i="5"/>
  <c r="B28" i="5"/>
  <c r="B29" i="5"/>
  <c r="B30" i="5"/>
  <c r="B32" i="5"/>
  <c r="B33" i="5"/>
  <c r="B34" i="5"/>
  <c r="B36" i="5"/>
  <c r="B37" i="5"/>
  <c r="B38" i="5"/>
  <c r="B40" i="5"/>
  <c r="B41" i="5"/>
  <c r="B42" i="5"/>
  <c r="B44" i="5"/>
  <c r="B3" i="5"/>
  <c r="A4" i="5"/>
  <c r="A5" i="5"/>
  <c r="A6" i="5"/>
  <c r="A7" i="5"/>
  <c r="A8" i="5"/>
  <c r="A9" i="5"/>
  <c r="A10" i="5"/>
  <c r="A11" i="5"/>
  <c r="A12" i="5"/>
  <c r="A13" i="5"/>
  <c r="A14" i="5"/>
  <c r="A15" i="5"/>
  <c r="A16" i="5"/>
  <c r="A17" i="5"/>
  <c r="A18" i="5"/>
  <c r="A19" i="5"/>
  <c r="A20" i="5"/>
  <c r="A21" i="5"/>
  <c r="A22" i="5"/>
  <c r="A23" i="5"/>
  <c r="A25" i="5"/>
  <c r="A26" i="5"/>
  <c r="A27" i="5"/>
  <c r="A28" i="5"/>
  <c r="A29" i="5"/>
  <c r="A30" i="5"/>
  <c r="A31" i="5"/>
  <c r="A32" i="5"/>
  <c r="A33" i="5"/>
  <c r="A34" i="5"/>
  <c r="A35" i="5"/>
  <c r="A36" i="5"/>
  <c r="A37" i="5"/>
  <c r="A38" i="5"/>
  <c r="A39" i="5"/>
  <c r="A40" i="5"/>
  <c r="A41" i="5"/>
  <c r="A42" i="5"/>
  <c r="A43" i="5"/>
  <c r="A44" i="5"/>
  <c r="A24" i="5"/>
  <c r="B39" i="5" l="1"/>
  <c r="B31" i="5"/>
  <c r="B15" i="5"/>
  <c r="D44" i="5"/>
  <c r="B43" i="5"/>
  <c r="B35" i="5"/>
  <c r="B27" i="5"/>
  <c r="B23" i="5"/>
  <c r="B19" i="5"/>
  <c r="B11" i="5"/>
  <c r="B7" i="5"/>
  <c r="D40" i="5"/>
  <c r="D36" i="5"/>
  <c r="D3" i="5"/>
  <c r="F3" i="5"/>
  <c r="E3" i="5"/>
  <c r="A14" i="7"/>
  <c r="H45" i="1"/>
  <c r="F21" i="1"/>
  <c r="F11" i="1"/>
  <c r="F13" i="1"/>
  <c r="F14" i="1"/>
  <c r="F15" i="1"/>
  <c r="F8" i="1"/>
  <c r="F4" i="1"/>
  <c r="F5" i="1"/>
  <c r="F6" i="1"/>
  <c r="F7" i="1"/>
  <c r="F9" i="1"/>
  <c r="F10" i="1"/>
  <c r="F12" i="1"/>
  <c r="F16" i="1"/>
  <c r="F17" i="1"/>
  <c r="F18" i="1"/>
  <c r="F19" i="1"/>
  <c r="F20" i="1"/>
  <c r="F23" i="1"/>
  <c r="F24" i="1"/>
  <c r="F25" i="1"/>
  <c r="F26" i="1"/>
  <c r="F27" i="1"/>
  <c r="F28" i="1"/>
  <c r="F29" i="1"/>
  <c r="F30" i="1"/>
  <c r="F31" i="1"/>
  <c r="F32" i="1"/>
  <c r="F33" i="1"/>
  <c r="F34" i="1"/>
  <c r="F35" i="1"/>
  <c r="F36" i="1"/>
  <c r="I4" i="5" l="1"/>
  <c r="L30" i="2" s="1"/>
  <c r="I6" i="5"/>
  <c r="L32" i="2" s="1"/>
  <c r="I5" i="5"/>
  <c r="L31" i="2" s="1"/>
  <c r="F3" i="1"/>
  <c r="I7" i="5" l="1"/>
  <c r="L33" i="2"/>
  <c r="L17" i="2" l="1"/>
  <c r="L18" i="2"/>
  <c r="L26" i="2" l="1"/>
  <c r="L4" i="2"/>
  <c r="L3" i="2"/>
  <c r="L25" i="2"/>
  <c r="L21" i="2"/>
  <c r="L22" i="2"/>
  <c r="L19" i="2"/>
  <c r="L11" i="2" l="1"/>
  <c r="L27" i="2" l="1"/>
  <c r="L23" i="2"/>
  <c r="L6" i="2"/>
  <c r="L10" i="2"/>
  <c r="L14" i="2"/>
  <c r="L9" i="2"/>
  <c r="L8" i="2"/>
  <c r="L12" i="2"/>
  <c r="L5" i="2"/>
  <c r="L7" i="2"/>
  <c r="L13" i="2"/>
  <c r="L15" i="2" l="1"/>
</calcChain>
</file>

<file path=xl/sharedStrings.xml><?xml version="1.0" encoding="utf-8"?>
<sst xmlns="http://schemas.openxmlformats.org/spreadsheetml/2006/main" count="212" uniqueCount="118">
  <si>
    <t>Evan</t>
  </si>
  <si>
    <t>G</t>
  </si>
  <si>
    <t>Non</t>
  </si>
  <si>
    <t>F</t>
  </si>
  <si>
    <t>Juliette</t>
  </si>
  <si>
    <t>Assistante Maternelle</t>
  </si>
  <si>
    <t>NOM de l'enfant</t>
  </si>
  <si>
    <t xml:space="preserve">Prénom </t>
  </si>
  <si>
    <t>F/G</t>
  </si>
  <si>
    <t>Date de naissance</t>
  </si>
  <si>
    <t>Mois</t>
  </si>
  <si>
    <t xml:space="preserve">Parents </t>
  </si>
  <si>
    <t xml:space="preserve">Ville </t>
  </si>
  <si>
    <t>Téléphone</t>
  </si>
  <si>
    <t>E-mail</t>
  </si>
  <si>
    <t>Enfants nés en :</t>
  </si>
  <si>
    <t>janvier</t>
  </si>
  <si>
    <t>février</t>
  </si>
  <si>
    <t>mars</t>
  </si>
  <si>
    <t>avril</t>
  </si>
  <si>
    <t>mai</t>
  </si>
  <si>
    <t>juin</t>
  </si>
  <si>
    <t>juillet</t>
  </si>
  <si>
    <t>août</t>
  </si>
  <si>
    <t>septembre</t>
  </si>
  <si>
    <t>octobre</t>
  </si>
  <si>
    <t>novembre</t>
  </si>
  <si>
    <t>décembre</t>
  </si>
  <si>
    <t>TOTAL</t>
  </si>
  <si>
    <t>FILLES</t>
  </si>
  <si>
    <t>GARCONS</t>
  </si>
  <si>
    <t xml:space="preserve"> </t>
  </si>
  <si>
    <t>moins d'un an</t>
  </si>
  <si>
    <t>plus d'un an</t>
  </si>
  <si>
    <t>Romane</t>
  </si>
  <si>
    <t>Romy</t>
  </si>
  <si>
    <t>Olivia</t>
  </si>
  <si>
    <t>Ambre</t>
  </si>
  <si>
    <t>Oui</t>
  </si>
  <si>
    <t>Simon</t>
  </si>
  <si>
    <t>Nolann</t>
  </si>
  <si>
    <t>P. Floutée</t>
  </si>
  <si>
    <t>au :</t>
  </si>
  <si>
    <t>au:</t>
  </si>
  <si>
    <t>Eliott</t>
  </si>
  <si>
    <t>Romain</t>
  </si>
  <si>
    <t>NB d'enfants :</t>
  </si>
  <si>
    <t xml:space="preserve">moins de 18 mois </t>
  </si>
  <si>
    <t>plus de 18 mois</t>
  </si>
  <si>
    <t>moins de 12 mois</t>
  </si>
  <si>
    <t>de 12 à 24 mois</t>
  </si>
  <si>
    <t>plus de 24 mois</t>
  </si>
  <si>
    <t>Emma</t>
  </si>
  <si>
    <t>César</t>
  </si>
  <si>
    <t>Elsa</t>
  </si>
  <si>
    <t>Basile</t>
  </si>
  <si>
    <t>Sacha</t>
  </si>
  <si>
    <t>Thomas</t>
  </si>
  <si>
    <t>Clémentine</t>
  </si>
  <si>
    <t>Louis</t>
  </si>
  <si>
    <t>Roxane</t>
  </si>
  <si>
    <t>Tiago</t>
  </si>
  <si>
    <t>ASSISTANTE Maternelle</t>
  </si>
  <si>
    <t>adressse</t>
  </si>
  <si>
    <t>tél fixe</t>
  </si>
  <si>
    <t>tél portable</t>
  </si>
  <si>
    <t>email</t>
  </si>
  <si>
    <t>cotisation</t>
  </si>
  <si>
    <t>Jeanine</t>
  </si>
  <si>
    <t>Fred</t>
  </si>
  <si>
    <t xml:space="preserve">Viviane </t>
  </si>
  <si>
    <t>Agnès</t>
  </si>
  <si>
    <t>Stéphanie</t>
  </si>
  <si>
    <t>Sylvie</t>
  </si>
  <si>
    <t>Jocelyne</t>
  </si>
  <si>
    <t>Nathalie</t>
  </si>
  <si>
    <t>Christine</t>
  </si>
  <si>
    <t>Corine</t>
  </si>
  <si>
    <t>Enfants</t>
  </si>
  <si>
    <t>A</t>
  </si>
  <si>
    <t>B</t>
  </si>
  <si>
    <t>C</t>
  </si>
  <si>
    <t>E</t>
  </si>
  <si>
    <t>H</t>
  </si>
  <si>
    <t>I</t>
  </si>
  <si>
    <t>J</t>
  </si>
  <si>
    <t>K</t>
  </si>
  <si>
    <t>L</t>
  </si>
  <si>
    <t>M</t>
  </si>
  <si>
    <t>N</t>
  </si>
  <si>
    <t>O</t>
  </si>
  <si>
    <t>P</t>
  </si>
  <si>
    <t>Q</t>
  </si>
  <si>
    <t>R</t>
  </si>
  <si>
    <t>S</t>
  </si>
  <si>
    <t>T</t>
  </si>
  <si>
    <t>U</t>
  </si>
  <si>
    <t>V</t>
  </si>
  <si>
    <t>W</t>
  </si>
  <si>
    <t>X</t>
  </si>
  <si>
    <t>Y</t>
  </si>
  <si>
    <t>Z</t>
  </si>
  <si>
    <t>AA</t>
  </si>
  <si>
    <t>AB</t>
  </si>
  <si>
    <t>AC</t>
  </si>
  <si>
    <t>AD</t>
  </si>
  <si>
    <t>Dalida</t>
  </si>
  <si>
    <t>Cunégonde</t>
  </si>
  <si>
    <t>Georges</t>
  </si>
  <si>
    <t>Béatrice</t>
  </si>
  <si>
    <t>Alysée</t>
  </si>
  <si>
    <t>Charlotte</t>
  </si>
  <si>
    <t>Brigitte</t>
  </si>
  <si>
    <t>Roger</t>
  </si>
  <si>
    <t>En rouge, moins d'un an (Format personnalisé)</t>
  </si>
  <si>
    <t>[Rouge][&lt;1]#0;#0</t>
  </si>
  <si>
    <t>Attention à la formule en colonne B</t>
  </si>
  <si>
    <t>Matricielle à valider avec les 3 touches Ctrl+Maj+Entrée)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</si>
</sst>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
    <numFmt numFmtId="165" formatCode="0#&quot; &quot;##&quot; &quot;##&quot; &quot;##&quot; &quot;##"/>
    <numFmt numFmtId="166" formatCode="mmmm"/>
    <numFmt numFmtId="169" formatCode="[Red][&lt;1]#0;#0"/>
  </numFmts>
  <fonts count="16" x14ac:knownFonts="1">
    <font>
      <sz val="11"/>
      <color theme="1"/>
      <name val="Cambria"/>
      <family val="2"/>
      <scheme val="minor"/>
    </font>
    <font>
      <sz val="10"/>
      <color rgb="FF000000"/>
      <name val="Arial"/>
      <family val="2"/>
    </font>
    <font>
      <u/>
      <sz val="10"/>
      <color theme="10"/>
      <name val="Arial"/>
      <family val="2"/>
    </font>
    <font>
      <sz val="8"/>
      <color theme="1"/>
      <name val="Cambria"/>
      <family val="2"/>
      <scheme val="minor"/>
    </font>
    <font>
      <sz val="8"/>
      <name val="Palatino Linotype"/>
      <family val="1"/>
    </font>
    <font>
      <sz val="9"/>
      <color theme="1"/>
      <name val="Palatino Linotype"/>
      <family val="1"/>
    </font>
    <font>
      <sz val="9"/>
      <name val="Palatino Linotype"/>
      <family val="1"/>
    </font>
    <font>
      <sz val="10"/>
      <color rgb="FF000000"/>
      <name val="Arial"/>
      <family val="2"/>
    </font>
    <font>
      <u/>
      <sz val="9"/>
      <color theme="10"/>
      <name val="Palatino Linotype"/>
      <family val="1"/>
    </font>
    <font>
      <b/>
      <sz val="9"/>
      <color theme="1"/>
      <name val="Palatino Linotype"/>
      <family val="1"/>
    </font>
    <font>
      <b/>
      <sz val="8"/>
      <color theme="1"/>
      <name val="Palatino Linotype"/>
      <family val="1"/>
    </font>
    <font>
      <b/>
      <i/>
      <sz val="10"/>
      <color theme="1"/>
      <name val="Palatino Linotype"/>
      <family val="1"/>
    </font>
    <font>
      <sz val="8"/>
      <color theme="1"/>
      <name val="Gabriola"/>
      <family val="5"/>
    </font>
    <font>
      <i/>
      <sz val="8"/>
      <color theme="1"/>
      <name val="Palatino Linotype"/>
      <family val="1"/>
    </font>
    <font>
      <sz val="12"/>
      <color rgb="FF000000"/>
      <name val="Arial"/>
      <family val="2"/>
    </font>
    <font>
      <b/>
      <sz val="9"/>
      <color rgb="FFFF0000"/>
      <name val="Palatino Linotype"/>
      <family val="1"/>
    </font>
  </fonts>
  <fills count="13">
    <fill>
      <patternFill patternType="none"/>
    </fill>
    <fill>
      <patternFill patternType="gray125"/>
    </fill>
    <fill>
      <patternFill patternType="solid">
        <fgColor theme="0" tint="-0.14999847407452621"/>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4" tint="0.59999389629810485"/>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0" tint="-4.9989318521683403E-2"/>
        <bgColor indexed="64"/>
      </patternFill>
    </fill>
    <fill>
      <patternFill patternType="solid">
        <fgColor theme="0"/>
        <bgColor indexed="64"/>
      </patternFill>
    </fill>
    <fill>
      <patternFill patternType="solid">
        <fgColor theme="3" tint="0.59999389629810485"/>
        <bgColor indexed="64"/>
      </patternFill>
    </fill>
    <fill>
      <patternFill patternType="solid">
        <fgColor rgb="FFFFFF00"/>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style="double">
        <color indexed="64"/>
      </right>
      <top style="double">
        <color indexed="64"/>
      </top>
      <bottom style="double">
        <color indexed="64"/>
      </bottom>
      <diagonal/>
    </border>
    <border>
      <left style="hair">
        <color indexed="64"/>
      </left>
      <right/>
      <top/>
      <bottom/>
      <diagonal/>
    </border>
    <border>
      <left style="hair">
        <color indexed="64"/>
      </left>
      <right style="hair">
        <color indexed="64"/>
      </right>
      <top/>
      <bottom/>
      <diagonal/>
    </border>
    <border>
      <left style="thin">
        <color indexed="64"/>
      </left>
      <right/>
      <top/>
      <bottom style="thin">
        <color indexed="64"/>
      </bottom>
      <diagonal/>
    </border>
    <border>
      <left/>
      <right/>
      <top/>
      <bottom style="hair">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n">
        <color indexed="64"/>
      </left>
      <right/>
      <top style="thin">
        <color indexed="64"/>
      </top>
      <bottom style="thin">
        <color indexed="64"/>
      </bottom>
      <diagonal/>
    </border>
    <border>
      <left style="thin">
        <color rgb="FF000000"/>
      </left>
      <right style="thin">
        <color rgb="FF000000"/>
      </right>
      <top/>
      <bottom style="thin">
        <color rgb="FF000000"/>
      </bottom>
      <diagonal/>
    </border>
    <border>
      <left/>
      <right style="thin">
        <color indexed="64"/>
      </right>
      <top style="thin">
        <color indexed="64"/>
      </top>
      <bottom style="thin">
        <color indexed="64"/>
      </bottom>
      <diagonal/>
    </border>
    <border>
      <left/>
      <right style="thin">
        <color indexed="64"/>
      </right>
      <top style="thin">
        <color indexed="64"/>
      </top>
      <bottom style="thick">
        <color indexed="64"/>
      </bottom>
      <diagonal/>
    </border>
    <border>
      <left/>
      <right style="thin">
        <color indexed="64"/>
      </right>
      <top/>
      <bottom style="thin">
        <color indexed="64"/>
      </bottom>
      <diagonal/>
    </border>
  </borders>
  <cellStyleXfs count="4">
    <xf numFmtId="0" fontId="0" fillId="0" borderId="0"/>
    <xf numFmtId="0" fontId="1" fillId="0" borderId="0"/>
    <xf numFmtId="0" fontId="2" fillId="0" borderId="0" applyNumberFormat="0" applyFill="0" applyBorder="0" applyAlignment="0" applyProtection="0">
      <alignment vertical="top"/>
      <protection locked="0"/>
    </xf>
    <xf numFmtId="0" fontId="7" fillId="0" borderId="0"/>
  </cellStyleXfs>
  <cellXfs count="119">
    <xf numFmtId="0" fontId="0" fillId="0" borderId="0" xfId="0"/>
    <xf numFmtId="0" fontId="3" fillId="0" borderId="0" xfId="0" applyFont="1" applyAlignment="1">
      <alignment vertical="center"/>
    </xf>
    <xf numFmtId="0" fontId="5" fillId="0" borderId="0" xfId="0" applyFont="1" applyAlignment="1">
      <alignment vertical="center"/>
    </xf>
    <xf numFmtId="0" fontId="5" fillId="0" borderId="0" xfId="0" applyFont="1"/>
    <xf numFmtId="0" fontId="5" fillId="0" borderId="1" xfId="0" applyFont="1" applyBorder="1"/>
    <xf numFmtId="0" fontId="9" fillId="0" borderId="1" xfId="0" applyFont="1" applyBorder="1" applyAlignment="1">
      <alignment horizontal="center" vertical="center"/>
    </xf>
    <xf numFmtId="0" fontId="5" fillId="0" borderId="0" xfId="0" applyFont="1" applyAlignment="1">
      <alignment horizontal="center"/>
    </xf>
    <xf numFmtId="0" fontId="5" fillId="0" borderId="1" xfId="0" applyFont="1" applyBorder="1" applyAlignment="1">
      <alignment vertical="center"/>
    </xf>
    <xf numFmtId="0" fontId="5" fillId="0" borderId="1" xfId="0" applyFont="1" applyBorder="1" applyAlignment="1">
      <alignment horizontal="center" vertical="center"/>
    </xf>
    <xf numFmtId="0" fontId="6" fillId="0" borderId="1" xfId="3" applyFont="1" applyFill="1" applyBorder="1" applyAlignment="1">
      <alignment horizontal="center" vertical="center"/>
    </xf>
    <xf numFmtId="14" fontId="6" fillId="0" borderId="1" xfId="3" applyNumberFormat="1" applyFont="1" applyFill="1" applyBorder="1" applyAlignment="1">
      <alignment horizontal="center" vertical="center"/>
    </xf>
    <xf numFmtId="14" fontId="5" fillId="0" borderId="1" xfId="0" applyNumberFormat="1" applyFont="1" applyBorder="1" applyAlignment="1">
      <alignment horizontal="center" vertical="center"/>
    </xf>
    <xf numFmtId="0" fontId="5" fillId="0" borderId="0" xfId="0" applyFont="1" applyBorder="1"/>
    <xf numFmtId="0" fontId="5" fillId="0" borderId="2" xfId="0" applyFont="1" applyBorder="1"/>
    <xf numFmtId="0" fontId="5" fillId="0" borderId="3" xfId="0" applyFont="1" applyBorder="1"/>
    <xf numFmtId="0" fontId="5" fillId="0" borderId="0" xfId="0" applyFont="1" applyBorder="1" applyAlignment="1">
      <alignment horizontal="center" vertical="center"/>
    </xf>
    <xf numFmtId="14" fontId="5" fillId="0" borderId="0" xfId="0" applyNumberFormat="1" applyFont="1"/>
    <xf numFmtId="165" fontId="5" fillId="0" borderId="1" xfId="0" applyNumberFormat="1" applyFont="1" applyBorder="1" applyAlignment="1">
      <alignment horizontal="center" vertical="center"/>
    </xf>
    <xf numFmtId="0" fontId="2" fillId="0" borderId="1" xfId="2" applyBorder="1" applyAlignment="1" applyProtection="1">
      <alignment vertical="center"/>
    </xf>
    <xf numFmtId="0" fontId="5" fillId="3" borderId="1" xfId="0" applyFont="1" applyFill="1" applyBorder="1" applyAlignment="1">
      <alignment vertical="center"/>
    </xf>
    <xf numFmtId="0" fontId="12" fillId="0" borderId="1" xfId="0" applyFont="1" applyBorder="1" applyAlignment="1">
      <alignment horizontal="center"/>
    </xf>
    <xf numFmtId="0" fontId="10" fillId="0" borderId="1" xfId="0" applyFont="1" applyBorder="1" applyAlignment="1">
      <alignment horizontal="center" vertical="center"/>
    </xf>
    <xf numFmtId="0" fontId="2" fillId="0" borderId="0" xfId="2" applyAlignment="1" applyProtection="1">
      <alignment vertical="center"/>
    </xf>
    <xf numFmtId="0" fontId="5" fillId="4" borderId="1" xfId="0" applyFont="1" applyFill="1" applyBorder="1"/>
    <xf numFmtId="0" fontId="5" fillId="5" borderId="1" xfId="0" applyFont="1" applyFill="1" applyBorder="1"/>
    <xf numFmtId="166" fontId="5" fillId="0" borderId="1" xfId="0" applyNumberFormat="1" applyFont="1" applyBorder="1" applyAlignment="1" applyProtection="1">
      <alignment horizontal="center" vertical="center"/>
      <protection locked="0"/>
    </xf>
    <xf numFmtId="166" fontId="5" fillId="0" borderId="4" xfId="0" applyNumberFormat="1" applyFont="1" applyBorder="1" applyAlignment="1">
      <alignment horizontal="center" vertical="center"/>
    </xf>
    <xf numFmtId="14" fontId="0" fillId="0" borderId="0" xfId="0" applyNumberFormat="1"/>
    <xf numFmtId="0" fontId="5" fillId="0" borderId="0" xfId="0" applyFont="1" applyAlignment="1">
      <alignment horizontal="right"/>
    </xf>
    <xf numFmtId="0" fontId="0" fillId="0" borderId="0" xfId="0" applyAlignment="1">
      <alignment horizontal="right"/>
    </xf>
    <xf numFmtId="1" fontId="0" fillId="0" borderId="0" xfId="0" applyNumberFormat="1" applyAlignment="1">
      <alignment horizontal="left"/>
    </xf>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5" fillId="3" borderId="5" xfId="0" applyFont="1" applyFill="1" applyBorder="1"/>
    <xf numFmtId="0" fontId="5" fillId="6" borderId="5" xfId="0" applyFont="1" applyFill="1" applyBorder="1"/>
    <xf numFmtId="49" fontId="5" fillId="7" borderId="5" xfId="0" applyNumberFormat="1" applyFont="1" applyFill="1" applyBorder="1"/>
    <xf numFmtId="49" fontId="5" fillId="8" borderId="5" xfId="0" applyNumberFormat="1" applyFont="1" applyFill="1" applyBorder="1"/>
    <xf numFmtId="0" fontId="5" fillId="9" borderId="1" xfId="0" applyFont="1" applyFill="1" applyBorder="1"/>
    <xf numFmtId="0" fontId="5" fillId="9" borderId="5" xfId="0" applyFont="1" applyFill="1" applyBorder="1"/>
    <xf numFmtId="0" fontId="5" fillId="7" borderId="5" xfId="0" applyFont="1" applyFill="1" applyBorder="1"/>
    <xf numFmtId="0" fontId="5" fillId="8" borderId="5" xfId="0" applyFont="1" applyFill="1" applyBorder="1"/>
    <xf numFmtId="166" fontId="5" fillId="0" borderId="1" xfId="0" applyNumberFormat="1" applyFont="1" applyBorder="1" applyAlignment="1" applyProtection="1">
      <alignment horizontal="center" vertical="center"/>
    </xf>
    <xf numFmtId="0" fontId="5" fillId="0" borderId="8" xfId="0" applyFont="1" applyBorder="1"/>
    <xf numFmtId="0" fontId="5" fillId="9" borderId="3" xfId="0" applyFont="1" applyFill="1" applyBorder="1" applyAlignment="1">
      <alignment vertical="center"/>
    </xf>
    <xf numFmtId="164" fontId="11" fillId="0" borderId="9" xfId="0" applyNumberFormat="1" applyFont="1" applyBorder="1" applyAlignment="1">
      <alignment vertical="center"/>
    </xf>
    <xf numFmtId="0" fontId="13" fillId="0" borderId="0" xfId="0" applyFont="1"/>
    <xf numFmtId="0" fontId="14" fillId="0" borderId="10" xfId="0" applyFont="1" applyBorder="1" applyAlignment="1">
      <alignment horizontal="center" vertical="center" wrapText="1"/>
    </xf>
    <xf numFmtId="0" fontId="0" fillId="0" borderId="10" xfId="0" applyBorder="1" applyAlignment="1">
      <alignment vertical="center" wrapText="1"/>
    </xf>
    <xf numFmtId="0" fontId="2" fillId="0" borderId="10" xfId="2" applyBorder="1" applyAlignment="1" applyProtection="1">
      <alignment horizontal="center" vertical="center" wrapText="1"/>
    </xf>
    <xf numFmtId="0" fontId="0" fillId="0" borderId="1" xfId="0" applyBorder="1"/>
    <xf numFmtId="0" fontId="0" fillId="0" borderId="1" xfId="0" applyBorder="1" applyAlignment="1">
      <alignment horizontal="center"/>
    </xf>
    <xf numFmtId="1" fontId="0" fillId="0" borderId="1" xfId="0" applyNumberFormat="1" applyBorder="1" applyAlignment="1">
      <alignment horizontal="center"/>
    </xf>
    <xf numFmtId="1" fontId="5" fillId="0" borderId="1" xfId="0" applyNumberFormat="1" applyFont="1" applyBorder="1"/>
    <xf numFmtId="0" fontId="5" fillId="0" borderId="1" xfId="0" applyFont="1" applyFill="1" applyBorder="1" applyAlignment="1">
      <alignment vertical="center"/>
    </xf>
    <xf numFmtId="0" fontId="2" fillId="0" borderId="1" xfId="2" applyFont="1" applyBorder="1" applyAlignment="1" applyProtection="1">
      <alignment vertical="center"/>
    </xf>
    <xf numFmtId="0" fontId="2" fillId="0" borderId="0" xfId="2" applyAlignment="1" applyProtection="1"/>
    <xf numFmtId="0" fontId="0" fillId="0" borderId="0" xfId="0" applyBorder="1"/>
    <xf numFmtId="0" fontId="6" fillId="0" borderId="0" xfId="3" applyFont="1" applyFill="1" applyBorder="1" applyAlignment="1">
      <alignment vertical="center"/>
    </xf>
    <xf numFmtId="0" fontId="6" fillId="0" borderId="0" xfId="3" applyFont="1" applyFill="1" applyBorder="1" applyAlignment="1">
      <alignment horizontal="center" vertical="center"/>
    </xf>
    <xf numFmtId="14" fontId="6" fillId="0" borderId="0" xfId="3" applyNumberFormat="1" applyFont="1" applyFill="1" applyBorder="1" applyAlignment="1">
      <alignment horizontal="center" vertical="center"/>
    </xf>
    <xf numFmtId="165" fontId="6" fillId="0" borderId="0" xfId="3" applyNumberFormat="1" applyFont="1" applyFill="1" applyBorder="1" applyAlignment="1">
      <alignment horizontal="center" vertical="center"/>
    </xf>
    <xf numFmtId="0" fontId="8" fillId="0" borderId="0" xfId="2" applyFont="1" applyFill="1" applyBorder="1" applyAlignment="1" applyProtection="1">
      <alignment vertical="center"/>
    </xf>
    <xf numFmtId="0" fontId="2" fillId="0" borderId="0" xfId="2" applyFill="1" applyBorder="1" applyAlignment="1" applyProtection="1">
      <alignment vertical="center"/>
    </xf>
    <xf numFmtId="0" fontId="3" fillId="0" borderId="0" xfId="0" applyFont="1" applyFill="1" applyBorder="1" applyAlignment="1">
      <alignment vertical="center"/>
    </xf>
    <xf numFmtId="0" fontId="0" fillId="0" borderId="0" xfId="0" applyFill="1" applyBorder="1"/>
    <xf numFmtId="0" fontId="4" fillId="0" borderId="0" xfId="1" applyFont="1" applyFill="1" applyBorder="1" applyAlignment="1">
      <alignment horizontal="left" vertical="center"/>
    </xf>
    <xf numFmtId="166" fontId="5" fillId="0" borderId="0" xfId="0" applyNumberFormat="1"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14" fontId="5" fillId="0" borderId="0" xfId="0" applyNumberFormat="1" applyFont="1" applyFill="1" applyBorder="1" applyAlignment="1">
      <alignment horizontal="center" vertical="center"/>
    </xf>
    <xf numFmtId="0" fontId="14" fillId="0" borderId="11" xfId="0" applyFont="1" applyBorder="1" applyAlignment="1">
      <alignment horizontal="center" vertical="center" wrapText="1"/>
    </xf>
    <xf numFmtId="0" fontId="2" fillId="0" borderId="11" xfId="2" applyBorder="1" applyAlignment="1" applyProtection="1">
      <alignment horizontal="center" vertical="center" wrapText="1"/>
    </xf>
    <xf numFmtId="0" fontId="0" fillId="0" borderId="11" xfId="0" applyBorder="1" applyAlignment="1">
      <alignment vertical="center" wrapText="1"/>
    </xf>
    <xf numFmtId="0" fontId="14" fillId="0" borderId="0" xfId="0" applyFont="1" applyBorder="1" applyAlignment="1">
      <alignment horizontal="center" vertical="center" wrapText="1"/>
    </xf>
    <xf numFmtId="0" fontId="2" fillId="0" borderId="0" xfId="2" applyBorder="1" applyAlignment="1" applyProtection="1">
      <alignment horizontal="center" vertical="center" wrapText="1"/>
    </xf>
    <xf numFmtId="0" fontId="0" fillId="0" borderId="0" xfId="0" applyBorder="1" applyAlignment="1">
      <alignment vertical="center" wrapText="1"/>
    </xf>
    <xf numFmtId="0" fontId="14" fillId="0" borderId="1" xfId="0" applyFont="1" applyBorder="1" applyAlignment="1">
      <alignment horizontal="center" vertical="center" wrapText="1"/>
    </xf>
    <xf numFmtId="0" fontId="2" fillId="0" borderId="1" xfId="2" applyBorder="1" applyAlignment="1" applyProtection="1">
      <alignment horizontal="center" vertical="center" wrapText="1"/>
    </xf>
    <xf numFmtId="0" fontId="0" fillId="0" borderId="1" xfId="0" applyBorder="1" applyAlignment="1">
      <alignment vertical="center" wrapText="1"/>
    </xf>
    <xf numFmtId="0" fontId="5" fillId="0" borderId="3" xfId="0" applyFont="1" applyBorder="1" applyAlignment="1">
      <alignment vertical="center"/>
    </xf>
    <xf numFmtId="0" fontId="5" fillId="0" borderId="3" xfId="0" applyFont="1" applyBorder="1" applyAlignment="1">
      <alignment horizontal="center" vertical="center"/>
    </xf>
    <xf numFmtId="14" fontId="5" fillId="0" borderId="3" xfId="0" applyNumberFormat="1" applyFont="1" applyBorder="1" applyAlignment="1">
      <alignment horizontal="center" vertical="center"/>
    </xf>
    <xf numFmtId="166" fontId="5" fillId="0" borderId="3" xfId="0" applyNumberFormat="1" applyFont="1" applyBorder="1" applyAlignment="1" applyProtection="1">
      <alignment horizontal="center" vertical="center"/>
      <protection locked="0"/>
    </xf>
    <xf numFmtId="165" fontId="5" fillId="0" borderId="3" xfId="0" applyNumberFormat="1" applyFont="1" applyBorder="1" applyAlignment="1">
      <alignment horizontal="center" vertical="center"/>
    </xf>
    <xf numFmtId="0" fontId="2" fillId="0" borderId="3" xfId="2" applyBorder="1" applyAlignment="1" applyProtection="1">
      <alignment vertical="center"/>
    </xf>
    <xf numFmtId="0" fontId="5" fillId="0" borderId="12" xfId="0" applyFont="1" applyBorder="1" applyAlignment="1">
      <alignment vertical="center"/>
    </xf>
    <xf numFmtId="0" fontId="5" fillId="0" borderId="12" xfId="0" applyFont="1" applyBorder="1" applyAlignment="1">
      <alignment horizontal="center" vertical="center"/>
    </xf>
    <xf numFmtId="14" fontId="5" fillId="0" borderId="12" xfId="0" applyNumberFormat="1" applyFont="1" applyBorder="1" applyAlignment="1">
      <alignment horizontal="center" vertical="center"/>
    </xf>
    <xf numFmtId="166" fontId="5" fillId="0" borderId="12" xfId="0" applyNumberFormat="1" applyFont="1" applyBorder="1" applyAlignment="1" applyProtection="1">
      <alignment horizontal="center" vertical="center"/>
      <protection locked="0"/>
    </xf>
    <xf numFmtId="165" fontId="5" fillId="0" borderId="12" xfId="0" applyNumberFormat="1" applyFont="1" applyBorder="1" applyAlignment="1">
      <alignment horizontal="center" vertical="center"/>
    </xf>
    <xf numFmtId="0" fontId="2" fillId="0" borderId="12" xfId="2" applyBorder="1" applyAlignment="1" applyProtection="1">
      <alignment vertical="center"/>
    </xf>
    <xf numFmtId="0" fontId="5" fillId="0" borderId="3" xfId="0" applyFont="1" applyFill="1" applyBorder="1" applyAlignment="1">
      <alignment vertical="center"/>
    </xf>
    <xf numFmtId="0" fontId="5" fillId="3" borderId="12" xfId="0" applyFont="1" applyFill="1" applyBorder="1" applyAlignment="1">
      <alignment vertical="center"/>
    </xf>
    <xf numFmtId="0" fontId="6" fillId="3" borderId="3" xfId="0" applyNumberFormat="1" applyFont="1" applyFill="1" applyBorder="1" applyAlignment="1">
      <alignment vertical="center"/>
    </xf>
    <xf numFmtId="0" fontId="5" fillId="0" borderId="13" xfId="0" applyFont="1" applyBorder="1" applyAlignment="1">
      <alignment horizontal="center" vertical="center"/>
    </xf>
    <xf numFmtId="0" fontId="5" fillId="0" borderId="8" xfId="0" applyFont="1" applyBorder="1" applyAlignment="1">
      <alignment horizontal="center" vertical="center"/>
    </xf>
    <xf numFmtId="0" fontId="5" fillId="0" borderId="14" xfId="0" applyFont="1" applyBorder="1" applyAlignment="1">
      <alignment horizontal="center" vertical="center"/>
    </xf>
    <xf numFmtId="0" fontId="14" fillId="0" borderId="15" xfId="0" applyFont="1" applyBorder="1" applyAlignment="1">
      <alignment horizontal="center" vertical="center" wrapText="1"/>
    </xf>
    <xf numFmtId="0" fontId="2" fillId="0" borderId="15" xfId="2" applyBorder="1" applyAlignment="1" applyProtection="1">
      <alignment horizontal="center" vertical="center" wrapText="1"/>
    </xf>
    <xf numFmtId="0" fontId="0" fillId="0" borderId="15" xfId="0" applyBorder="1" applyAlignment="1">
      <alignment vertical="center" wrapText="1"/>
    </xf>
    <xf numFmtId="0" fontId="0" fillId="2" borderId="1" xfId="0" applyFill="1" applyBorder="1"/>
    <xf numFmtId="0" fontId="0" fillId="2" borderId="1" xfId="0" applyFill="1" applyBorder="1" applyAlignment="1">
      <alignment horizontal="center"/>
    </xf>
    <xf numFmtId="0" fontId="14" fillId="10" borderId="10" xfId="0" applyFont="1" applyFill="1" applyBorder="1" applyAlignment="1">
      <alignment horizontal="center" vertical="center" wrapText="1"/>
    </xf>
    <xf numFmtId="0" fontId="2" fillId="10" borderId="10" xfId="2" applyFill="1" applyBorder="1" applyAlignment="1" applyProtection="1">
      <alignment horizontal="center" vertical="center" wrapText="1"/>
    </xf>
    <xf numFmtId="0" fontId="5" fillId="10" borderId="1" xfId="0" applyFont="1" applyFill="1" applyBorder="1" applyAlignment="1"/>
    <xf numFmtId="0" fontId="5" fillId="0" borderId="16" xfId="0" applyFont="1" applyBorder="1" applyAlignment="1">
      <alignment vertical="center"/>
    </xf>
    <xf numFmtId="0" fontId="5" fillId="10" borderId="18" xfId="0" applyFont="1" applyFill="1" applyBorder="1" applyAlignment="1">
      <alignment vertical="center"/>
    </xf>
    <xf numFmtId="0" fontId="5" fillId="10" borderId="17" xfId="0" applyFont="1" applyFill="1" applyBorder="1" applyAlignment="1">
      <alignment vertical="center"/>
    </xf>
    <xf numFmtId="0" fontId="5" fillId="10" borderId="16" xfId="0" applyFont="1" applyFill="1" applyBorder="1" applyAlignment="1">
      <alignment vertical="center"/>
    </xf>
    <xf numFmtId="0" fontId="0" fillId="0" borderId="12" xfId="0" applyBorder="1"/>
    <xf numFmtId="0" fontId="0" fillId="0" borderId="3" xfId="0" applyBorder="1"/>
    <xf numFmtId="0" fontId="0" fillId="2" borderId="12" xfId="0" applyFill="1" applyBorder="1"/>
    <xf numFmtId="0" fontId="0" fillId="2" borderId="3" xfId="0" applyFill="1" applyBorder="1"/>
    <xf numFmtId="0" fontId="0" fillId="2" borderId="3" xfId="0" applyFont="1" applyFill="1" applyBorder="1" applyAlignment="1">
      <alignment vertical="center"/>
    </xf>
    <xf numFmtId="14" fontId="5" fillId="0" borderId="1" xfId="0" applyNumberFormat="1" applyFont="1" applyBorder="1" applyAlignment="1" applyProtection="1">
      <alignment horizontal="center"/>
    </xf>
    <xf numFmtId="169" fontId="0" fillId="0" borderId="0" xfId="0" applyNumberFormat="1"/>
    <xf numFmtId="0" fontId="5" fillId="11" borderId="0" xfId="0" applyFont="1" applyFill="1" applyBorder="1"/>
    <xf numFmtId="0" fontId="5" fillId="12" borderId="0" xfId="0" applyFont="1" applyFill="1"/>
    <xf numFmtId="0" fontId="15" fillId="12" borderId="0" xfId="0" applyFont="1" applyFill="1" applyBorder="1"/>
    <xf numFmtId="0" fontId="5" fillId="12" borderId="0" xfId="0" applyFont="1" applyFill="1" applyBorder="1"/>
  </cellXfs>
  <cellStyles count="4">
    <cellStyle name="Lien hypertexte" xfId="2" builtinId="8"/>
    <cellStyle name="Normal" xfId="0" builtinId="0"/>
    <cellStyle name="Normal 2" xfId="1"/>
    <cellStyle name="Normal 3" xfId="3"/>
  </cellStyles>
  <dxfs count="6">
    <dxf>
      <fill>
        <patternFill>
          <bgColor theme="2" tint="-0.24994659260841701"/>
        </patternFill>
      </fill>
    </dxf>
    <dxf>
      <fill>
        <patternFill>
          <bgColor theme="2" tint="-9.9948118533890809E-2"/>
        </patternFill>
      </fill>
    </dxf>
    <dxf>
      <fill>
        <patternFill>
          <bgColor theme="9" tint="0.59996337778862885"/>
        </patternFill>
      </fill>
    </dxf>
    <dxf>
      <fill>
        <patternFill>
          <bgColor theme="9" tint="0.79998168889431442"/>
        </patternFill>
      </fill>
    </dxf>
    <dxf>
      <font>
        <color auto="1"/>
      </font>
      <fill>
        <patternFill>
          <bgColor theme="5" tint="0.59996337778862885"/>
        </patternFill>
      </fill>
    </dxf>
    <dxf>
      <fill>
        <patternFill>
          <bgColor theme="4" tint="0.59996337778862885"/>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13</xdr:col>
      <xdr:colOff>144781</xdr:colOff>
      <xdr:row>2</xdr:row>
      <xdr:rowOff>30480</xdr:rowOff>
    </xdr:from>
    <xdr:ext cx="2849880" cy="1580626"/>
    <xdr:sp macro="" textlink="">
      <xdr:nvSpPr>
        <xdr:cNvPr id="2" name="ZoneTexte 1"/>
        <xdr:cNvSpPr txBox="1"/>
      </xdr:nvSpPr>
      <xdr:spPr>
        <a:xfrm>
          <a:off x="8183881" y="350520"/>
          <a:ext cx="2849880" cy="1580626"/>
        </a:xfrm>
        <a:prstGeom prst="rect">
          <a:avLst/>
        </a:prstGeom>
        <a:solidFill>
          <a:schemeClr val="accent3">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Dans le 2eme, il me faut détailler le nombre de garçons et de filles ainsi que leur tranche d'âge à une date donnée. (là j'ai un premier souci, ne pas prendre en compte les cellules vides)</a:t>
          </a:r>
        </a:p>
        <a:p>
          <a:endParaRPr lang="fr-FR" sz="1100"/>
        </a:p>
        <a:p>
          <a:r>
            <a:rPr lang="fr-FR"/>
            <a:t>si il est possible dans l'onglet G-F d'ignorer les cellules vides pour ne pas charger le tableau ?</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10</xdr:col>
      <xdr:colOff>243841</xdr:colOff>
      <xdr:row>2</xdr:row>
      <xdr:rowOff>137160</xdr:rowOff>
    </xdr:from>
    <xdr:ext cx="5273039" cy="1084528"/>
    <xdr:sp macro="" textlink="">
      <xdr:nvSpPr>
        <xdr:cNvPr id="2" name="ZoneTexte 1"/>
        <xdr:cNvSpPr txBox="1"/>
      </xdr:nvSpPr>
      <xdr:spPr>
        <a:xfrm>
          <a:off x="8877301" y="403860"/>
          <a:ext cx="5273039" cy="1084528"/>
        </a:xfrm>
        <a:prstGeom prst="rect">
          <a:avLst/>
        </a:prstGeom>
        <a:solidFill>
          <a:schemeClr val="accent1">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mais mon plus gros point noir c'est dans l'onglet détail âges. Comment puis je reprendre les donnés du premier onglet "enfants adhérents" pour le trier en fonction des mois. Je m'explique il me faudrait sur cette page le nom de l'enfant, sa date de naissance, son âge précis ainsi que le nom de son assistante maternelle trié de septembre à aout sans macro, est ce possible</a:t>
          </a:r>
        </a:p>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
      <a:majorFont>
        <a:latin typeface="Calibri"/>
        <a:ea typeface=""/>
        <a:cs typeface=""/>
        <a:font script="Jpan" typeface="HGｺﾞｼｯｸM"/>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majorFont>
      <a:minorFont>
        <a:latin typeface="Cambria"/>
        <a:ea typeface=""/>
        <a:cs typeface=""/>
        <a:font script="Jpan" typeface="HG明朝B"/>
        <a:font script="Hang" typeface="맑은 고딕"/>
        <a:font script="Hans" typeface="黑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5"/>
  <sheetViews>
    <sheetView workbookViewId="0">
      <selection activeCell="M9" sqref="M9"/>
    </sheetView>
  </sheetViews>
  <sheetFormatPr baseColWidth="10" defaultRowHeight="13.8" x14ac:dyDescent="0.25"/>
  <cols>
    <col min="1" max="1" width="16.19921875" style="1" bestFit="1" customWidth="1"/>
    <col min="2" max="2" width="14.59765625" bestFit="1" customWidth="1"/>
    <col min="3" max="3" width="9.3984375" customWidth="1"/>
    <col min="4" max="4" width="3.3984375" bestFit="1" customWidth="1"/>
    <col min="5" max="5" width="12.3984375" customWidth="1"/>
    <col min="6" max="6" width="8.5" bestFit="1" customWidth="1"/>
    <col min="7" max="7" width="22.8984375" bestFit="1" customWidth="1"/>
    <col min="8" max="8" width="6.69921875" bestFit="1" customWidth="1"/>
    <col min="9" max="9" width="12.59765625" customWidth="1"/>
    <col min="10" max="10" width="24.09765625" customWidth="1"/>
    <col min="11" max="11" width="4.8984375" bestFit="1" customWidth="1"/>
  </cols>
  <sheetData>
    <row r="1" spans="1:12" ht="12.75" customHeight="1" x14ac:dyDescent="0.55000000000000004">
      <c r="A1" s="5" t="s">
        <v>5</v>
      </c>
      <c r="B1" s="5" t="s">
        <v>6</v>
      </c>
      <c r="C1" s="5" t="s">
        <v>7</v>
      </c>
      <c r="D1" s="5" t="s">
        <v>8</v>
      </c>
      <c r="E1" s="21" t="s">
        <v>9</v>
      </c>
      <c r="F1" s="5" t="s">
        <v>10</v>
      </c>
      <c r="G1" s="5" t="s">
        <v>11</v>
      </c>
      <c r="H1" s="5" t="s">
        <v>12</v>
      </c>
      <c r="I1" s="5" t="s">
        <v>13</v>
      </c>
      <c r="J1" s="5" t="s">
        <v>14</v>
      </c>
      <c r="K1" s="20" t="s">
        <v>41</v>
      </c>
    </row>
    <row r="2" spans="1:12" ht="11.25" customHeight="1" x14ac:dyDescent="0.3">
      <c r="A2" s="2"/>
      <c r="B2" s="3"/>
      <c r="C2" s="3"/>
      <c r="D2" s="6"/>
      <c r="E2" s="3"/>
      <c r="F2" s="3"/>
      <c r="G2" s="3"/>
      <c r="H2" s="3"/>
      <c r="I2" s="3"/>
      <c r="J2" s="3"/>
      <c r="K2" s="3"/>
    </row>
    <row r="3" spans="1:12" ht="13.35" customHeight="1" x14ac:dyDescent="0.25">
      <c r="A3" s="99" t="s">
        <v>68</v>
      </c>
      <c r="B3" s="104" t="s">
        <v>79</v>
      </c>
      <c r="C3" s="19" t="s">
        <v>106</v>
      </c>
      <c r="D3" s="8" t="s">
        <v>3</v>
      </c>
      <c r="E3" s="11">
        <v>43232</v>
      </c>
      <c r="F3" s="41">
        <f>$E3</f>
        <v>43232</v>
      </c>
      <c r="G3" s="7"/>
      <c r="H3" s="8"/>
      <c r="I3" s="17"/>
      <c r="J3" s="18"/>
      <c r="K3" s="8" t="s">
        <v>38</v>
      </c>
    </row>
    <row r="4" spans="1:12" ht="13.35" customHeight="1" x14ac:dyDescent="0.25">
      <c r="A4" s="99" t="s">
        <v>68</v>
      </c>
      <c r="B4" s="107" t="s">
        <v>80</v>
      </c>
      <c r="C4" s="53" t="s">
        <v>57</v>
      </c>
      <c r="D4" s="8" t="s">
        <v>1</v>
      </c>
      <c r="E4" s="11">
        <v>43302</v>
      </c>
      <c r="F4" s="25">
        <f t="shared" ref="F4:F32" si="0">$E4</f>
        <v>43302</v>
      </c>
      <c r="G4" s="7"/>
      <c r="H4" s="8"/>
      <c r="I4" s="17"/>
      <c r="J4" s="18"/>
      <c r="K4" s="8" t="s">
        <v>2</v>
      </c>
    </row>
    <row r="5" spans="1:12" ht="13.35" customHeight="1" thickBot="1" x14ac:dyDescent="0.3">
      <c r="A5" s="110" t="s">
        <v>68</v>
      </c>
      <c r="B5" s="106" t="s">
        <v>81</v>
      </c>
      <c r="C5" s="84" t="s">
        <v>107</v>
      </c>
      <c r="D5" s="85" t="s">
        <v>3</v>
      </c>
      <c r="E5" s="86">
        <v>43210</v>
      </c>
      <c r="F5" s="87">
        <f t="shared" si="0"/>
        <v>43210</v>
      </c>
      <c r="G5" s="84"/>
      <c r="H5" s="85"/>
      <c r="I5" s="88"/>
      <c r="J5" s="89"/>
      <c r="K5" s="93" t="s">
        <v>2</v>
      </c>
      <c r="L5" s="56"/>
    </row>
    <row r="6" spans="1:12" ht="13.35" customHeight="1" thickTop="1" x14ac:dyDescent="0.25">
      <c r="A6" s="109" t="s">
        <v>69</v>
      </c>
      <c r="B6" s="105"/>
      <c r="C6" s="78"/>
      <c r="D6" s="79"/>
      <c r="E6" s="80"/>
      <c r="F6" s="81">
        <f t="shared" si="0"/>
        <v>0</v>
      </c>
      <c r="G6" s="78"/>
      <c r="H6" s="79"/>
      <c r="I6" s="82"/>
      <c r="J6" s="83"/>
      <c r="K6" s="94"/>
      <c r="L6" s="56"/>
    </row>
    <row r="7" spans="1:12" ht="13.35" customHeight="1" x14ac:dyDescent="0.25">
      <c r="A7" s="49" t="s">
        <v>69</v>
      </c>
      <c r="B7" s="107" t="s">
        <v>82</v>
      </c>
      <c r="C7" s="7" t="s">
        <v>108</v>
      </c>
      <c r="D7" s="8" t="s">
        <v>1</v>
      </c>
      <c r="E7" s="11">
        <v>43275</v>
      </c>
      <c r="F7" s="25">
        <f t="shared" si="0"/>
        <v>43275</v>
      </c>
      <c r="G7" s="7"/>
      <c r="H7" s="8"/>
      <c r="I7" s="17"/>
      <c r="J7" s="54"/>
      <c r="K7" s="95" t="s">
        <v>2</v>
      </c>
      <c r="L7" s="56"/>
    </row>
    <row r="8" spans="1:12" ht="13.35" customHeight="1" x14ac:dyDescent="0.25">
      <c r="A8" s="49" t="s">
        <v>69</v>
      </c>
      <c r="B8" s="107" t="s">
        <v>3</v>
      </c>
      <c r="C8" s="7" t="s">
        <v>54</v>
      </c>
      <c r="D8" s="8" t="s">
        <v>3</v>
      </c>
      <c r="E8" s="11">
        <v>43657</v>
      </c>
      <c r="F8" s="25">
        <f t="shared" si="0"/>
        <v>43657</v>
      </c>
      <c r="G8" s="7"/>
      <c r="H8" s="8"/>
      <c r="I8" s="17"/>
      <c r="J8" s="55"/>
      <c r="K8" s="95" t="s">
        <v>2</v>
      </c>
      <c r="L8" s="56"/>
    </row>
    <row r="9" spans="1:12" ht="13.35" customHeight="1" thickBot="1" x14ac:dyDescent="0.3">
      <c r="A9" s="108" t="s">
        <v>69</v>
      </c>
      <c r="B9" s="106" t="s">
        <v>1</v>
      </c>
      <c r="C9" s="84" t="s">
        <v>55</v>
      </c>
      <c r="D9" s="85" t="s">
        <v>1</v>
      </c>
      <c r="E9" s="86">
        <v>43819</v>
      </c>
      <c r="F9" s="87">
        <f t="shared" si="0"/>
        <v>43819</v>
      </c>
      <c r="G9" s="84"/>
      <c r="H9" s="85"/>
      <c r="I9" s="88"/>
      <c r="J9" s="89"/>
      <c r="K9" s="93" t="s">
        <v>2</v>
      </c>
      <c r="L9" s="56"/>
    </row>
    <row r="10" spans="1:12" ht="13.35" customHeight="1" thickTop="1" x14ac:dyDescent="0.25">
      <c r="A10" s="111" t="s">
        <v>77</v>
      </c>
      <c r="B10" s="105" t="s">
        <v>83</v>
      </c>
      <c r="C10" s="78" t="s">
        <v>109</v>
      </c>
      <c r="D10" s="79" t="s">
        <v>3</v>
      </c>
      <c r="E10" s="80">
        <v>43130</v>
      </c>
      <c r="F10" s="81">
        <f t="shared" si="0"/>
        <v>43130</v>
      </c>
      <c r="G10" s="78"/>
      <c r="H10" s="79"/>
      <c r="I10" s="82"/>
      <c r="J10" s="83"/>
      <c r="K10" s="94" t="s">
        <v>2</v>
      </c>
      <c r="L10" s="56"/>
    </row>
    <row r="11" spans="1:12" ht="13.35" customHeight="1" x14ac:dyDescent="0.25">
      <c r="A11" s="99" t="s">
        <v>77</v>
      </c>
      <c r="B11" s="107" t="s">
        <v>84</v>
      </c>
      <c r="C11" s="7" t="s">
        <v>44</v>
      </c>
      <c r="D11" s="8" t="s">
        <v>1</v>
      </c>
      <c r="E11" s="11">
        <v>43974</v>
      </c>
      <c r="F11" s="25">
        <f t="shared" si="0"/>
        <v>43974</v>
      </c>
      <c r="G11" s="7"/>
      <c r="H11" s="8"/>
      <c r="I11" s="17"/>
      <c r="J11" s="18"/>
      <c r="K11" s="95" t="s">
        <v>2</v>
      </c>
      <c r="L11" s="56"/>
    </row>
    <row r="12" spans="1:12" ht="13.35" customHeight="1" thickBot="1" x14ac:dyDescent="0.3">
      <c r="A12" s="110" t="s">
        <v>77</v>
      </c>
      <c r="B12" s="106" t="s">
        <v>85</v>
      </c>
      <c r="C12" s="84" t="s">
        <v>37</v>
      </c>
      <c r="D12" s="85" t="s">
        <v>3</v>
      </c>
      <c r="E12" s="86">
        <v>43405</v>
      </c>
      <c r="F12" s="87">
        <f t="shared" si="0"/>
        <v>43405</v>
      </c>
      <c r="G12" s="84"/>
      <c r="H12" s="85"/>
      <c r="I12" s="88"/>
      <c r="J12" s="89"/>
      <c r="K12" s="93" t="s">
        <v>2</v>
      </c>
      <c r="L12" s="56"/>
    </row>
    <row r="13" spans="1:12" ht="13.35" customHeight="1" thickTop="1" x14ac:dyDescent="0.25">
      <c r="A13" s="109" t="s">
        <v>76</v>
      </c>
      <c r="B13" s="105" t="s">
        <v>86</v>
      </c>
      <c r="C13" s="90" t="s">
        <v>58</v>
      </c>
      <c r="D13" s="79" t="s">
        <v>3</v>
      </c>
      <c r="E13" s="80">
        <v>43873</v>
      </c>
      <c r="F13" s="81">
        <f t="shared" si="0"/>
        <v>43873</v>
      </c>
      <c r="G13" s="78"/>
      <c r="H13" s="79"/>
      <c r="I13" s="82"/>
      <c r="J13" s="22"/>
      <c r="K13" s="94" t="s">
        <v>2</v>
      </c>
      <c r="L13" s="56"/>
    </row>
    <row r="14" spans="1:12" ht="13.35" customHeight="1" x14ac:dyDescent="0.25">
      <c r="A14" s="49" t="s">
        <v>76</v>
      </c>
      <c r="B14" s="107"/>
      <c r="C14" s="7"/>
      <c r="D14" s="8"/>
      <c r="E14" s="8" t="s">
        <v>31</v>
      </c>
      <c r="F14" s="25" t="str">
        <f t="shared" si="0"/>
        <v xml:space="preserve"> </v>
      </c>
      <c r="G14" s="7"/>
      <c r="H14" s="8"/>
      <c r="I14" s="17"/>
      <c r="J14" s="7"/>
      <c r="K14" s="95"/>
      <c r="L14" s="56"/>
    </row>
    <row r="15" spans="1:12" ht="13.35" customHeight="1" thickBot="1" x14ac:dyDescent="0.3">
      <c r="A15" s="108" t="s">
        <v>76</v>
      </c>
      <c r="B15" s="106"/>
      <c r="C15" s="84"/>
      <c r="D15" s="85"/>
      <c r="E15" s="85" t="s">
        <v>31</v>
      </c>
      <c r="F15" s="87" t="str">
        <f t="shared" si="0"/>
        <v xml:space="preserve"> </v>
      </c>
      <c r="G15" s="84"/>
      <c r="H15" s="85"/>
      <c r="I15" s="88"/>
      <c r="J15" s="84"/>
      <c r="K15" s="93"/>
      <c r="L15" s="56"/>
    </row>
    <row r="16" spans="1:12" ht="13.35" customHeight="1" thickTop="1" x14ac:dyDescent="0.25">
      <c r="A16" s="111" t="s">
        <v>74</v>
      </c>
      <c r="B16" s="105"/>
      <c r="C16" s="78"/>
      <c r="D16" s="79"/>
      <c r="E16" s="80"/>
      <c r="F16" s="81">
        <f t="shared" si="0"/>
        <v>0</v>
      </c>
      <c r="G16" s="78"/>
      <c r="H16" s="79"/>
      <c r="I16" s="82"/>
      <c r="J16" s="83"/>
      <c r="K16" s="94"/>
      <c r="L16" s="56"/>
    </row>
    <row r="17" spans="1:12" ht="13.35" customHeight="1" x14ac:dyDescent="0.25">
      <c r="A17" s="99" t="s">
        <v>74</v>
      </c>
      <c r="B17" s="107" t="s">
        <v>87</v>
      </c>
      <c r="C17" s="7" t="s">
        <v>0</v>
      </c>
      <c r="D17" s="8" t="s">
        <v>1</v>
      </c>
      <c r="E17" s="11">
        <v>43958</v>
      </c>
      <c r="F17" s="25">
        <f t="shared" si="0"/>
        <v>43958</v>
      </c>
      <c r="G17" s="7"/>
      <c r="H17" s="8"/>
      <c r="I17" s="17"/>
      <c r="J17" s="18"/>
      <c r="K17" s="95" t="s">
        <v>2</v>
      </c>
      <c r="L17" s="56"/>
    </row>
    <row r="18" spans="1:12" ht="13.35" customHeight="1" thickBot="1" x14ac:dyDescent="0.3">
      <c r="A18" s="110" t="s">
        <v>74</v>
      </c>
      <c r="B18" s="106" t="s">
        <v>88</v>
      </c>
      <c r="C18" s="84" t="s">
        <v>39</v>
      </c>
      <c r="D18" s="85" t="s">
        <v>1</v>
      </c>
      <c r="E18" s="86">
        <v>43564</v>
      </c>
      <c r="F18" s="87">
        <f t="shared" si="0"/>
        <v>43564</v>
      </c>
      <c r="G18" s="84"/>
      <c r="H18" s="85"/>
      <c r="I18" s="88"/>
      <c r="J18" s="89"/>
      <c r="K18" s="93" t="s">
        <v>2</v>
      </c>
      <c r="L18" s="56"/>
    </row>
    <row r="19" spans="1:12" ht="13.35" customHeight="1" thickTop="1" x14ac:dyDescent="0.25">
      <c r="A19" s="109" t="s">
        <v>70</v>
      </c>
      <c r="B19" s="105" t="s">
        <v>89</v>
      </c>
      <c r="C19" s="78" t="s">
        <v>34</v>
      </c>
      <c r="D19" s="79" t="s">
        <v>3</v>
      </c>
      <c r="E19" s="80">
        <v>43418</v>
      </c>
      <c r="F19" s="81">
        <f t="shared" si="0"/>
        <v>43418</v>
      </c>
      <c r="G19" s="78"/>
      <c r="H19" s="79"/>
      <c r="I19" s="82"/>
      <c r="J19" s="83"/>
      <c r="K19" s="94" t="s">
        <v>2</v>
      </c>
      <c r="L19" s="56"/>
    </row>
    <row r="20" spans="1:12" ht="13.35" customHeight="1" x14ac:dyDescent="0.25">
      <c r="A20" s="49" t="s">
        <v>70</v>
      </c>
      <c r="B20" s="107" t="s">
        <v>90</v>
      </c>
      <c r="C20" s="7" t="s">
        <v>110</v>
      </c>
      <c r="D20" s="8" t="s">
        <v>3</v>
      </c>
      <c r="E20" s="11">
        <v>43915</v>
      </c>
      <c r="F20" s="25">
        <f t="shared" si="0"/>
        <v>43915</v>
      </c>
      <c r="G20" s="7"/>
      <c r="H20" s="8"/>
      <c r="I20" s="17"/>
      <c r="J20" s="18"/>
      <c r="K20" s="95" t="s">
        <v>2</v>
      </c>
      <c r="L20" s="56"/>
    </row>
    <row r="21" spans="1:12" ht="13.35" customHeight="1" x14ac:dyDescent="0.25">
      <c r="A21" s="49" t="s">
        <v>70</v>
      </c>
      <c r="B21" s="107" t="s">
        <v>91</v>
      </c>
      <c r="C21" s="7" t="s">
        <v>52</v>
      </c>
      <c r="D21" s="8" t="s">
        <v>3</v>
      </c>
      <c r="E21" s="11">
        <v>43360</v>
      </c>
      <c r="F21" s="25">
        <f t="shared" si="0"/>
        <v>43360</v>
      </c>
      <c r="G21" s="7"/>
      <c r="H21" s="8"/>
      <c r="I21" s="17"/>
      <c r="J21" s="18"/>
      <c r="K21" s="95" t="s">
        <v>2</v>
      </c>
      <c r="L21" s="56"/>
    </row>
    <row r="22" spans="1:12" ht="13.35" customHeight="1" thickBot="1" x14ac:dyDescent="0.3">
      <c r="A22" s="108" t="s">
        <v>70</v>
      </c>
      <c r="B22" s="106"/>
      <c r="C22" s="84"/>
      <c r="D22" s="85"/>
      <c r="E22" s="86"/>
      <c r="F22" s="87"/>
      <c r="G22" s="84"/>
      <c r="H22" s="85"/>
      <c r="I22" s="88"/>
      <c r="J22" s="89"/>
      <c r="K22" s="93"/>
      <c r="L22" s="56"/>
    </row>
    <row r="23" spans="1:12" ht="13.35" customHeight="1" thickTop="1" x14ac:dyDescent="0.25">
      <c r="A23" s="111" t="s">
        <v>71</v>
      </c>
      <c r="B23" s="105" t="s">
        <v>92</v>
      </c>
      <c r="C23" s="78" t="s">
        <v>36</v>
      </c>
      <c r="D23" s="79" t="s">
        <v>3</v>
      </c>
      <c r="E23" s="80">
        <v>43473</v>
      </c>
      <c r="F23" s="81">
        <f t="shared" si="0"/>
        <v>43473</v>
      </c>
      <c r="G23" s="78"/>
      <c r="H23" s="79"/>
      <c r="I23" s="82"/>
      <c r="J23" s="83"/>
      <c r="K23" s="94" t="s">
        <v>2</v>
      </c>
      <c r="L23" s="56"/>
    </row>
    <row r="24" spans="1:12" ht="13.35" customHeight="1" x14ac:dyDescent="0.25">
      <c r="A24" s="99" t="s">
        <v>71</v>
      </c>
      <c r="B24" s="107" t="s">
        <v>93</v>
      </c>
      <c r="C24" s="7" t="s">
        <v>35</v>
      </c>
      <c r="D24" s="8" t="s">
        <v>3</v>
      </c>
      <c r="E24" s="11">
        <v>43494</v>
      </c>
      <c r="F24" s="25">
        <f t="shared" si="0"/>
        <v>43494</v>
      </c>
      <c r="G24" s="7"/>
      <c r="H24" s="8"/>
      <c r="I24" s="17"/>
      <c r="J24" s="18"/>
      <c r="K24" s="95" t="s">
        <v>2</v>
      </c>
      <c r="L24" s="56"/>
    </row>
    <row r="25" spans="1:12" ht="13.35" customHeight="1" thickBot="1" x14ac:dyDescent="0.3">
      <c r="A25" s="110" t="s">
        <v>71</v>
      </c>
      <c r="B25" s="106" t="s">
        <v>94</v>
      </c>
      <c r="C25" s="91" t="s">
        <v>53</v>
      </c>
      <c r="D25" s="85" t="s">
        <v>1</v>
      </c>
      <c r="E25" s="86">
        <v>43472</v>
      </c>
      <c r="F25" s="87">
        <f t="shared" si="0"/>
        <v>43472</v>
      </c>
      <c r="G25" s="84"/>
      <c r="H25" s="85"/>
      <c r="I25" s="88"/>
      <c r="J25" s="89"/>
      <c r="K25" s="93" t="s">
        <v>38</v>
      </c>
      <c r="L25" s="56"/>
    </row>
    <row r="26" spans="1:12" ht="13.35" customHeight="1" thickTop="1" x14ac:dyDescent="0.25">
      <c r="A26" s="109" t="s">
        <v>72</v>
      </c>
      <c r="B26" s="105" t="s">
        <v>95</v>
      </c>
      <c r="C26" s="78" t="s">
        <v>60</v>
      </c>
      <c r="D26" s="79" t="s">
        <v>3</v>
      </c>
      <c r="E26" s="80">
        <v>44013</v>
      </c>
      <c r="F26" s="81">
        <f t="shared" si="0"/>
        <v>44013</v>
      </c>
      <c r="G26" s="78"/>
      <c r="H26" s="79"/>
      <c r="I26" s="82"/>
      <c r="J26" s="83"/>
      <c r="K26" s="94" t="s">
        <v>2</v>
      </c>
      <c r="L26" s="56"/>
    </row>
    <row r="27" spans="1:12" ht="13.35" customHeight="1" x14ac:dyDescent="0.25">
      <c r="A27" s="49" t="s">
        <v>72</v>
      </c>
      <c r="B27" s="107" t="s">
        <v>96</v>
      </c>
      <c r="C27" s="7" t="s">
        <v>112</v>
      </c>
      <c r="D27" s="8" t="s">
        <v>3</v>
      </c>
      <c r="E27" s="11">
        <v>43139</v>
      </c>
      <c r="F27" s="25">
        <f t="shared" si="0"/>
        <v>43139</v>
      </c>
      <c r="G27" s="7"/>
      <c r="H27" s="8"/>
      <c r="I27" s="17"/>
      <c r="J27" s="18"/>
      <c r="K27" s="95" t="s">
        <v>2</v>
      </c>
      <c r="L27" s="56"/>
    </row>
    <row r="28" spans="1:12" ht="13.35" customHeight="1" thickBot="1" x14ac:dyDescent="0.3">
      <c r="A28" s="108" t="s">
        <v>72</v>
      </c>
      <c r="B28" s="106" t="s">
        <v>97</v>
      </c>
      <c r="C28" s="84" t="s">
        <v>113</v>
      </c>
      <c r="D28" s="85" t="s">
        <v>1</v>
      </c>
      <c r="E28" s="86">
        <v>43708</v>
      </c>
      <c r="F28" s="87">
        <f t="shared" si="0"/>
        <v>43708</v>
      </c>
      <c r="G28" s="84"/>
      <c r="H28" s="85"/>
      <c r="I28" s="88"/>
      <c r="J28" s="89"/>
      <c r="K28" s="93" t="s">
        <v>2</v>
      </c>
      <c r="L28" s="56"/>
    </row>
    <row r="29" spans="1:12" ht="13.35" customHeight="1" thickTop="1" x14ac:dyDescent="0.25">
      <c r="A29" s="112" t="s">
        <v>73</v>
      </c>
      <c r="B29" s="105" t="s">
        <v>98</v>
      </c>
      <c r="C29" s="78" t="s">
        <v>39</v>
      </c>
      <c r="D29" s="79" t="s">
        <v>1</v>
      </c>
      <c r="E29" s="80">
        <v>43546</v>
      </c>
      <c r="F29" s="81">
        <f t="shared" si="0"/>
        <v>43546</v>
      </c>
      <c r="G29" s="78"/>
      <c r="H29" s="79"/>
      <c r="I29" s="82"/>
      <c r="J29" s="83"/>
      <c r="K29" s="94" t="s">
        <v>2</v>
      </c>
      <c r="L29" s="56"/>
    </row>
    <row r="30" spans="1:12" ht="13.35" customHeight="1" x14ac:dyDescent="0.25">
      <c r="A30" s="99" t="s">
        <v>73</v>
      </c>
      <c r="B30" s="107" t="s">
        <v>99</v>
      </c>
      <c r="C30" s="7" t="s">
        <v>40</v>
      </c>
      <c r="D30" s="8" t="s">
        <v>1</v>
      </c>
      <c r="E30" s="11">
        <v>43175</v>
      </c>
      <c r="F30" s="25">
        <f t="shared" si="0"/>
        <v>43175</v>
      </c>
      <c r="G30" s="7"/>
      <c r="H30" s="8"/>
      <c r="I30" s="17"/>
      <c r="J30" s="18"/>
      <c r="K30" s="95" t="s">
        <v>2</v>
      </c>
      <c r="L30" s="56"/>
    </row>
    <row r="31" spans="1:12" ht="13.35" customHeight="1" x14ac:dyDescent="0.25">
      <c r="A31" s="99" t="s">
        <v>73</v>
      </c>
      <c r="B31" s="107" t="s">
        <v>100</v>
      </c>
      <c r="C31" s="7" t="s">
        <v>56</v>
      </c>
      <c r="D31" s="8" t="s">
        <v>1</v>
      </c>
      <c r="E31" s="11">
        <v>43635</v>
      </c>
      <c r="F31" s="25">
        <f t="shared" si="0"/>
        <v>43635</v>
      </c>
      <c r="G31" s="7"/>
      <c r="H31" s="8"/>
      <c r="I31" s="17"/>
      <c r="J31" s="18"/>
      <c r="K31" s="95" t="s">
        <v>2</v>
      </c>
      <c r="L31" s="56"/>
    </row>
    <row r="32" spans="1:12" ht="13.35" customHeight="1" thickBot="1" x14ac:dyDescent="0.3">
      <c r="A32" s="110" t="s">
        <v>73</v>
      </c>
      <c r="B32" s="106" t="s">
        <v>101</v>
      </c>
      <c r="C32" s="84" t="s">
        <v>61</v>
      </c>
      <c r="D32" s="85" t="s">
        <v>1</v>
      </c>
      <c r="E32" s="86">
        <v>44075</v>
      </c>
      <c r="F32" s="87">
        <f t="shared" si="0"/>
        <v>44075</v>
      </c>
      <c r="G32" s="84"/>
      <c r="H32" s="85"/>
      <c r="I32" s="88"/>
      <c r="J32" s="84"/>
      <c r="K32" s="93"/>
      <c r="L32" s="56"/>
    </row>
    <row r="33" spans="1:12" ht="13.35" customHeight="1" thickTop="1" x14ac:dyDescent="0.25">
      <c r="A33" s="109" t="s">
        <v>75</v>
      </c>
      <c r="B33" s="105" t="s">
        <v>102</v>
      </c>
      <c r="C33" s="92" t="s">
        <v>45</v>
      </c>
      <c r="D33" s="79" t="s">
        <v>1</v>
      </c>
      <c r="E33" s="80">
        <v>43691</v>
      </c>
      <c r="F33" s="81">
        <f>$E33</f>
        <v>43691</v>
      </c>
      <c r="G33" s="78"/>
      <c r="H33" s="79"/>
      <c r="I33" s="82"/>
      <c r="J33" s="78"/>
      <c r="K33" s="94" t="s">
        <v>38</v>
      </c>
      <c r="L33" s="56"/>
    </row>
    <row r="34" spans="1:12" ht="13.35" customHeight="1" x14ac:dyDescent="0.25">
      <c r="A34" s="49" t="s">
        <v>75</v>
      </c>
      <c r="B34" s="107" t="s">
        <v>103</v>
      </c>
      <c r="C34" s="7" t="s">
        <v>111</v>
      </c>
      <c r="D34" s="8" t="s">
        <v>3</v>
      </c>
      <c r="E34" s="11">
        <v>43855</v>
      </c>
      <c r="F34" s="25">
        <f>$E34</f>
        <v>43855</v>
      </c>
      <c r="G34" s="7"/>
      <c r="H34" s="8"/>
      <c r="I34" s="17"/>
      <c r="J34" s="18"/>
      <c r="K34" s="8" t="s">
        <v>2</v>
      </c>
    </row>
    <row r="35" spans="1:12" ht="13.35" customHeight="1" x14ac:dyDescent="0.25">
      <c r="A35" s="49" t="s">
        <v>75</v>
      </c>
      <c r="B35" s="107" t="s">
        <v>104</v>
      </c>
      <c r="C35" s="19" t="s">
        <v>4</v>
      </c>
      <c r="D35" s="8" t="s">
        <v>3</v>
      </c>
      <c r="E35" s="11">
        <v>43115</v>
      </c>
      <c r="F35" s="25">
        <f>$E35</f>
        <v>43115</v>
      </c>
      <c r="G35" s="7"/>
      <c r="H35" s="8"/>
      <c r="I35" s="17"/>
      <c r="J35" s="18"/>
      <c r="K35" s="8" t="s">
        <v>38</v>
      </c>
    </row>
    <row r="36" spans="1:12" ht="13.35" customHeight="1" x14ac:dyDescent="0.25">
      <c r="A36" s="49" t="s">
        <v>75</v>
      </c>
      <c r="B36" s="107" t="s">
        <v>105</v>
      </c>
      <c r="C36" s="19" t="s">
        <v>59</v>
      </c>
      <c r="D36" s="9" t="s">
        <v>1</v>
      </c>
      <c r="E36" s="10">
        <v>43908</v>
      </c>
      <c r="F36" s="25">
        <f>$E36</f>
        <v>43908</v>
      </c>
      <c r="G36" s="7"/>
      <c r="H36" s="8"/>
      <c r="I36" s="17"/>
      <c r="J36" s="18"/>
      <c r="K36" s="8" t="s">
        <v>38</v>
      </c>
    </row>
    <row r="37" spans="1:12" ht="13.35" customHeight="1" x14ac:dyDescent="0.25"/>
    <row r="38" spans="1:12" ht="13.35" customHeight="1" x14ac:dyDescent="0.25"/>
    <row r="39" spans="1:12" ht="13.35" customHeight="1" x14ac:dyDescent="0.25"/>
    <row r="40" spans="1:12" ht="13.35" customHeight="1" x14ac:dyDescent="0.25">
      <c r="A40" s="63"/>
      <c r="B40" s="64"/>
      <c r="C40" s="64"/>
      <c r="D40" s="64"/>
      <c r="E40" s="64"/>
      <c r="F40" s="64"/>
      <c r="G40" s="64"/>
      <c r="H40" s="64"/>
      <c r="I40" s="64"/>
      <c r="J40" s="64"/>
      <c r="K40" s="64"/>
    </row>
    <row r="41" spans="1:12" ht="13.35" customHeight="1" x14ac:dyDescent="0.25">
      <c r="A41" s="65"/>
      <c r="B41" s="57"/>
      <c r="C41" s="57"/>
      <c r="D41" s="58"/>
      <c r="E41" s="59"/>
      <c r="F41" s="66"/>
      <c r="G41" s="57"/>
      <c r="H41" s="58"/>
      <c r="I41" s="60"/>
      <c r="J41" s="61"/>
      <c r="K41" s="58"/>
    </row>
    <row r="42" spans="1:12" ht="13.35" customHeight="1" x14ac:dyDescent="0.25">
      <c r="A42" s="65"/>
      <c r="B42" s="57"/>
      <c r="C42" s="57"/>
      <c r="D42" s="58"/>
      <c r="E42" s="59"/>
      <c r="F42" s="66"/>
      <c r="G42" s="57"/>
      <c r="H42" s="58"/>
      <c r="I42" s="60"/>
      <c r="J42" s="61"/>
      <c r="K42" s="58"/>
    </row>
    <row r="43" spans="1:12" ht="13.35" customHeight="1" x14ac:dyDescent="0.25">
      <c r="A43" s="65"/>
      <c r="B43" s="57"/>
      <c r="C43" s="57"/>
      <c r="D43" s="67"/>
      <c r="E43" s="68"/>
      <c r="F43" s="66"/>
      <c r="G43" s="57"/>
      <c r="H43" s="58"/>
      <c r="I43" s="60"/>
      <c r="J43" s="62"/>
      <c r="K43" s="58"/>
    </row>
    <row r="44" spans="1:12" ht="13.35" customHeight="1" x14ac:dyDescent="0.25">
      <c r="H44" t="s">
        <v>78</v>
      </c>
    </row>
    <row r="45" spans="1:12" x14ac:dyDescent="0.25">
      <c r="H45">
        <f>COUNTA(C3:C36)</f>
        <v>29</v>
      </c>
    </row>
  </sheetData>
  <sortState ref="A3:K48">
    <sortCondition ref="A3:A48"/>
    <sortCondition ref="B3:B48"/>
  </sortState>
  <printOptions gridLines="1"/>
  <pageMargins left="0.11811023622047245" right="0.11811023622047245" top="7.874015748031496E-2" bottom="0" header="0" footer="7.874015748031496E-2"/>
  <pageSetup paperSize="9" orientation="landscape" horizontalDpi="360" verticalDpi="360" r:id="rId1"/>
  <headerFooter scaleWithDoc="0">
    <oddFooter>Page &amp;P&amp;Rfichier vierge adhérents essai.xlsx</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3"/>
  <sheetViews>
    <sheetView tabSelected="1" workbookViewId="0">
      <selection activeCell="P22" sqref="P22"/>
    </sheetView>
  </sheetViews>
  <sheetFormatPr baseColWidth="10" defaultColWidth="11" defaultRowHeight="13.2" x14ac:dyDescent="0.3"/>
  <cols>
    <col min="1" max="1" width="12.59765625" style="3" customWidth="1"/>
    <col min="2" max="2" width="11.09765625" style="3" bestFit="1" customWidth="1"/>
    <col min="3" max="3" width="7.19921875" style="3" bestFit="1" customWidth="1"/>
    <col min="4" max="4" width="8.59765625" style="3" customWidth="1"/>
    <col min="5" max="5" width="2.3984375" style="3" customWidth="1"/>
    <col min="6" max="6" width="8.09765625" style="3" bestFit="1" customWidth="1"/>
    <col min="7" max="7" width="3.09765625" style="3" customWidth="1"/>
    <col min="8" max="8" width="9.3984375" style="3" bestFit="1" customWidth="1"/>
    <col min="9" max="9" width="10.69921875" style="3" bestFit="1" customWidth="1"/>
    <col min="10" max="10" width="2.59765625" style="3" customWidth="1"/>
    <col min="11" max="11" width="12.59765625" style="3" customWidth="1"/>
    <col min="12" max="12" width="6.09765625" style="3" customWidth="1"/>
    <col min="13" max="16384" width="11" style="3"/>
  </cols>
  <sheetData>
    <row r="1" spans="1:17" ht="12" customHeight="1" x14ac:dyDescent="0.3">
      <c r="G1" s="3" t="s">
        <v>43</v>
      </c>
      <c r="H1" s="44">
        <v>44189</v>
      </c>
      <c r="I1" s="44">
        <v>44189</v>
      </c>
      <c r="J1" s="16"/>
      <c r="L1" s="12"/>
    </row>
    <row r="2" spans="1:17" x14ac:dyDescent="0.3">
      <c r="A2" s="45" t="str">
        <f ca="1">IF($B2="","",INDEX('Enfants Adhérents'!$A$3:$A$36,MATCH($B2,'Enfants Adhérents'!$B$3:$B$36,0)))</f>
        <v>Jeanine</v>
      </c>
      <c r="B2" s="115" t="str">
        <f t="array" aca="1" ref="B2" ca="1">PROPER(IFERROR(INDIRECT("'Enfants Adhérents'!B"&amp;SMALL(IF('Enfants Adhérents'!$B$3:$B$36&lt;&gt;"",ROW('Enfants Adhérents'!$B$3:$B$36)),ROW()-1)),""))</f>
        <v>A</v>
      </c>
      <c r="C2" s="7" t="str">
        <f ca="1">IF($B2="","",VLOOKUP(B2,'Enfants Adhérents'!$B$3:$E$36,2,FALSE))</f>
        <v>Dalida</v>
      </c>
      <c r="D2" s="11">
        <f ca="1">IF($B2="","",VLOOKUP(B2,'Enfants Adhérents'!$B$3:$E$36,4,FALSE))</f>
        <v>43232</v>
      </c>
      <c r="E2" s="8" t="str">
        <f ca="1">IF($B2="","",VLOOKUP(B2,'Enfants Adhérents'!$B$3:$E$36,3,FALSE))</f>
        <v>F</v>
      </c>
      <c r="F2" s="26" t="str">
        <f ca="1">IF($B2="","",CHOOSE(MONTH(D2),"janvier","février","mars","avril","mai","juin","juillet","août","septembre","octobre","novembre","décembre"))</f>
        <v>mai</v>
      </c>
      <c r="G2" s="15"/>
      <c r="H2" s="31" t="str">
        <f ca="1">IF($B2="","",IF(EDATE(D2,12)&gt;$H$1,"moins un an","plus un an"))</f>
        <v>plus un an</v>
      </c>
      <c r="I2" s="32" t="str">
        <f ca="1">IF($B2="","",IF(EDATE(D2,18)&gt;$I$1,"moins 18 mois","plus 18 mois"))</f>
        <v>plus 18 mois</v>
      </c>
      <c r="K2" s="4" t="s">
        <v>15</v>
      </c>
      <c r="L2" s="42"/>
      <c r="N2" s="12"/>
    </row>
    <row r="3" spans="1:17" x14ac:dyDescent="0.3">
      <c r="A3" s="45" t="str">
        <f ca="1">IF($B3="","",INDEX('Enfants Adhérents'!$A$3:$A$36,MATCH($B3,'Enfants Adhérents'!$B$3:$B$36,0)))</f>
        <v>Jeanine</v>
      </c>
      <c r="B3" s="115" t="str">
        <f t="array" aca="1" ref="B3" ca="1">PROPER(IFERROR(INDIRECT("'Enfants Adhérents'!B"&amp;SMALL(IF('Enfants Adhérents'!$B$3:$B$36&lt;&gt;"",ROW('Enfants Adhérents'!$B$3:$B$36)),ROW()-1)),""))</f>
        <v>B</v>
      </c>
      <c r="C3" s="7" t="str">
        <f ca="1">IF($B3="","",VLOOKUP(B3,'Enfants Adhérents'!$B$3:$E$36,2,FALSE))</f>
        <v>Thomas</v>
      </c>
      <c r="D3" s="11">
        <f ca="1">IF($B3="","",VLOOKUP(B3,'Enfants Adhérents'!$B$3:$E$36,4,FALSE))</f>
        <v>43302</v>
      </c>
      <c r="E3" s="8" t="str">
        <f ca="1">IF($B3="","",VLOOKUP(B3,'Enfants Adhérents'!$B$3:$E$36,3,FALSE))</f>
        <v>G</v>
      </c>
      <c r="F3" s="26" t="str">
        <f t="shared" ref="F3:F43" ca="1" si="0">IF($B3="","",CHOOSE(MONTH(D3),"janvier","février","mars","avril","mai","juin","juillet","août","septembre","octobre","novembre","décembre"))</f>
        <v>juillet</v>
      </c>
      <c r="G3" s="15"/>
      <c r="H3" s="31" t="str">
        <f t="shared" ref="H3:H43" ca="1" si="1">IF($B3="","",IF(EDATE(D3,12)&gt;$H$1,"moins un an","plus un an"))</f>
        <v>plus un an</v>
      </c>
      <c r="I3" s="32" t="str">
        <f t="shared" ref="I3:I43" ca="1" si="2">IF($B3="","",IF(EDATE(D3,18)&gt;$I$1,"moins 18 mois","plus 18 mois"))</f>
        <v>plus 18 mois</v>
      </c>
      <c r="K3" s="13" t="s">
        <v>16</v>
      </c>
      <c r="L3" s="13">
        <f ca="1">COUNTIF($F$2:$F$43,"janvier")</f>
        <v>6</v>
      </c>
      <c r="M3" s="12"/>
      <c r="N3" s="12"/>
    </row>
    <row r="4" spans="1:17" x14ac:dyDescent="0.3">
      <c r="A4" s="45" t="str">
        <f ca="1">IF($B4="","",INDEX('Enfants Adhérents'!$A$3:$A$36,MATCH($B4,'Enfants Adhérents'!$B$3:$B$36,0)))</f>
        <v>Jeanine</v>
      </c>
      <c r="B4" s="115" t="str">
        <f t="array" aca="1" ref="B4" ca="1">PROPER(IFERROR(INDIRECT("'Enfants Adhérents'!B"&amp;SMALL(IF('Enfants Adhérents'!$B$3:$B$36&lt;&gt;"",ROW('Enfants Adhérents'!$B$3:$B$36)),ROW()-1)),""))</f>
        <v>C</v>
      </c>
      <c r="C4" s="7" t="str">
        <f ca="1">IF($B4="","",VLOOKUP(B4,'Enfants Adhérents'!$B$3:$E$36,2,FALSE))</f>
        <v>Cunégonde</v>
      </c>
      <c r="D4" s="11">
        <f ca="1">IF($B4="","",VLOOKUP(B4,'Enfants Adhérents'!$B$3:$E$36,4,FALSE))</f>
        <v>43210</v>
      </c>
      <c r="E4" s="8" t="str">
        <f ca="1">IF($B4="","",VLOOKUP(B4,'Enfants Adhérents'!$B$3:$E$36,3,FALSE))</f>
        <v>F</v>
      </c>
      <c r="F4" s="26" t="str">
        <f t="shared" ca="1" si="0"/>
        <v>avril</v>
      </c>
      <c r="G4" s="15"/>
      <c r="H4" s="31" t="str">
        <f t="shared" ca="1" si="1"/>
        <v>plus un an</v>
      </c>
      <c r="I4" s="32" t="str">
        <f t="shared" ca="1" si="2"/>
        <v>plus 18 mois</v>
      </c>
      <c r="K4" s="13" t="s">
        <v>17</v>
      </c>
      <c r="L4" s="13">
        <f ca="1">COUNTIF($F$2:$F$43,"février")</f>
        <v>2</v>
      </c>
      <c r="M4" s="12"/>
      <c r="N4" s="12"/>
    </row>
    <row r="5" spans="1:17" x14ac:dyDescent="0.3">
      <c r="A5" s="45" t="str">
        <f ca="1">IF($B5="","",INDEX('Enfants Adhérents'!$A$3:$A$36,MATCH($B5,'Enfants Adhérents'!$B$3:$B$36,0)))</f>
        <v>Fred</v>
      </c>
      <c r="B5" s="115" t="str">
        <f t="array" aca="1" ref="B5" ca="1">PROPER(IFERROR(INDIRECT("'Enfants Adhérents'!B"&amp;SMALL(IF('Enfants Adhérents'!$B$3:$B$36&lt;&gt;"",ROW('Enfants Adhérents'!$B$3:$B$36)),ROW()-1)),""))</f>
        <v>E</v>
      </c>
      <c r="C5" s="7" t="str">
        <f ca="1">IF($B5="","",VLOOKUP(B5,'Enfants Adhérents'!$B$3:$E$36,2,FALSE))</f>
        <v>Georges</v>
      </c>
      <c r="D5" s="11">
        <f ca="1">IF($B5="","",VLOOKUP(B5,'Enfants Adhérents'!$B$3:$E$36,4,FALSE))</f>
        <v>43275</v>
      </c>
      <c r="E5" s="8" t="str">
        <f ca="1">IF($B5="","",VLOOKUP(B5,'Enfants Adhérents'!$B$3:$E$36,3,FALSE))</f>
        <v>G</v>
      </c>
      <c r="F5" s="26" t="str">
        <f t="shared" ca="1" si="0"/>
        <v>juin</v>
      </c>
      <c r="G5" s="15"/>
      <c r="H5" s="31" t="str">
        <f t="shared" ca="1" si="1"/>
        <v>plus un an</v>
      </c>
      <c r="I5" s="32" t="str">
        <f t="shared" ca="1" si="2"/>
        <v>plus 18 mois</v>
      </c>
      <c r="K5" s="13" t="s">
        <v>18</v>
      </c>
      <c r="L5" s="13">
        <f ca="1">COUNTIF($F$2:$F$43,"mars")</f>
        <v>4</v>
      </c>
      <c r="M5" s="12"/>
      <c r="N5" s="12"/>
    </row>
    <row r="6" spans="1:17" x14ac:dyDescent="0.3">
      <c r="A6" s="45" t="str">
        <f ca="1">IF($B6="","",INDEX('Enfants Adhérents'!$A$3:$A$36,MATCH($B6,'Enfants Adhérents'!$B$3:$B$36,0)))</f>
        <v>Fred</v>
      </c>
      <c r="B6" s="115" t="str">
        <f t="array" aca="1" ref="B6" ca="1">PROPER(IFERROR(INDIRECT("'Enfants Adhérents'!B"&amp;SMALL(IF('Enfants Adhérents'!$B$3:$B$36&lt;&gt;"",ROW('Enfants Adhérents'!$B$3:$B$36)),ROW()-1)),""))</f>
        <v>F</v>
      </c>
      <c r="C6" s="7" t="str">
        <f ca="1">IF($B6="","",VLOOKUP(B6,'Enfants Adhérents'!$B$3:$E$36,2,FALSE))</f>
        <v>Elsa</v>
      </c>
      <c r="D6" s="11">
        <f ca="1">IF($B6="","",VLOOKUP(B6,'Enfants Adhérents'!$B$3:$E$36,4,FALSE))</f>
        <v>43657</v>
      </c>
      <c r="E6" s="8" t="str">
        <f ca="1">IF($B6="","",VLOOKUP(B6,'Enfants Adhérents'!$B$3:$E$36,3,FALSE))</f>
        <v>F</v>
      </c>
      <c r="F6" s="26" t="str">
        <f t="shared" ca="1" si="0"/>
        <v>juillet</v>
      </c>
      <c r="G6" s="15"/>
      <c r="H6" s="31" t="str">
        <f t="shared" ca="1" si="1"/>
        <v>plus un an</v>
      </c>
      <c r="I6" s="32" t="str">
        <f t="shared" ca="1" si="2"/>
        <v>moins 18 mois</v>
      </c>
      <c r="K6" s="13" t="s">
        <v>19</v>
      </c>
      <c r="L6" s="13">
        <f ca="1">COUNTIF($F$2:$F$43,"avril")</f>
        <v>2</v>
      </c>
      <c r="M6" s="12"/>
      <c r="N6" s="12"/>
    </row>
    <row r="7" spans="1:17" x14ac:dyDescent="0.3">
      <c r="A7" s="45" t="str">
        <f ca="1">IF($B7="","",INDEX('Enfants Adhérents'!$A$3:$A$36,MATCH($B7,'Enfants Adhérents'!$B$3:$B$36,0)))</f>
        <v>Fred</v>
      </c>
      <c r="B7" s="115" t="str">
        <f t="array" aca="1" ref="B7" ca="1">PROPER(IFERROR(INDIRECT("'Enfants Adhérents'!B"&amp;SMALL(IF('Enfants Adhérents'!$B$3:$B$36&lt;&gt;"",ROW('Enfants Adhérents'!$B$3:$B$36)),ROW()-1)),""))</f>
        <v>G</v>
      </c>
      <c r="C7" s="7" t="str">
        <f ca="1">IF($B7="","",VLOOKUP(B7,'Enfants Adhérents'!$B$3:$E$36,2,FALSE))</f>
        <v>Basile</v>
      </c>
      <c r="D7" s="11">
        <f ca="1">IF($B7="","",VLOOKUP(B7,'Enfants Adhérents'!$B$3:$E$36,4,FALSE))</f>
        <v>43819</v>
      </c>
      <c r="E7" s="8" t="str">
        <f ca="1">IF($B7="","",VLOOKUP(B7,'Enfants Adhérents'!$B$3:$E$36,3,FALSE))</f>
        <v>G</v>
      </c>
      <c r="F7" s="26" t="str">
        <f t="shared" ca="1" si="0"/>
        <v>décembre</v>
      </c>
      <c r="G7" s="15"/>
      <c r="H7" s="31" t="str">
        <f t="shared" ca="1" si="1"/>
        <v>plus un an</v>
      </c>
      <c r="I7" s="32" t="str">
        <f t="shared" ca="1" si="2"/>
        <v>moins 18 mois</v>
      </c>
      <c r="K7" s="13" t="s">
        <v>20</v>
      </c>
      <c r="L7" s="13">
        <f ca="1">COUNTIF($F$2:$F$43,"mai")</f>
        <v>3</v>
      </c>
      <c r="M7" s="12"/>
      <c r="N7" s="12"/>
    </row>
    <row r="8" spans="1:17" x14ac:dyDescent="0.3">
      <c r="A8" s="45" t="str">
        <f ca="1">IF($B8="","",INDEX('Enfants Adhérents'!$A$3:$A$36,MATCH($B8,'Enfants Adhérents'!$B$3:$B$36,0)))</f>
        <v>Corine</v>
      </c>
      <c r="B8" s="115" t="str">
        <f t="array" aca="1" ref="B8" ca="1">PROPER(IFERROR(INDIRECT("'Enfants Adhérents'!B"&amp;SMALL(IF('Enfants Adhérents'!$B$3:$B$36&lt;&gt;"",ROW('Enfants Adhérents'!$B$3:$B$36)),ROW()-1)),""))</f>
        <v>H</v>
      </c>
      <c r="C8" s="7" t="str">
        <f ca="1">IF($B8="","",VLOOKUP(B8,'Enfants Adhérents'!$B$3:$E$36,2,FALSE))</f>
        <v>Béatrice</v>
      </c>
      <c r="D8" s="11">
        <f ca="1">IF($B8="","",VLOOKUP(B8,'Enfants Adhérents'!$B$3:$E$36,4,FALSE))</f>
        <v>43130</v>
      </c>
      <c r="E8" s="8" t="str">
        <f ca="1">IF($B8="","",VLOOKUP(B8,'Enfants Adhérents'!$B$3:$E$36,3,FALSE))</f>
        <v>F</v>
      </c>
      <c r="F8" s="26" t="str">
        <f t="shared" ca="1" si="0"/>
        <v>janvier</v>
      </c>
      <c r="G8" s="15"/>
      <c r="H8" s="31" t="str">
        <f t="shared" ca="1" si="1"/>
        <v>plus un an</v>
      </c>
      <c r="I8" s="32" t="str">
        <f t="shared" ca="1" si="2"/>
        <v>plus 18 mois</v>
      </c>
      <c r="K8" s="13" t="s">
        <v>21</v>
      </c>
      <c r="L8" s="13">
        <f ca="1">COUNTIF($F$2:$F$43,"juin")</f>
        <v>2</v>
      </c>
      <c r="M8" s="12"/>
      <c r="N8" s="12"/>
    </row>
    <row r="9" spans="1:17" x14ac:dyDescent="0.3">
      <c r="A9" s="45" t="str">
        <f ca="1">IF($B9="","",INDEX('Enfants Adhérents'!$A$3:$A$36,MATCH($B9,'Enfants Adhérents'!$B$3:$B$36,0)))</f>
        <v>Corine</v>
      </c>
      <c r="B9" s="115" t="str">
        <f t="array" aca="1" ref="B9" ca="1">PROPER(IFERROR(INDIRECT("'Enfants Adhérents'!B"&amp;SMALL(IF('Enfants Adhérents'!$B$3:$B$36&lt;&gt;"",ROW('Enfants Adhérents'!$B$3:$B$36)),ROW()-1)),""))</f>
        <v>I</v>
      </c>
      <c r="C9" s="7" t="str">
        <f ca="1">IF($B9="","",VLOOKUP(B9,'Enfants Adhérents'!$B$3:$E$36,2,FALSE))</f>
        <v>Eliott</v>
      </c>
      <c r="D9" s="11">
        <f ca="1">IF($B9="","",VLOOKUP(B9,'Enfants Adhérents'!$B$3:$E$36,4,FALSE))</f>
        <v>43974</v>
      </c>
      <c r="E9" s="8" t="str">
        <f ca="1">IF($B9="","",VLOOKUP(B9,'Enfants Adhérents'!$B$3:$E$36,3,FALSE))</f>
        <v>G</v>
      </c>
      <c r="F9" s="26" t="str">
        <f t="shared" ca="1" si="0"/>
        <v>mai</v>
      </c>
      <c r="G9" s="15"/>
      <c r="H9" s="31" t="str">
        <f t="shared" ca="1" si="1"/>
        <v>moins un an</v>
      </c>
      <c r="I9" s="32" t="str">
        <f t="shared" ca="1" si="2"/>
        <v>moins 18 mois</v>
      </c>
      <c r="K9" s="13" t="s">
        <v>22</v>
      </c>
      <c r="L9" s="13">
        <f ca="1">COUNTIF($F$2:$F$43,"juillet")</f>
        <v>3</v>
      </c>
      <c r="M9" s="12"/>
      <c r="N9" s="12"/>
    </row>
    <row r="10" spans="1:17" x14ac:dyDescent="0.3">
      <c r="A10" s="45" t="str">
        <f ca="1">IF($B10="","",INDEX('Enfants Adhérents'!$A$3:$A$36,MATCH($B10,'Enfants Adhérents'!$B$3:$B$36,0)))</f>
        <v>Corine</v>
      </c>
      <c r="B10" s="115" t="str">
        <f t="array" aca="1" ref="B10" ca="1">PROPER(IFERROR(INDIRECT("'Enfants Adhérents'!B"&amp;SMALL(IF('Enfants Adhérents'!$B$3:$B$36&lt;&gt;"",ROW('Enfants Adhérents'!$B$3:$B$36)),ROW()-1)),""))</f>
        <v>J</v>
      </c>
      <c r="C10" s="7" t="str">
        <f ca="1">IF($B10="","",VLOOKUP(B10,'Enfants Adhérents'!$B$3:$E$36,2,FALSE))</f>
        <v>Ambre</v>
      </c>
      <c r="D10" s="11">
        <f ca="1">IF($B10="","",VLOOKUP(B10,'Enfants Adhérents'!$B$3:$E$36,4,FALSE))</f>
        <v>43405</v>
      </c>
      <c r="E10" s="8" t="str">
        <f ca="1">IF($B10="","",VLOOKUP(B10,'Enfants Adhérents'!$B$3:$E$36,3,FALSE))</f>
        <v>F</v>
      </c>
      <c r="F10" s="26" t="str">
        <f t="shared" ca="1" si="0"/>
        <v>novembre</v>
      </c>
      <c r="G10" s="15"/>
      <c r="H10" s="31" t="str">
        <f t="shared" ca="1" si="1"/>
        <v>plus un an</v>
      </c>
      <c r="I10" s="32" t="str">
        <f t="shared" ca="1" si="2"/>
        <v>plus 18 mois</v>
      </c>
      <c r="K10" s="13" t="s">
        <v>23</v>
      </c>
      <c r="L10" s="13">
        <f ca="1">COUNTIF($F$2:$F$43,"août")</f>
        <v>2</v>
      </c>
      <c r="M10" s="12"/>
      <c r="N10" s="12"/>
    </row>
    <row r="11" spans="1:17" x14ac:dyDescent="0.3">
      <c r="A11" s="45" t="str">
        <f ca="1">IF($B11="","",INDEX('Enfants Adhérents'!$A$3:$A$36,MATCH($B11,'Enfants Adhérents'!$B$3:$B$36,0)))</f>
        <v>Christine</v>
      </c>
      <c r="B11" s="115" t="str">
        <f t="array" aca="1" ref="B11" ca="1">PROPER(IFERROR(INDIRECT("'Enfants Adhérents'!B"&amp;SMALL(IF('Enfants Adhérents'!$B$3:$B$36&lt;&gt;"",ROW('Enfants Adhérents'!$B$3:$B$36)),ROW()-1)),""))</f>
        <v>K</v>
      </c>
      <c r="C11" s="7" t="str">
        <f ca="1">IF($B11="","",VLOOKUP(B11,'Enfants Adhérents'!$B$3:$E$36,2,FALSE))</f>
        <v>Clémentine</v>
      </c>
      <c r="D11" s="11">
        <f ca="1">IF($B11="","",VLOOKUP(B11,'Enfants Adhérents'!$B$3:$E$36,4,FALSE))</f>
        <v>43873</v>
      </c>
      <c r="E11" s="8" t="str">
        <f ca="1">IF($B11="","",VLOOKUP(B11,'Enfants Adhérents'!$B$3:$E$36,3,FALSE))</f>
        <v>F</v>
      </c>
      <c r="F11" s="26" t="str">
        <f t="shared" ca="1" si="0"/>
        <v>février</v>
      </c>
      <c r="G11" s="15"/>
      <c r="H11" s="31" t="str">
        <f t="shared" ca="1" si="1"/>
        <v>moins un an</v>
      </c>
      <c r="I11" s="32" t="str">
        <f t="shared" ca="1" si="2"/>
        <v>moins 18 mois</v>
      </c>
      <c r="K11" s="13" t="s">
        <v>24</v>
      </c>
      <c r="L11" s="13">
        <f ca="1">COUNTIF($F$2:$F$43,"septembre")</f>
        <v>2</v>
      </c>
      <c r="M11" s="12"/>
      <c r="N11" s="12"/>
    </row>
    <row r="12" spans="1:17" x14ac:dyDescent="0.3">
      <c r="A12" s="45" t="str">
        <f ca="1">IF($B12="","",INDEX('Enfants Adhérents'!$A$3:$A$36,MATCH($B12,'Enfants Adhérents'!$B$3:$B$36,0)))</f>
        <v>Jocelyne</v>
      </c>
      <c r="B12" s="115" t="str">
        <f t="array" aca="1" ref="B12" ca="1">PROPER(IFERROR(INDIRECT("'Enfants Adhérents'!B"&amp;SMALL(IF('Enfants Adhérents'!$B$3:$B$36&lt;&gt;"",ROW('Enfants Adhérents'!$B$3:$B$36)),ROW()-1)),""))</f>
        <v>L</v>
      </c>
      <c r="C12" s="7" t="str">
        <f ca="1">IF($B12="","",VLOOKUP(B12,'Enfants Adhérents'!$B$3:$E$36,2,FALSE))</f>
        <v>Evan</v>
      </c>
      <c r="D12" s="11">
        <f ca="1">IF($B12="","",VLOOKUP(B12,'Enfants Adhérents'!$B$3:$E$36,4,FALSE))</f>
        <v>43958</v>
      </c>
      <c r="E12" s="8" t="str">
        <f ca="1">IF($B12="","",VLOOKUP(B12,'Enfants Adhérents'!$B$3:$E$36,3,FALSE))</f>
        <v>G</v>
      </c>
      <c r="F12" s="26" t="str">
        <f t="shared" ca="1" si="0"/>
        <v>mai</v>
      </c>
      <c r="G12" s="15"/>
      <c r="H12" s="31" t="str">
        <f t="shared" ca="1" si="1"/>
        <v>moins un an</v>
      </c>
      <c r="I12" s="32" t="str">
        <f t="shared" ca="1" si="2"/>
        <v>moins 18 mois</v>
      </c>
      <c r="K12" s="13" t="s">
        <v>25</v>
      </c>
      <c r="L12" s="13">
        <f ca="1">COUNTIF($F$2:$F$43,"octobre")</f>
        <v>0</v>
      </c>
      <c r="M12" s="12"/>
    </row>
    <row r="13" spans="1:17" x14ac:dyDescent="0.3">
      <c r="A13" s="45" t="str">
        <f ca="1">IF($B13="","",INDEX('Enfants Adhérents'!$A$3:$A$36,MATCH($B13,'Enfants Adhérents'!$B$3:$B$36,0)))</f>
        <v>Jocelyne</v>
      </c>
      <c r="B13" s="115" t="str">
        <f t="array" aca="1" ref="B13" ca="1">PROPER(IFERROR(INDIRECT("'Enfants Adhérents'!B"&amp;SMALL(IF('Enfants Adhérents'!$B$3:$B$36&lt;&gt;"",ROW('Enfants Adhérents'!$B$3:$B$36)),ROW()-1)),""))</f>
        <v>M</v>
      </c>
      <c r="C13" s="7" t="str">
        <f ca="1">IF($B13="","",VLOOKUP(B13,'Enfants Adhérents'!$B$3:$E$36,2,FALSE))</f>
        <v>Simon</v>
      </c>
      <c r="D13" s="11">
        <f ca="1">IF($B13="","",VLOOKUP(B13,'Enfants Adhérents'!$B$3:$E$36,4,FALSE))</f>
        <v>43564</v>
      </c>
      <c r="E13" s="8" t="str">
        <f ca="1">IF($B13="","",VLOOKUP(B13,'Enfants Adhérents'!$B$3:$E$36,3,FALSE))</f>
        <v>G</v>
      </c>
      <c r="F13" s="26" t="str">
        <f t="shared" ca="1" si="0"/>
        <v>avril</v>
      </c>
      <c r="G13" s="15"/>
      <c r="H13" s="31" t="str">
        <f t="shared" ca="1" si="1"/>
        <v>plus un an</v>
      </c>
      <c r="I13" s="32" t="str">
        <f t="shared" ca="1" si="2"/>
        <v>plus 18 mois</v>
      </c>
      <c r="K13" s="13" t="s">
        <v>26</v>
      </c>
      <c r="L13" s="13">
        <f ca="1">COUNTIF($F$2:$F$43,"novembre")</f>
        <v>2</v>
      </c>
      <c r="N13" s="116"/>
      <c r="O13" s="116"/>
      <c r="P13" s="116"/>
      <c r="Q13" s="116"/>
    </row>
    <row r="14" spans="1:17" ht="13.8" x14ac:dyDescent="0.35">
      <c r="A14" s="45" t="str">
        <f ca="1">IF($B14="","",INDEX('Enfants Adhérents'!$A$3:$A$36,MATCH($B14,'Enfants Adhérents'!$B$3:$B$36,0)))</f>
        <v xml:space="preserve">Viviane </v>
      </c>
      <c r="B14" s="115" t="str">
        <f t="array" aca="1" ref="B14" ca="1">PROPER(IFERROR(INDIRECT("'Enfants Adhérents'!B"&amp;SMALL(IF('Enfants Adhérents'!$B$3:$B$36&lt;&gt;"",ROW('Enfants Adhérents'!$B$3:$B$36)),ROW()-1)),""))</f>
        <v>N</v>
      </c>
      <c r="C14" s="7" t="str">
        <f ca="1">IF($B14="","",VLOOKUP(B14,'Enfants Adhérents'!$B$3:$E$36,2,FALSE))</f>
        <v>Romane</v>
      </c>
      <c r="D14" s="11">
        <f ca="1">IF($B14="","",VLOOKUP(B14,'Enfants Adhérents'!$B$3:$E$36,4,FALSE))</f>
        <v>43418</v>
      </c>
      <c r="E14" s="8" t="str">
        <f ca="1">IF($B14="","",VLOOKUP(B14,'Enfants Adhérents'!$B$3:$E$36,3,FALSE))</f>
        <v>F</v>
      </c>
      <c r="F14" s="26" t="str">
        <f t="shared" ca="1" si="0"/>
        <v>novembre</v>
      </c>
      <c r="G14" s="15"/>
      <c r="H14" s="31" t="str">
        <f t="shared" ca="1" si="1"/>
        <v>plus un an</v>
      </c>
      <c r="I14" s="32" t="str">
        <f t="shared" ca="1" si="2"/>
        <v>plus 18 mois</v>
      </c>
      <c r="K14" s="13" t="s">
        <v>27</v>
      </c>
      <c r="L14" s="14">
        <f ca="1">COUNTIF($F$2:$F$43,"décembre")</f>
        <v>1</v>
      </c>
      <c r="M14" s="12"/>
      <c r="N14" s="117" t="s">
        <v>116</v>
      </c>
      <c r="O14" s="116"/>
      <c r="P14" s="116"/>
      <c r="Q14" s="116"/>
    </row>
    <row r="15" spans="1:17" ht="13.8" x14ac:dyDescent="0.35">
      <c r="A15" s="45" t="str">
        <f ca="1">IF($B15="","",INDEX('Enfants Adhérents'!$A$3:$A$36,MATCH($B15,'Enfants Adhérents'!$B$3:$B$36,0)))</f>
        <v xml:space="preserve">Viviane </v>
      </c>
      <c r="B15" s="115" t="str">
        <f t="array" aca="1" ref="B15" ca="1">PROPER(IFERROR(INDIRECT("'Enfants Adhérents'!B"&amp;SMALL(IF('Enfants Adhérents'!$B$3:$B$36&lt;&gt;"",ROW('Enfants Adhérents'!$B$3:$B$36)),ROW()-1)),""))</f>
        <v>O</v>
      </c>
      <c r="C15" s="7" t="str">
        <f ca="1">IF($B15="","",VLOOKUP(B15,'Enfants Adhérents'!$B$3:$E$36,2,FALSE))</f>
        <v>Alysée</v>
      </c>
      <c r="D15" s="11">
        <f ca="1">IF($B15="","",VLOOKUP(B15,'Enfants Adhérents'!$B$3:$E$36,4,FALSE))</f>
        <v>43915</v>
      </c>
      <c r="E15" s="8" t="str">
        <f ca="1">IF($B15="","",VLOOKUP(B15,'Enfants Adhérents'!$B$3:$E$36,3,FALSE))</f>
        <v>F</v>
      </c>
      <c r="F15" s="26" t="str">
        <f t="shared" ca="1" si="0"/>
        <v>mars</v>
      </c>
      <c r="G15" s="15"/>
      <c r="H15" s="31" t="str">
        <f t="shared" ca="1" si="1"/>
        <v>moins un an</v>
      </c>
      <c r="I15" s="32" t="str">
        <f t="shared" ca="1" si="2"/>
        <v>moins 18 mois</v>
      </c>
      <c r="K15" s="14" t="s">
        <v>28</v>
      </c>
      <c r="L15" s="43">
        <f ca="1">SUM(L3:L14)</f>
        <v>29</v>
      </c>
      <c r="M15" s="12"/>
      <c r="N15" s="117" t="s">
        <v>117</v>
      </c>
      <c r="O15" s="116"/>
      <c r="P15" s="116"/>
      <c r="Q15" s="116"/>
    </row>
    <row r="16" spans="1:17" x14ac:dyDescent="0.3">
      <c r="A16" s="45" t="str">
        <f ca="1">IF($B16="","",INDEX('Enfants Adhérents'!$A$3:$A$36,MATCH($B16,'Enfants Adhérents'!$B$3:$B$36,0)))</f>
        <v xml:space="preserve">Viviane </v>
      </c>
      <c r="B16" s="115" t="str">
        <f t="array" aca="1" ref="B16" ca="1">PROPER(IFERROR(INDIRECT("'Enfants Adhérents'!B"&amp;SMALL(IF('Enfants Adhérents'!$B$3:$B$36&lt;&gt;"",ROW('Enfants Adhérents'!$B$3:$B$36)),ROW()-1)),""))</f>
        <v>P</v>
      </c>
      <c r="C16" s="7" t="str">
        <f ca="1">IF($B16="","",VLOOKUP(B16,'Enfants Adhérents'!$B$3:$E$36,2,FALSE))</f>
        <v>Emma</v>
      </c>
      <c r="D16" s="11">
        <f ca="1">IF($B16="","",VLOOKUP(B16,'Enfants Adhérents'!$B$3:$E$36,4,FALSE))</f>
        <v>43360</v>
      </c>
      <c r="E16" s="8" t="str">
        <f ca="1">IF($B16="","",VLOOKUP(B16,'Enfants Adhérents'!$B$3:$E$36,3,FALSE))</f>
        <v>F</v>
      </c>
      <c r="F16" s="26" t="str">
        <f t="shared" ca="1" si="0"/>
        <v>septembre</v>
      </c>
      <c r="G16" s="15"/>
      <c r="H16" s="31" t="str">
        <f t="shared" ca="1" si="1"/>
        <v>plus un an</v>
      </c>
      <c r="I16" s="32" t="str">
        <f t="shared" ca="1" si="2"/>
        <v>plus 18 mois</v>
      </c>
      <c r="M16" s="12"/>
      <c r="N16" s="118"/>
      <c r="O16" s="116"/>
      <c r="P16" s="116"/>
      <c r="Q16" s="116"/>
    </row>
    <row r="17" spans="1:14" x14ac:dyDescent="0.3">
      <c r="A17" s="45" t="str">
        <f ca="1">IF($B17="","",INDEX('Enfants Adhérents'!$A$3:$A$36,MATCH($B17,'Enfants Adhérents'!$B$3:$B$36,0)))</f>
        <v>Agnès</v>
      </c>
      <c r="B17" s="115" t="str">
        <f t="array" aca="1" ref="B17" ca="1">PROPER(IFERROR(INDIRECT("'Enfants Adhérents'!B"&amp;SMALL(IF('Enfants Adhérents'!$B$3:$B$36&lt;&gt;"",ROW('Enfants Adhérents'!$B$3:$B$36)),ROW()-1)),""))</f>
        <v>Q</v>
      </c>
      <c r="C17" s="7" t="str">
        <f ca="1">IF($B17="","",VLOOKUP(B17,'Enfants Adhérents'!$B$3:$E$36,2,FALSE))</f>
        <v>Olivia</v>
      </c>
      <c r="D17" s="11">
        <f ca="1">IF($B17="","",VLOOKUP(B17,'Enfants Adhérents'!$B$3:$E$36,4,FALSE))</f>
        <v>43473</v>
      </c>
      <c r="E17" s="8" t="str">
        <f ca="1">IF($B17="","",VLOOKUP(B17,'Enfants Adhérents'!$B$3:$E$36,3,FALSE))</f>
        <v>F</v>
      </c>
      <c r="F17" s="26" t="str">
        <f t="shared" ca="1" si="0"/>
        <v>janvier</v>
      </c>
      <c r="G17" s="15"/>
      <c r="H17" s="31" t="str">
        <f t="shared" ca="1" si="1"/>
        <v>plus un an</v>
      </c>
      <c r="I17" s="32" t="str">
        <f t="shared" ca="1" si="2"/>
        <v>plus 18 mois</v>
      </c>
      <c r="K17" s="23" t="s">
        <v>29</v>
      </c>
      <c r="L17" s="23">
        <f ca="1">COUNTIF(E2:E43,"F")</f>
        <v>15</v>
      </c>
      <c r="M17" s="12"/>
      <c r="N17" s="12"/>
    </row>
    <row r="18" spans="1:14" x14ac:dyDescent="0.3">
      <c r="A18" s="45" t="str">
        <f ca="1">IF($B18="","",INDEX('Enfants Adhérents'!$A$3:$A$36,MATCH($B18,'Enfants Adhérents'!$B$3:$B$36,0)))</f>
        <v>Agnès</v>
      </c>
      <c r="B18" s="115" t="str">
        <f t="array" aca="1" ref="B18" ca="1">PROPER(IFERROR(INDIRECT("'Enfants Adhérents'!B"&amp;SMALL(IF('Enfants Adhérents'!$B$3:$B$36&lt;&gt;"",ROW('Enfants Adhérents'!$B$3:$B$36)),ROW()-1)),""))</f>
        <v>R</v>
      </c>
      <c r="C18" s="7" t="str">
        <f ca="1">IF($B18="","",VLOOKUP(B18,'Enfants Adhérents'!$B$3:$E$36,2,FALSE))</f>
        <v>Romy</v>
      </c>
      <c r="D18" s="11">
        <f ca="1">IF($B18="","",VLOOKUP(B18,'Enfants Adhérents'!$B$3:$E$36,4,FALSE))</f>
        <v>43494</v>
      </c>
      <c r="E18" s="8" t="str">
        <f ca="1">IF($B18="","",VLOOKUP(B18,'Enfants Adhérents'!$B$3:$E$36,3,FALSE))</f>
        <v>F</v>
      </c>
      <c r="F18" s="26" t="str">
        <f t="shared" ca="1" si="0"/>
        <v>janvier</v>
      </c>
      <c r="G18" s="15"/>
      <c r="H18" s="31" t="str">
        <f t="shared" ca="1" si="1"/>
        <v>plus un an</v>
      </c>
      <c r="I18" s="32" t="str">
        <f t="shared" ca="1" si="2"/>
        <v>plus 18 mois</v>
      </c>
      <c r="K18" s="24" t="s">
        <v>30</v>
      </c>
      <c r="L18" s="24">
        <f ca="1">COUNTIF(E2:E43,"G")</f>
        <v>14</v>
      </c>
      <c r="M18" s="12"/>
      <c r="N18" s="12"/>
    </row>
    <row r="19" spans="1:14" x14ac:dyDescent="0.3">
      <c r="A19" s="45" t="str">
        <f ca="1">IF($B19="","",INDEX('Enfants Adhérents'!$A$3:$A$36,MATCH($B19,'Enfants Adhérents'!$B$3:$B$36,0)))</f>
        <v>Agnès</v>
      </c>
      <c r="B19" s="115" t="str">
        <f t="array" aca="1" ref="B19" ca="1">PROPER(IFERROR(INDIRECT("'Enfants Adhérents'!B"&amp;SMALL(IF('Enfants Adhérents'!$B$3:$B$36&lt;&gt;"",ROW('Enfants Adhérents'!$B$3:$B$36)),ROW()-1)),""))</f>
        <v>S</v>
      </c>
      <c r="C19" s="7" t="str">
        <f ca="1">IF($B19="","",VLOOKUP(B19,'Enfants Adhérents'!$B$3:$E$36,2,FALSE))</f>
        <v>César</v>
      </c>
      <c r="D19" s="11">
        <f ca="1">IF($B19="","",VLOOKUP(B19,'Enfants Adhérents'!$B$3:$E$36,4,FALSE))</f>
        <v>43472</v>
      </c>
      <c r="E19" s="8" t="str">
        <f ca="1">IF($B19="","",VLOOKUP(B19,'Enfants Adhérents'!$B$3:$E$36,3,FALSE))</f>
        <v>G</v>
      </c>
      <c r="F19" s="26" t="str">
        <f t="shared" ca="1" si="0"/>
        <v>janvier</v>
      </c>
      <c r="G19" s="15"/>
      <c r="H19" s="31" t="str">
        <f t="shared" ca="1" si="1"/>
        <v>plus un an</v>
      </c>
      <c r="I19" s="32" t="str">
        <f t="shared" ca="1" si="2"/>
        <v>plus 18 mois</v>
      </c>
      <c r="L19" s="37">
        <f ca="1">SUM(L17:L18)</f>
        <v>29</v>
      </c>
      <c r="M19" s="12"/>
      <c r="N19" s="12"/>
    </row>
    <row r="20" spans="1:14" ht="13.8" thickBot="1" x14ac:dyDescent="0.35">
      <c r="A20" s="45" t="str">
        <f ca="1">IF($B20="","",INDEX('Enfants Adhérents'!$A$3:$A$36,MATCH($B20,'Enfants Adhérents'!$B$3:$B$36,0)))</f>
        <v>Stéphanie</v>
      </c>
      <c r="B20" s="115" t="str">
        <f t="array" aca="1" ref="B20" ca="1">PROPER(IFERROR(INDIRECT("'Enfants Adhérents'!B"&amp;SMALL(IF('Enfants Adhérents'!$B$3:$B$36&lt;&gt;"",ROW('Enfants Adhérents'!$B$3:$B$36)),ROW()-1)),""))</f>
        <v>T</v>
      </c>
      <c r="C20" s="7" t="str">
        <f ca="1">IF($B20="","",VLOOKUP(B20,'Enfants Adhérents'!$B$3:$E$36,2,FALSE))</f>
        <v>Roxane</v>
      </c>
      <c r="D20" s="11">
        <f ca="1">IF($B20="","",VLOOKUP(B20,'Enfants Adhérents'!$B$3:$E$36,4,FALSE))</f>
        <v>44013</v>
      </c>
      <c r="E20" s="8" t="str">
        <f ca="1">IF($B20="","",VLOOKUP(B20,'Enfants Adhérents'!$B$3:$E$36,3,FALSE))</f>
        <v>F</v>
      </c>
      <c r="F20" s="26" t="str">
        <f t="shared" ca="1" si="0"/>
        <v>juillet</v>
      </c>
      <c r="G20" s="15"/>
      <c r="H20" s="31" t="str">
        <f t="shared" ca="1" si="1"/>
        <v>moins un an</v>
      </c>
      <c r="I20" s="32" t="str">
        <f t="shared" ca="1" si="2"/>
        <v>moins 18 mois</v>
      </c>
      <c r="M20" s="12"/>
      <c r="N20" s="12"/>
    </row>
    <row r="21" spans="1:14" ht="14.4" thickTop="1" thickBot="1" x14ac:dyDescent="0.35">
      <c r="A21" s="45" t="str">
        <f ca="1">IF($B21="","",INDEX('Enfants Adhérents'!$A$3:$A$36,MATCH($B21,'Enfants Adhérents'!$B$3:$B$36,0)))</f>
        <v>Stéphanie</v>
      </c>
      <c r="B21" s="115" t="str">
        <f t="array" aca="1" ref="B21" ca="1">PROPER(IFERROR(INDIRECT("'Enfants Adhérents'!B"&amp;SMALL(IF('Enfants Adhérents'!$B$3:$B$36&lt;&gt;"",ROW('Enfants Adhérents'!$B$3:$B$36)),ROW()-1)),""))</f>
        <v>U</v>
      </c>
      <c r="C21" s="7" t="str">
        <f ca="1">IF($B21="","",VLOOKUP(B21,'Enfants Adhérents'!$B$3:$E$36,2,FALSE))</f>
        <v>Brigitte</v>
      </c>
      <c r="D21" s="11">
        <f ca="1">IF($B21="","",VLOOKUP(B21,'Enfants Adhérents'!$B$3:$E$36,4,FALSE))</f>
        <v>43139</v>
      </c>
      <c r="E21" s="8" t="str">
        <f ca="1">IF($B21="","",VLOOKUP(B21,'Enfants Adhérents'!$B$3:$E$36,3,FALSE))</f>
        <v>F</v>
      </c>
      <c r="F21" s="26" t="str">
        <f t="shared" ca="1" si="0"/>
        <v>février</v>
      </c>
      <c r="G21" s="15"/>
      <c r="H21" s="31" t="str">
        <f t="shared" ca="1" si="1"/>
        <v>plus un an</v>
      </c>
      <c r="I21" s="32" t="str">
        <f t="shared" ca="1" si="2"/>
        <v>plus 18 mois</v>
      </c>
      <c r="K21" s="34" t="s">
        <v>32</v>
      </c>
      <c r="L21" s="34">
        <f ca="1">COUNTIF(H2:H43,"moins un an")</f>
        <v>8</v>
      </c>
      <c r="M21" s="12"/>
      <c r="N21" s="12"/>
    </row>
    <row r="22" spans="1:14" ht="14.4" thickTop="1" thickBot="1" x14ac:dyDescent="0.35">
      <c r="A22" s="45" t="str">
        <f ca="1">IF($B22="","",INDEX('Enfants Adhérents'!$A$3:$A$36,MATCH($B22,'Enfants Adhérents'!$B$3:$B$36,0)))</f>
        <v>Stéphanie</v>
      </c>
      <c r="B22" s="115" t="str">
        <f t="array" aca="1" ref="B22" ca="1">PROPER(IFERROR(INDIRECT("'Enfants Adhérents'!B"&amp;SMALL(IF('Enfants Adhérents'!$B$3:$B$36&lt;&gt;"",ROW('Enfants Adhérents'!$B$3:$B$36)),ROW()-1)),""))</f>
        <v>V</v>
      </c>
      <c r="C22" s="7" t="str">
        <f ca="1">IF($B22="","",VLOOKUP(B22,'Enfants Adhérents'!$B$3:$E$36,2,FALSE))</f>
        <v>Roger</v>
      </c>
      <c r="D22" s="11">
        <f ca="1">IF($B22="","",VLOOKUP(B22,'Enfants Adhérents'!$B$3:$E$36,4,FALSE))</f>
        <v>43708</v>
      </c>
      <c r="E22" s="8" t="str">
        <f ca="1">IF($B22="","",VLOOKUP(B22,'Enfants Adhérents'!$B$3:$E$36,3,FALSE))</f>
        <v>G</v>
      </c>
      <c r="F22" s="26" t="str">
        <f t="shared" ca="1" si="0"/>
        <v>août</v>
      </c>
      <c r="G22" s="15"/>
      <c r="H22" s="31" t="str">
        <f t="shared" ca="1" si="1"/>
        <v>plus un an</v>
      </c>
      <c r="I22" s="32" t="str">
        <f t="shared" ca="1" si="2"/>
        <v>moins 18 mois</v>
      </c>
      <c r="K22" s="33" t="s">
        <v>33</v>
      </c>
      <c r="L22" s="33">
        <f ca="1">COUNTIF($H$2:$H$43,"plus un an")</f>
        <v>21</v>
      </c>
      <c r="M22" s="12"/>
      <c r="N22" s="12"/>
    </row>
    <row r="23" spans="1:14" ht="14.4" thickTop="1" thickBot="1" x14ac:dyDescent="0.35">
      <c r="A23" s="45" t="str">
        <f ca="1">IF($B23="","",INDEX('Enfants Adhérents'!$A$3:$A$36,MATCH($B23,'Enfants Adhérents'!$B$3:$B$36,0)))</f>
        <v>Sylvie</v>
      </c>
      <c r="B23" s="115" t="str">
        <f t="array" aca="1" ref="B23" ca="1">PROPER(IFERROR(INDIRECT("'Enfants Adhérents'!B"&amp;SMALL(IF('Enfants Adhérents'!$B$3:$B$36&lt;&gt;"",ROW('Enfants Adhérents'!$B$3:$B$36)),ROW()-1)),""))</f>
        <v>W</v>
      </c>
      <c r="C23" s="7" t="str">
        <f ca="1">IF($B23="","",VLOOKUP(B23,'Enfants Adhérents'!$B$3:$E$36,2,FALSE))</f>
        <v>Simon</v>
      </c>
      <c r="D23" s="11">
        <f ca="1">IF($B23="","",VLOOKUP(B23,'Enfants Adhérents'!$B$3:$E$36,4,FALSE))</f>
        <v>43546</v>
      </c>
      <c r="E23" s="8" t="str">
        <f ca="1">IF($B23="","",VLOOKUP(B23,'Enfants Adhérents'!$B$3:$E$36,3,FALSE))</f>
        <v>G</v>
      </c>
      <c r="F23" s="26" t="str">
        <f t="shared" ca="1" si="0"/>
        <v>mars</v>
      </c>
      <c r="G23" s="15"/>
      <c r="H23" s="31" t="str">
        <f t="shared" ca="1" si="1"/>
        <v>plus un an</v>
      </c>
      <c r="I23" s="32" t="str">
        <f t="shared" ca="1" si="2"/>
        <v>plus 18 mois</v>
      </c>
      <c r="L23" s="38">
        <f ca="1">SUM(L21:L22)</f>
        <v>29</v>
      </c>
      <c r="M23" s="12"/>
      <c r="N23" s="12"/>
    </row>
    <row r="24" spans="1:14" ht="14.4" thickTop="1" thickBot="1" x14ac:dyDescent="0.35">
      <c r="A24" s="45" t="str">
        <f ca="1">IF($B24="","",INDEX('Enfants Adhérents'!$A$3:$A$36,MATCH($B24,'Enfants Adhérents'!$B$3:$B$36,0)))</f>
        <v>Sylvie</v>
      </c>
      <c r="B24" s="115" t="str">
        <f t="array" aca="1" ref="B24" ca="1">PROPER(IFERROR(INDIRECT("'Enfants Adhérents'!B"&amp;SMALL(IF('Enfants Adhérents'!$B$3:$B$36&lt;&gt;"",ROW('Enfants Adhérents'!$B$3:$B$36)),ROW()-1)),""))</f>
        <v>X</v>
      </c>
      <c r="C24" s="7" t="str">
        <f ca="1">IF($B24="","",VLOOKUP(B24,'Enfants Adhérents'!$B$3:$E$36,2,FALSE))</f>
        <v>Nolann</v>
      </c>
      <c r="D24" s="11">
        <f ca="1">IF($B24="","",VLOOKUP(B24,'Enfants Adhérents'!$B$3:$E$36,4,FALSE))</f>
        <v>43175</v>
      </c>
      <c r="E24" s="8" t="str">
        <f ca="1">IF($B24="","",VLOOKUP(B24,'Enfants Adhérents'!$B$3:$E$36,3,FALSE))</f>
        <v>G</v>
      </c>
      <c r="F24" s="26" t="str">
        <f t="shared" ca="1" si="0"/>
        <v>mars</v>
      </c>
      <c r="G24" s="15"/>
      <c r="H24" s="31" t="str">
        <f t="shared" ca="1" si="1"/>
        <v>plus un an</v>
      </c>
      <c r="I24" s="32" t="str">
        <f t="shared" ca="1" si="2"/>
        <v>plus 18 mois</v>
      </c>
      <c r="M24" s="12"/>
      <c r="N24" s="12"/>
    </row>
    <row r="25" spans="1:14" ht="14.4" thickTop="1" thickBot="1" x14ac:dyDescent="0.35">
      <c r="A25" s="45" t="str">
        <f ca="1">IF($B25="","",INDEX('Enfants Adhérents'!$A$3:$A$36,MATCH($B25,'Enfants Adhérents'!$B$3:$B$36,0)))</f>
        <v>Sylvie</v>
      </c>
      <c r="B25" s="115" t="str">
        <f t="array" aca="1" ref="B25" ca="1">PROPER(IFERROR(INDIRECT("'Enfants Adhérents'!B"&amp;SMALL(IF('Enfants Adhérents'!$B$3:$B$36&lt;&gt;"",ROW('Enfants Adhérents'!$B$3:$B$36)),ROW()-1)),""))</f>
        <v>Y</v>
      </c>
      <c r="C25" s="7" t="str">
        <f ca="1">IF($B25="","",VLOOKUP(B25,'Enfants Adhérents'!$B$3:$E$36,2,FALSE))</f>
        <v>Sacha</v>
      </c>
      <c r="D25" s="11">
        <f ca="1">IF($B25="","",VLOOKUP(B25,'Enfants Adhérents'!$B$3:$E$36,4,FALSE))</f>
        <v>43635</v>
      </c>
      <c r="E25" s="8" t="str">
        <f ca="1">IF($B25="","",VLOOKUP(B25,'Enfants Adhérents'!$B$3:$E$36,3,FALSE))</f>
        <v>G</v>
      </c>
      <c r="F25" s="26" t="str">
        <f t="shared" ca="1" si="0"/>
        <v>juin</v>
      </c>
      <c r="G25" s="15"/>
      <c r="H25" s="31" t="str">
        <f t="shared" ca="1" si="1"/>
        <v>plus un an</v>
      </c>
      <c r="I25" s="32" t="str">
        <f t="shared" ca="1" si="2"/>
        <v>plus 18 mois</v>
      </c>
      <c r="K25" s="35" t="s">
        <v>47</v>
      </c>
      <c r="L25" s="39">
        <f ca="1">COUNTIF(I2:I43,"moins 18 mois")</f>
        <v>12</v>
      </c>
      <c r="M25" s="12"/>
      <c r="N25" s="12"/>
    </row>
    <row r="26" spans="1:14" ht="14.4" thickTop="1" thickBot="1" x14ac:dyDescent="0.35">
      <c r="A26" s="45" t="str">
        <f ca="1">IF($B26="","",INDEX('Enfants Adhérents'!$A$3:$A$36,MATCH($B26,'Enfants Adhérents'!$B$3:$B$36,0)))</f>
        <v>Sylvie</v>
      </c>
      <c r="B26" s="115" t="str">
        <f t="array" aca="1" ref="B26" ca="1">PROPER(IFERROR(INDIRECT("'Enfants Adhérents'!B"&amp;SMALL(IF('Enfants Adhérents'!$B$3:$B$36&lt;&gt;"",ROW('Enfants Adhérents'!$B$3:$B$36)),ROW()-1)),""))</f>
        <v>Z</v>
      </c>
      <c r="C26" s="7" t="str">
        <f ca="1">IF($B26="","",VLOOKUP(B26,'Enfants Adhérents'!$B$3:$E$36,2,FALSE))</f>
        <v>Tiago</v>
      </c>
      <c r="D26" s="11">
        <f ca="1">IF($B26="","",VLOOKUP(B26,'Enfants Adhérents'!$B$3:$E$36,4,FALSE))</f>
        <v>44075</v>
      </c>
      <c r="E26" s="8" t="str">
        <f ca="1">IF($B26="","",VLOOKUP(B26,'Enfants Adhérents'!$B$3:$E$36,3,FALSE))</f>
        <v>G</v>
      </c>
      <c r="F26" s="26" t="str">
        <f t="shared" ca="1" si="0"/>
        <v>septembre</v>
      </c>
      <c r="G26" s="15"/>
      <c r="H26" s="31" t="str">
        <f t="shared" ca="1" si="1"/>
        <v>moins un an</v>
      </c>
      <c r="I26" s="32" t="str">
        <f t="shared" ca="1" si="2"/>
        <v>moins 18 mois</v>
      </c>
      <c r="K26" s="36" t="s">
        <v>48</v>
      </c>
      <c r="L26" s="40">
        <f ca="1">COUNTIF(I2:I43,"plus 18 mois")</f>
        <v>17</v>
      </c>
      <c r="M26" s="12"/>
      <c r="N26" s="12"/>
    </row>
    <row r="27" spans="1:14" ht="14.4" thickTop="1" thickBot="1" x14ac:dyDescent="0.35">
      <c r="A27" s="45" t="str">
        <f ca="1">IF($B27="","",INDEX('Enfants Adhérents'!$A$3:$A$36,MATCH($B27,'Enfants Adhérents'!$B$3:$B$36,0)))</f>
        <v>Nathalie</v>
      </c>
      <c r="B27" s="115" t="str">
        <f t="array" aca="1" ref="B27" ca="1">PROPER(IFERROR(INDIRECT("'Enfants Adhérents'!B"&amp;SMALL(IF('Enfants Adhérents'!$B$3:$B$36&lt;&gt;"",ROW('Enfants Adhérents'!$B$3:$B$36)),ROW()-1)),""))</f>
        <v>Aa</v>
      </c>
      <c r="C27" s="7" t="str">
        <f ca="1">IF($B27="","",VLOOKUP(B27,'Enfants Adhérents'!$B$3:$E$36,2,FALSE))</f>
        <v>Romain</v>
      </c>
      <c r="D27" s="11">
        <f ca="1">IF($B27="","",VLOOKUP(B27,'Enfants Adhérents'!$B$3:$E$36,4,FALSE))</f>
        <v>43691</v>
      </c>
      <c r="E27" s="8" t="str">
        <f ca="1">IF($B27="","",VLOOKUP(B27,'Enfants Adhérents'!$B$3:$E$36,3,FALSE))</f>
        <v>G</v>
      </c>
      <c r="F27" s="26" t="str">
        <f t="shared" ca="1" si="0"/>
        <v>août</v>
      </c>
      <c r="G27" s="15"/>
      <c r="H27" s="31" t="str">
        <f t="shared" ca="1" si="1"/>
        <v>plus un an</v>
      </c>
      <c r="I27" s="32" t="str">
        <f t="shared" ca="1" si="2"/>
        <v>moins 18 mois</v>
      </c>
      <c r="L27" s="38">
        <f ca="1">SUM(L25:L26)</f>
        <v>29</v>
      </c>
      <c r="M27" s="12"/>
      <c r="N27" s="12"/>
    </row>
    <row r="28" spans="1:14" ht="13.8" thickTop="1" x14ac:dyDescent="0.3">
      <c r="A28" s="45" t="str">
        <f ca="1">IF($B28="","",INDEX('Enfants Adhérents'!$A$3:$A$36,MATCH($B28,'Enfants Adhérents'!$B$3:$B$36,0)))</f>
        <v>Nathalie</v>
      </c>
      <c r="B28" s="115" t="str">
        <f t="array" aca="1" ref="B28" ca="1">PROPER(IFERROR(INDIRECT("'Enfants Adhérents'!B"&amp;SMALL(IF('Enfants Adhérents'!$B$3:$B$36&lt;&gt;"",ROW('Enfants Adhérents'!$B$3:$B$36)),ROW()-1)),""))</f>
        <v>Ab</v>
      </c>
      <c r="C28" s="7" t="str">
        <f ca="1">IF($B28="","",VLOOKUP(B28,'Enfants Adhérents'!$B$3:$E$36,2,FALSE))</f>
        <v>Charlotte</v>
      </c>
      <c r="D28" s="11">
        <f ca="1">IF($B28="","",VLOOKUP(B28,'Enfants Adhérents'!$B$3:$E$36,4,FALSE))</f>
        <v>43855</v>
      </c>
      <c r="E28" s="8" t="str">
        <f ca="1">IF($B28="","",VLOOKUP(B28,'Enfants Adhérents'!$B$3:$E$36,3,FALSE))</f>
        <v>F</v>
      </c>
      <c r="F28" s="26" t="str">
        <f t="shared" ca="1" si="0"/>
        <v>janvier</v>
      </c>
      <c r="G28" s="15"/>
      <c r="H28" s="31" t="str">
        <f t="shared" ca="1" si="1"/>
        <v>moins un an</v>
      </c>
      <c r="I28" s="32" t="str">
        <f t="shared" ca="1" si="2"/>
        <v>moins 18 mois</v>
      </c>
      <c r="L28" s="12"/>
      <c r="M28" s="12"/>
      <c r="N28" s="12"/>
    </row>
    <row r="29" spans="1:14" x14ac:dyDescent="0.3">
      <c r="A29" s="45" t="str">
        <f ca="1">IF($B29="","",INDEX('Enfants Adhérents'!$A$3:$A$36,MATCH($B29,'Enfants Adhérents'!$B$3:$B$36,0)))</f>
        <v>Nathalie</v>
      </c>
      <c r="B29" s="115" t="str">
        <f t="array" aca="1" ref="B29" ca="1">PROPER(IFERROR(INDIRECT("'Enfants Adhérents'!B"&amp;SMALL(IF('Enfants Adhérents'!$B$3:$B$36&lt;&gt;"",ROW('Enfants Adhérents'!$B$3:$B$36)),ROW()-1)),""))</f>
        <v>Ac</v>
      </c>
      <c r="C29" s="7" t="str">
        <f ca="1">IF($B29="","",VLOOKUP(B29,'Enfants Adhérents'!$B$3:$E$36,2,FALSE))</f>
        <v>Juliette</v>
      </c>
      <c r="D29" s="11">
        <f ca="1">IF($B29="","",VLOOKUP(B29,'Enfants Adhérents'!$B$3:$E$36,4,FALSE))</f>
        <v>43115</v>
      </c>
      <c r="E29" s="8" t="str">
        <f ca="1">IF($B29="","",VLOOKUP(B29,'Enfants Adhérents'!$B$3:$E$36,3,FALSE))</f>
        <v>F</v>
      </c>
      <c r="F29" s="26" t="str">
        <f t="shared" ca="1" si="0"/>
        <v>janvier</v>
      </c>
      <c r="G29" s="15"/>
      <c r="H29" s="31" t="str">
        <f t="shared" ca="1" si="1"/>
        <v>plus un an</v>
      </c>
      <c r="I29" s="32" t="str">
        <f t="shared" ca="1" si="2"/>
        <v>plus 18 mois</v>
      </c>
      <c r="K29" s="12"/>
      <c r="L29" s="12"/>
      <c r="M29" s="12"/>
      <c r="N29" s="12"/>
    </row>
    <row r="30" spans="1:14" x14ac:dyDescent="0.3">
      <c r="A30" s="45" t="str">
        <f ca="1">IF($B30="","",INDEX('Enfants Adhérents'!$A$3:$A$36,MATCH($B30,'Enfants Adhérents'!$B$3:$B$36,0)))</f>
        <v>Nathalie</v>
      </c>
      <c r="B30" s="115" t="str">
        <f t="array" aca="1" ref="B30" ca="1">PROPER(IFERROR(INDIRECT("'Enfants Adhérents'!B"&amp;SMALL(IF('Enfants Adhérents'!$B$3:$B$36&lt;&gt;"",ROW('Enfants Adhérents'!$B$3:$B$36)),ROW()-1)),""))</f>
        <v>Ad</v>
      </c>
      <c r="C30" s="7" t="str">
        <f ca="1">IF($B30="","",VLOOKUP(B30,'Enfants Adhérents'!$B$3:$E$36,2,FALSE))</f>
        <v>Louis</v>
      </c>
      <c r="D30" s="11">
        <f ca="1">IF($B30="","",VLOOKUP(B30,'Enfants Adhérents'!$B$3:$E$36,4,FALSE))</f>
        <v>43908</v>
      </c>
      <c r="E30" s="8" t="str">
        <f ca="1">IF($B30="","",VLOOKUP(B30,'Enfants Adhérents'!$B$3:$E$36,3,FALSE))</f>
        <v>G</v>
      </c>
      <c r="F30" s="26" t="str">
        <f t="shared" ca="1" si="0"/>
        <v>mars</v>
      </c>
      <c r="G30" s="15"/>
      <c r="H30" s="31" t="str">
        <f t="shared" ca="1" si="1"/>
        <v>moins un an</v>
      </c>
      <c r="I30" s="32" t="str">
        <f t="shared" ca="1" si="2"/>
        <v>moins 18 mois</v>
      </c>
      <c r="K30" s="4" t="s">
        <v>49</v>
      </c>
      <c r="L30" s="4">
        <f>'Détails âges'!I4</f>
        <v>9</v>
      </c>
      <c r="M30" s="12"/>
      <c r="N30" s="12"/>
    </row>
    <row r="31" spans="1:14" x14ac:dyDescent="0.3">
      <c r="A31" s="45" t="str">
        <f ca="1">IF($B31="","",INDEX('Enfants Adhérents'!$A$3:$A$36,MATCH($B31,'Enfants Adhérents'!$B$3:$B$36,0)))</f>
        <v/>
      </c>
      <c r="B31" s="115" t="str">
        <f t="array" aca="1" ref="B31" ca="1">PROPER(IFERROR(INDIRECT("'Enfants Adhérents'!B"&amp;SMALL(IF('Enfants Adhérents'!$B$3:$B$36&lt;&gt;"",ROW('Enfants Adhérents'!$B$3:$B$36)),ROW()-1)),""))</f>
        <v/>
      </c>
      <c r="C31" s="7" t="str">
        <f ca="1">IF($B31="","",VLOOKUP(B31,'Enfants Adhérents'!$B$3:$E$36,2,FALSE))</f>
        <v/>
      </c>
      <c r="D31" s="11" t="str">
        <f ca="1">IF($B31="","",VLOOKUP(B31,'Enfants Adhérents'!$B$3:$E$36,4,FALSE))</f>
        <v/>
      </c>
      <c r="E31" s="8" t="str">
        <f ca="1">IF($B31="","",VLOOKUP(B31,'Enfants Adhérents'!$B$3:$E$36,3,FALSE))</f>
        <v/>
      </c>
      <c r="F31" s="26" t="str">
        <f t="shared" ca="1" si="0"/>
        <v/>
      </c>
      <c r="G31" s="15"/>
      <c r="H31" s="31" t="str">
        <f t="shared" ca="1" si="1"/>
        <v/>
      </c>
      <c r="I31" s="32" t="str">
        <f t="shared" ca="1" si="2"/>
        <v/>
      </c>
      <c r="K31" s="4" t="s">
        <v>50</v>
      </c>
      <c r="L31" s="4">
        <f>'Détails âges'!I5</f>
        <v>11</v>
      </c>
      <c r="M31" s="12"/>
      <c r="N31" s="12"/>
    </row>
    <row r="32" spans="1:14" x14ac:dyDescent="0.3">
      <c r="A32" s="45" t="str">
        <f ca="1">IF($B32="","",INDEX('Enfants Adhérents'!$A$3:$A$36,MATCH($B32,'Enfants Adhérents'!$B$3:$B$36,0)))</f>
        <v/>
      </c>
      <c r="B32" s="115" t="str">
        <f t="array" aca="1" ref="B32" ca="1">PROPER(IFERROR(INDIRECT("'Enfants Adhérents'!B"&amp;SMALL(IF('Enfants Adhérents'!$B$3:$B$36&lt;&gt;"",ROW('Enfants Adhérents'!$B$3:$B$36)),ROW()-1)),""))</f>
        <v/>
      </c>
      <c r="C32" s="7" t="str">
        <f ca="1">IF($B32="","",VLOOKUP(B32,'Enfants Adhérents'!$B$3:$E$36,2,FALSE))</f>
        <v/>
      </c>
      <c r="D32" s="11" t="str">
        <f ca="1">IF($B32="","",VLOOKUP(B32,'Enfants Adhérents'!$B$3:$E$36,4,FALSE))</f>
        <v/>
      </c>
      <c r="E32" s="8" t="str">
        <f ca="1">IF($B32="","",VLOOKUP(B32,'Enfants Adhérents'!$B$3:$E$36,3,FALSE))</f>
        <v/>
      </c>
      <c r="F32" s="26" t="str">
        <f t="shared" ca="1" si="0"/>
        <v/>
      </c>
      <c r="G32" s="15"/>
      <c r="H32" s="31" t="str">
        <f t="shared" ca="1" si="1"/>
        <v/>
      </c>
      <c r="I32" s="32" t="str">
        <f t="shared" ca="1" si="2"/>
        <v/>
      </c>
      <c r="K32" s="4" t="s">
        <v>51</v>
      </c>
      <c r="L32" s="4">
        <f>'Détails âges'!I6</f>
        <v>9</v>
      </c>
      <c r="M32" s="12"/>
      <c r="N32" s="12"/>
    </row>
    <row r="33" spans="1:14" x14ac:dyDescent="0.3">
      <c r="A33" s="45" t="str">
        <f ca="1">IF($B33="","",INDEX('Enfants Adhérents'!$A$3:$A$36,MATCH($B33,'Enfants Adhérents'!$B$3:$B$36,0)))</f>
        <v/>
      </c>
      <c r="B33" s="115" t="str">
        <f t="array" aca="1" ref="B33" ca="1">PROPER(IFERROR(INDIRECT("'Enfants Adhérents'!B"&amp;SMALL(IF('Enfants Adhérents'!$B$3:$B$36&lt;&gt;"",ROW('Enfants Adhérents'!$B$3:$B$36)),ROW()-1)),""))</f>
        <v/>
      </c>
      <c r="C33" s="7" t="str">
        <f ca="1">IF($B33="","",VLOOKUP(B33,'Enfants Adhérents'!$B$3:$E$36,2,FALSE))</f>
        <v/>
      </c>
      <c r="D33" s="11" t="str">
        <f ca="1">IF($B33="","",VLOOKUP(B33,'Enfants Adhérents'!$B$3:$E$36,4,FALSE))</f>
        <v/>
      </c>
      <c r="E33" s="8" t="str">
        <f ca="1">IF($B33="","",VLOOKUP(B33,'Enfants Adhérents'!$B$3:$E$36,3,FALSE))</f>
        <v/>
      </c>
      <c r="F33" s="26" t="str">
        <f t="shared" ca="1" si="0"/>
        <v/>
      </c>
      <c r="G33" s="15"/>
      <c r="H33" s="31" t="str">
        <f t="shared" ca="1" si="1"/>
        <v/>
      </c>
      <c r="I33" s="32" t="str">
        <f t="shared" ca="1" si="2"/>
        <v/>
      </c>
      <c r="K33" s="12"/>
      <c r="L33" s="52">
        <f>L30+L31+L32</f>
        <v>29</v>
      </c>
      <c r="M33" s="12"/>
      <c r="N33" s="12"/>
    </row>
    <row r="34" spans="1:14" x14ac:dyDescent="0.3">
      <c r="A34" s="45" t="str">
        <f ca="1">IF($B34="","",INDEX('Enfants Adhérents'!$A$3:$A$36,MATCH($B34,'Enfants Adhérents'!$B$3:$B$36,0)))</f>
        <v/>
      </c>
      <c r="B34" s="115" t="str">
        <f t="array" aca="1" ref="B34" ca="1">PROPER(IFERROR(INDIRECT("'Enfants Adhérents'!B"&amp;SMALL(IF('Enfants Adhérents'!$B$3:$B$36&lt;&gt;"",ROW('Enfants Adhérents'!$B$3:$B$36)),ROW()-1)),""))</f>
        <v/>
      </c>
      <c r="C34" s="7" t="str">
        <f ca="1">IF($B34="","",VLOOKUP(B34,'Enfants Adhérents'!$B$3:$E$36,2,FALSE))</f>
        <v/>
      </c>
      <c r="D34" s="11" t="str">
        <f ca="1">IF($B34="","",VLOOKUP(B34,'Enfants Adhérents'!$B$3:$E$36,4,FALSE))</f>
        <v/>
      </c>
      <c r="E34" s="8" t="str">
        <f ca="1">IF($B34="","",VLOOKUP(B34,'Enfants Adhérents'!$B$3:$E$36,3,FALSE))</f>
        <v/>
      </c>
      <c r="F34" s="26" t="str">
        <f t="shared" ca="1" si="0"/>
        <v/>
      </c>
      <c r="G34" s="15"/>
      <c r="H34" s="31" t="str">
        <f t="shared" ca="1" si="1"/>
        <v/>
      </c>
      <c r="I34" s="32" t="str">
        <f t="shared" ca="1" si="2"/>
        <v/>
      </c>
      <c r="K34" s="12"/>
      <c r="L34" s="12"/>
      <c r="M34" s="12"/>
      <c r="N34" s="12"/>
    </row>
    <row r="35" spans="1:14" x14ac:dyDescent="0.3">
      <c r="A35" s="45" t="str">
        <f ca="1">IF($B35="","",INDEX('Enfants Adhérents'!$A$3:$A$36,MATCH($B35,'Enfants Adhérents'!$B$3:$B$36,0)))</f>
        <v/>
      </c>
      <c r="B35" s="115" t="str">
        <f t="array" aca="1" ref="B35" ca="1">PROPER(IFERROR(INDIRECT("'Enfants Adhérents'!B"&amp;SMALL(IF('Enfants Adhérents'!$B$3:$B$36&lt;&gt;"",ROW('Enfants Adhérents'!$B$3:$B$36)),ROW()-1)),""))</f>
        <v/>
      </c>
      <c r="C35" s="7" t="str">
        <f ca="1">IF($B35="","",VLOOKUP(B35,'Enfants Adhérents'!$B$3:$E$36,2,FALSE))</f>
        <v/>
      </c>
      <c r="D35" s="11" t="str">
        <f ca="1">IF($B35="","",VLOOKUP(B35,'Enfants Adhérents'!$B$3:$E$36,4,FALSE))</f>
        <v/>
      </c>
      <c r="E35" s="8" t="str">
        <f ca="1">IF($B35="","",VLOOKUP(B35,'Enfants Adhérents'!$B$3:$E$36,3,FALSE))</f>
        <v/>
      </c>
      <c r="F35" s="26" t="str">
        <f t="shared" ca="1" si="0"/>
        <v/>
      </c>
      <c r="G35" s="15"/>
      <c r="H35" s="31" t="str">
        <f t="shared" ca="1" si="1"/>
        <v/>
      </c>
      <c r="I35" s="32" t="str">
        <f t="shared" ca="1" si="2"/>
        <v/>
      </c>
      <c r="M35" s="12"/>
      <c r="N35" s="12"/>
    </row>
    <row r="36" spans="1:14" x14ac:dyDescent="0.3">
      <c r="A36" s="45" t="str">
        <f ca="1">IF($B36="","",INDEX('Enfants Adhérents'!$A$3:$A$36,MATCH($B36,'Enfants Adhérents'!$B$3:$B$36,0)))</f>
        <v/>
      </c>
      <c r="B36" s="115" t="str">
        <f t="array" aca="1" ref="B36" ca="1">PROPER(IFERROR(INDIRECT("'Enfants Adhérents'!B"&amp;SMALL(IF('Enfants Adhérents'!$B$3:$B$36&lt;&gt;"",ROW('Enfants Adhérents'!$B$3:$B$36)),ROW()-1)),""))</f>
        <v/>
      </c>
      <c r="C36" s="7" t="str">
        <f ca="1">IF($B36="","",VLOOKUP(B36,'Enfants Adhérents'!$B$3:$E$36,2,FALSE))</f>
        <v/>
      </c>
      <c r="D36" s="11" t="str">
        <f ca="1">IF($B36="","",VLOOKUP(B36,'Enfants Adhérents'!$B$3:$E$36,4,FALSE))</f>
        <v/>
      </c>
      <c r="E36" s="8" t="str">
        <f ca="1">IF($B36="","",VLOOKUP(B36,'Enfants Adhérents'!$B$3:$E$36,3,FALSE))</f>
        <v/>
      </c>
      <c r="F36" s="26" t="str">
        <f t="shared" ca="1" si="0"/>
        <v/>
      </c>
      <c r="G36" s="15"/>
      <c r="H36" s="31" t="str">
        <f t="shared" ca="1" si="1"/>
        <v/>
      </c>
      <c r="I36" s="32" t="str">
        <f t="shared" ca="1" si="2"/>
        <v/>
      </c>
    </row>
    <row r="37" spans="1:14" x14ac:dyDescent="0.3">
      <c r="A37" s="45" t="str">
        <f ca="1">IF($B37="","",INDEX('Enfants Adhérents'!$A$3:$A$36,MATCH($B37,'Enfants Adhérents'!$B$3:$B$36,0)))</f>
        <v/>
      </c>
      <c r="B37" s="115" t="str">
        <f t="array" aca="1" ref="B37" ca="1">PROPER(IFERROR(INDIRECT("'Enfants Adhérents'!B"&amp;SMALL(IF('Enfants Adhérents'!$B$3:$B$36&lt;&gt;"",ROW('Enfants Adhérents'!$B$3:$B$36)),ROW()-1)),""))</f>
        <v/>
      </c>
      <c r="C37" s="7" t="str">
        <f ca="1">IF($B37="","",VLOOKUP(B37,'Enfants Adhérents'!$B$3:$E$36,2,FALSE))</f>
        <v/>
      </c>
      <c r="D37" s="11" t="str">
        <f ca="1">IF($B37="","",VLOOKUP(B37,'Enfants Adhérents'!$B$3:$E$36,4,FALSE))</f>
        <v/>
      </c>
      <c r="E37" s="8" t="str">
        <f ca="1">IF($B37="","",VLOOKUP(B37,'Enfants Adhérents'!$B$3:$E$36,3,FALSE))</f>
        <v/>
      </c>
      <c r="F37" s="26" t="str">
        <f t="shared" ca="1" si="0"/>
        <v/>
      </c>
      <c r="G37" s="15"/>
      <c r="H37" s="31" t="str">
        <f t="shared" ca="1" si="1"/>
        <v/>
      </c>
      <c r="I37" s="32" t="str">
        <f t="shared" ca="1" si="2"/>
        <v/>
      </c>
    </row>
    <row r="38" spans="1:14" x14ac:dyDescent="0.3">
      <c r="A38" s="45" t="str">
        <f ca="1">IF($B38="","",INDEX('Enfants Adhérents'!$A$3:$A$36,MATCH($B38,'Enfants Adhérents'!$B$3:$B$36,0)))</f>
        <v/>
      </c>
      <c r="B38" s="115" t="str">
        <f t="array" aca="1" ref="B38" ca="1">PROPER(IFERROR(INDIRECT("'Enfants Adhérents'!B"&amp;SMALL(IF('Enfants Adhérents'!$B$3:$B$36&lt;&gt;"",ROW('Enfants Adhérents'!$B$3:$B$36)),ROW()-1)),""))</f>
        <v/>
      </c>
      <c r="C38" s="7" t="str">
        <f ca="1">IF($B38="","",VLOOKUP(B38,'Enfants Adhérents'!$B$3:$E$36,2,FALSE))</f>
        <v/>
      </c>
      <c r="D38" s="11" t="str">
        <f ca="1">IF($B38="","",VLOOKUP(B38,'Enfants Adhérents'!$B$3:$E$36,4,FALSE))</f>
        <v/>
      </c>
      <c r="E38" s="8" t="str">
        <f ca="1">IF($B38="","",VLOOKUP(B38,'Enfants Adhérents'!$B$3:$E$36,3,FALSE))</f>
        <v/>
      </c>
      <c r="F38" s="26" t="str">
        <f t="shared" ca="1" si="0"/>
        <v/>
      </c>
      <c r="G38" s="15"/>
      <c r="H38" s="31" t="str">
        <f t="shared" ca="1" si="1"/>
        <v/>
      </c>
      <c r="I38" s="32" t="str">
        <f t="shared" ca="1" si="2"/>
        <v/>
      </c>
    </row>
    <row r="39" spans="1:14" x14ac:dyDescent="0.3">
      <c r="A39" s="45" t="str">
        <f ca="1">IF($B39="","",INDEX('Enfants Adhérents'!$A$3:$A$36,MATCH($B39,'Enfants Adhérents'!$B$3:$B$36,0)))</f>
        <v/>
      </c>
      <c r="B39" s="115" t="str">
        <f t="array" aca="1" ref="B39" ca="1">PROPER(IFERROR(INDIRECT("'Enfants Adhérents'!B"&amp;SMALL(IF('Enfants Adhérents'!$B$3:$B$36&lt;&gt;"",ROW('Enfants Adhérents'!$B$3:$B$36)),ROW()-1)),""))</f>
        <v/>
      </c>
      <c r="C39" s="7" t="str">
        <f ca="1">IF($B39="","",VLOOKUP(B39,'Enfants Adhérents'!$B$3:$E$36,2,FALSE))</f>
        <v/>
      </c>
      <c r="D39" s="11" t="str">
        <f ca="1">IF($B39="","",VLOOKUP(B39,'Enfants Adhérents'!$B$3:$E$36,4,FALSE))</f>
        <v/>
      </c>
      <c r="E39" s="8" t="str">
        <f ca="1">IF($B39="","",VLOOKUP(B39,'Enfants Adhérents'!$B$3:$E$36,3,FALSE))</f>
        <v/>
      </c>
      <c r="F39" s="26" t="str">
        <f t="shared" ca="1" si="0"/>
        <v/>
      </c>
      <c r="G39" s="15"/>
      <c r="H39" s="31" t="str">
        <f t="shared" ca="1" si="1"/>
        <v/>
      </c>
      <c r="I39" s="32" t="str">
        <f t="shared" ca="1" si="2"/>
        <v/>
      </c>
    </row>
    <row r="40" spans="1:14" x14ac:dyDescent="0.3">
      <c r="A40" s="45" t="str">
        <f ca="1">IF($B40="","",INDEX('Enfants Adhérents'!$A$3:$A$36,MATCH($B40,'Enfants Adhérents'!$B$3:$B$36,0)))</f>
        <v/>
      </c>
      <c r="B40" s="115" t="str">
        <f t="array" aca="1" ref="B40" ca="1">PROPER(IFERROR(INDIRECT("'Enfants Adhérents'!B"&amp;SMALL(IF('Enfants Adhérents'!$B$3:$B$36&lt;&gt;"",ROW('Enfants Adhérents'!$B$3:$B$36)),ROW()-1)),""))</f>
        <v/>
      </c>
      <c r="C40" s="7" t="str">
        <f ca="1">IF($B40="","",VLOOKUP(B40,'Enfants Adhérents'!$B$3:$E$36,2,FALSE))</f>
        <v/>
      </c>
      <c r="D40" s="11" t="str">
        <f ca="1">IF($B40="","",VLOOKUP(B40,'Enfants Adhérents'!$B$3:$E$36,4,FALSE))</f>
        <v/>
      </c>
      <c r="E40" s="8" t="str">
        <f ca="1">IF($B40="","",VLOOKUP(B40,'Enfants Adhérents'!$B$3:$E$36,3,FALSE))</f>
        <v/>
      </c>
      <c r="F40" s="26" t="str">
        <f t="shared" ca="1" si="0"/>
        <v/>
      </c>
      <c r="G40" s="15"/>
      <c r="H40" s="31" t="str">
        <f t="shared" ca="1" si="1"/>
        <v/>
      </c>
      <c r="I40" s="32" t="str">
        <f t="shared" ca="1" si="2"/>
        <v/>
      </c>
    </row>
    <row r="41" spans="1:14" x14ac:dyDescent="0.3">
      <c r="A41" s="45" t="str">
        <f ca="1">IF($B41="","",INDEX('Enfants Adhérents'!$A$3:$A$36,MATCH($B41,'Enfants Adhérents'!$B$3:$B$36,0)))</f>
        <v/>
      </c>
      <c r="B41" s="115" t="str">
        <f t="array" aca="1" ref="B41" ca="1">PROPER(IFERROR(INDIRECT("'Enfants Adhérents'!B"&amp;SMALL(IF('Enfants Adhérents'!$B$3:$B$36&lt;&gt;"",ROW('Enfants Adhérents'!$B$3:$B$36)),ROW()-1)),""))</f>
        <v/>
      </c>
      <c r="C41" s="7" t="str">
        <f ca="1">IF($B41="","",VLOOKUP(B41,'Enfants Adhérents'!$B$3:$E$36,2,FALSE))</f>
        <v/>
      </c>
      <c r="D41" s="11" t="str">
        <f ca="1">IF($B41="","",VLOOKUP(B41,'Enfants Adhérents'!$B$3:$E$36,4,FALSE))</f>
        <v/>
      </c>
      <c r="E41" s="8" t="str">
        <f ca="1">IF($B41="","",VLOOKUP(B41,'Enfants Adhérents'!$B$3:$E$36,3,FALSE))</f>
        <v/>
      </c>
      <c r="F41" s="26" t="str">
        <f t="shared" ca="1" si="0"/>
        <v/>
      </c>
      <c r="G41" s="15"/>
      <c r="H41" s="31" t="str">
        <f t="shared" ca="1" si="1"/>
        <v/>
      </c>
      <c r="I41" s="32" t="str">
        <f t="shared" ca="1" si="2"/>
        <v/>
      </c>
    </row>
    <row r="42" spans="1:14" x14ac:dyDescent="0.3">
      <c r="A42" s="45" t="str">
        <f ca="1">IF($B42="","",INDEX('Enfants Adhérents'!$A$3:$A$36,MATCH($B42,'Enfants Adhérents'!$B$3:$B$36,0)))</f>
        <v/>
      </c>
      <c r="B42" s="115" t="str">
        <f t="array" aca="1" ref="B42" ca="1">PROPER(IFERROR(INDIRECT("'Enfants Adhérents'!B"&amp;SMALL(IF('Enfants Adhérents'!$B$3:$B$36&lt;&gt;"",ROW('Enfants Adhérents'!$B$3:$B$36)),ROW()-1)),""))</f>
        <v/>
      </c>
      <c r="C42" s="7" t="str">
        <f ca="1">IF($B42="","",VLOOKUP(B42,'Enfants Adhérents'!$B$3:$E$36,2,FALSE))</f>
        <v/>
      </c>
      <c r="D42" s="11" t="str">
        <f ca="1">IF($B42="","",VLOOKUP(B42,'Enfants Adhérents'!$B$3:$E$36,4,FALSE))</f>
        <v/>
      </c>
      <c r="E42" s="8" t="str">
        <f ca="1">IF($B42="","",VLOOKUP(B42,'Enfants Adhérents'!$B$3:$E$36,3,FALSE))</f>
        <v/>
      </c>
      <c r="F42" s="26" t="str">
        <f t="shared" ca="1" si="0"/>
        <v/>
      </c>
      <c r="G42" s="15"/>
      <c r="H42" s="31" t="str">
        <f t="shared" ca="1" si="1"/>
        <v/>
      </c>
      <c r="I42" s="32" t="str">
        <f t="shared" ca="1" si="2"/>
        <v/>
      </c>
    </row>
    <row r="43" spans="1:14" x14ac:dyDescent="0.3">
      <c r="A43" s="45" t="str">
        <f ca="1">IF($B43="","",INDEX('Enfants Adhérents'!$A$3:$A$36,MATCH($B43,'Enfants Adhérents'!$B$3:$B$36,0)))</f>
        <v/>
      </c>
      <c r="B43" s="115" t="str">
        <f t="array" aca="1" ref="B43" ca="1">PROPER(IFERROR(INDIRECT("'Enfants Adhérents'!B"&amp;SMALL(IF('Enfants Adhérents'!$B$3:$B$36&lt;&gt;"",ROW('Enfants Adhérents'!$B$3:$B$36)),ROW()-1)),""))</f>
        <v/>
      </c>
      <c r="C43" s="7" t="str">
        <f ca="1">IF($B43="","",VLOOKUP(B43,'Enfants Adhérents'!$B$3:$E$36,2,FALSE))</f>
        <v/>
      </c>
      <c r="D43" s="11" t="str">
        <f ca="1">IF($B43="","",VLOOKUP(B43,'Enfants Adhérents'!$B$3:$E$36,4,FALSE))</f>
        <v/>
      </c>
      <c r="E43" s="8" t="str">
        <f ca="1">IF($B43="","",VLOOKUP(B43,'Enfants Adhérents'!$B$3:$E$36,3,FALSE))</f>
        <v/>
      </c>
      <c r="F43" s="26" t="str">
        <f t="shared" ca="1" si="0"/>
        <v/>
      </c>
      <c r="G43" s="15"/>
      <c r="H43" s="31" t="str">
        <f t="shared" ca="1" si="1"/>
        <v/>
      </c>
      <c r="I43" s="32" t="str">
        <f t="shared" ca="1" si="2"/>
        <v/>
      </c>
    </row>
  </sheetData>
  <conditionalFormatting sqref="E2:E43">
    <cfRule type="cellIs" dxfId="5" priority="13" operator="equal">
      <formula>"G"</formula>
    </cfRule>
    <cfRule type="cellIs" dxfId="4" priority="14" operator="equal">
      <formula>"F"</formula>
    </cfRule>
  </conditionalFormatting>
  <conditionalFormatting sqref="H2:H43">
    <cfRule type="containsText" dxfId="3" priority="3" operator="containsText" text="moins un an">
      <formula>NOT(ISERROR(SEARCH("moins un an",H2)))</formula>
    </cfRule>
    <cfRule type="containsText" dxfId="2" priority="4" operator="containsText" text="plus un an">
      <formula>NOT(ISERROR(SEARCH("plus un an",H2)))</formula>
    </cfRule>
  </conditionalFormatting>
  <conditionalFormatting sqref="I2:I43">
    <cfRule type="containsText" dxfId="1" priority="1" operator="containsText" text="moins 18 mois">
      <formula>NOT(ISERROR(SEARCH("moins 18 mois",I2)))</formula>
    </cfRule>
    <cfRule type="containsText" dxfId="0" priority="2" operator="containsText" text="plus 18 mois">
      <formula>NOT(ISERROR(SEARCH("plus 18 mois",I2)))</formula>
    </cfRule>
  </conditionalFormatting>
  <pageMargins left="7.874015748031496E-2" right="7.874015748031496E-2" top="0" bottom="0" header="0" footer="0"/>
  <pageSetup paperSize="9" orientation="portrait" horizontalDpi="360" verticalDpi="36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4"/>
  <sheetViews>
    <sheetView workbookViewId="0">
      <selection activeCell="F3" sqref="F3"/>
    </sheetView>
  </sheetViews>
  <sheetFormatPr baseColWidth="10" defaultRowHeight="13.8" x14ac:dyDescent="0.25"/>
  <cols>
    <col min="1" max="1" width="14.59765625" bestFit="1" customWidth="1"/>
    <col min="2" max="2" width="9.09765625" customWidth="1"/>
    <col min="3" max="3" width="8.3984375" customWidth="1"/>
    <col min="5" max="5" width="13.19921875" bestFit="1" customWidth="1"/>
    <col min="6" max="6" width="5.19921875" bestFit="1" customWidth="1"/>
    <col min="7" max="7" width="21" customWidth="1"/>
    <col min="8" max="8" width="2.5" customWidth="1"/>
    <col min="10" max="10" width="16.8984375" customWidth="1"/>
  </cols>
  <sheetData>
    <row r="1" spans="1:10" x14ac:dyDescent="0.25">
      <c r="A1" t="s">
        <v>46</v>
      </c>
      <c r="B1" s="30">
        <f>COUNTIF($A$3:$A$44,"&gt;&lt;")</f>
        <v>29</v>
      </c>
      <c r="C1" s="29" t="s">
        <v>42</v>
      </c>
      <c r="D1" s="27">
        <v>44100</v>
      </c>
    </row>
    <row r="2" spans="1:10" ht="7.5" customHeight="1" x14ac:dyDescent="0.25">
      <c r="B2" s="30"/>
      <c r="C2" s="29"/>
      <c r="D2" s="27"/>
    </row>
    <row r="3" spans="1:10" ht="14.4" x14ac:dyDescent="0.3">
      <c r="A3" s="103" t="str">
        <f>IF($C3="","",INDEX('Enfants Adhérents'!$B$3:$B$36,MATCH($C3,'Enfants Adhérents'!$E$3:$E$36,0)))</f>
        <v>AC</v>
      </c>
      <c r="B3" s="103" t="str">
        <f>IF($C3="","",INDEX('Enfants Adhérents'!$C$3:$C$36,MATCH($C3,'Enfants Adhérents'!$E$3:$E$36,0)))</f>
        <v>Juliette</v>
      </c>
      <c r="C3" s="113">
        <f>IFERROR(SMALL('Enfants Adhérents'!$E$3:$E$36,ROW()-2),"")</f>
        <v>43115</v>
      </c>
      <c r="D3" s="103" t="str">
        <f>IF($C3="","",INDEX('Enfants Adhérents'!$A$3:$A$36,MATCH($C3,'Enfants Adhérents'!$E$3:$E$36,0)))</f>
        <v>Nathalie</v>
      </c>
      <c r="E3" s="28" t="str">
        <f t="shared" ref="E3:E44" si="0">IF(C3&lt;&gt;"",DATEDIF(C3,$D$1,"y")&amp;" an(s), "&amp;DATEDIF(C3,$D$1,"ym")&amp;" mois"," ")</f>
        <v>2 an(s), 8 mois</v>
      </c>
      <c r="F3" s="114">
        <f t="shared" ref="F3:F14" si="1">IF(C3="","",IF(DATEDIF(C3,$D$1,"m")=0,DATEDIF(C3,$D$1,"yd")/30,DATEDIF(C3,$D$1,"m")))</f>
        <v>32</v>
      </c>
    </row>
    <row r="4" spans="1:10" ht="14.4" x14ac:dyDescent="0.3">
      <c r="A4" s="103" t="str">
        <f>IF($C4="","",INDEX('Enfants Adhérents'!$B$3:$B$36,MATCH($C4,'Enfants Adhérents'!$E$3:$E$36,0)))</f>
        <v>H</v>
      </c>
      <c r="B4" s="103" t="str">
        <f>IF($C4="","",INDEX('Enfants Adhérents'!$C$3:$C$36,MATCH($C4,'Enfants Adhérents'!$E$3:$E$36,0)))</f>
        <v>Béatrice</v>
      </c>
      <c r="C4" s="113">
        <f>IFERROR(SMALL('Enfants Adhérents'!$E$3:$E$36,ROW()-2),"")</f>
        <v>43130</v>
      </c>
      <c r="D4" s="103" t="str">
        <f>IF($C4="","",INDEX('Enfants Adhérents'!$A$3:$A$36,MATCH($C4,'Enfants Adhérents'!$E$3:$E$36,0)))</f>
        <v>Corine</v>
      </c>
      <c r="E4" s="28" t="str">
        <f t="shared" si="0"/>
        <v>2 an(s), 7 mois</v>
      </c>
      <c r="F4" s="114">
        <f t="shared" si="1"/>
        <v>31</v>
      </c>
      <c r="I4" s="50">
        <f>COUNTIF(F3:F44,"&lt;12")</f>
        <v>9</v>
      </c>
      <c r="J4" s="49" t="s">
        <v>49</v>
      </c>
    </row>
    <row r="5" spans="1:10" ht="14.4" x14ac:dyDescent="0.3">
      <c r="A5" s="103" t="str">
        <f>IF($C5="","",INDEX('Enfants Adhérents'!$B$3:$B$36,MATCH($C5,'Enfants Adhérents'!$E$3:$E$36,0)))</f>
        <v>U</v>
      </c>
      <c r="B5" s="103" t="str">
        <f>IF($C5="","",INDEX('Enfants Adhérents'!$C$3:$C$36,MATCH($C5,'Enfants Adhérents'!$E$3:$E$36,0)))</f>
        <v>Brigitte</v>
      </c>
      <c r="C5" s="113">
        <f>IFERROR(SMALL('Enfants Adhérents'!$E$3:$E$36,ROW()-2),"")</f>
        <v>43139</v>
      </c>
      <c r="D5" s="103" t="str">
        <f>IF($C5="","",INDEX('Enfants Adhérents'!$A$3:$A$36,MATCH($C5,'Enfants Adhérents'!$E$3:$E$36,0)))</f>
        <v>Stéphanie</v>
      </c>
      <c r="E5" s="28" t="str">
        <f t="shared" si="0"/>
        <v>2 an(s), 7 mois</v>
      </c>
      <c r="F5" s="114">
        <f t="shared" si="1"/>
        <v>31</v>
      </c>
      <c r="I5" s="50">
        <f>COUNTIF(F3:F44,"&gt;=12")-COUNTIF(F3:F44,"&gt;=24")</f>
        <v>11</v>
      </c>
      <c r="J5" s="49" t="s">
        <v>50</v>
      </c>
    </row>
    <row r="6" spans="1:10" ht="14.4" x14ac:dyDescent="0.3">
      <c r="A6" s="103" t="str">
        <f>IF($C6="","",INDEX('Enfants Adhérents'!$B$3:$B$36,MATCH($C6,'Enfants Adhérents'!$E$3:$E$36,0)))</f>
        <v>X</v>
      </c>
      <c r="B6" s="103" t="str">
        <f>IF($C6="","",INDEX('Enfants Adhérents'!$C$3:$C$36,MATCH($C6,'Enfants Adhérents'!$E$3:$E$36,0)))</f>
        <v>Nolann</v>
      </c>
      <c r="C6" s="113">
        <f>IFERROR(SMALL('Enfants Adhérents'!$E$3:$E$36,ROW()-2),"")</f>
        <v>43175</v>
      </c>
      <c r="D6" s="103" t="str">
        <f>IF($C6="","",INDEX('Enfants Adhérents'!$A$3:$A$36,MATCH($C6,'Enfants Adhérents'!$E$3:$E$36,0)))</f>
        <v>Sylvie</v>
      </c>
      <c r="E6" s="28" t="str">
        <f t="shared" si="0"/>
        <v>2 an(s), 6 mois</v>
      </c>
      <c r="F6" s="114">
        <f t="shared" si="1"/>
        <v>30</v>
      </c>
      <c r="I6" s="50">
        <f>COUNTIF(F3:F44,"&gt;=24")</f>
        <v>9</v>
      </c>
      <c r="J6" s="49" t="s">
        <v>51</v>
      </c>
    </row>
    <row r="7" spans="1:10" ht="14.4" x14ac:dyDescent="0.3">
      <c r="A7" s="103" t="str">
        <f>IF($C7="","",INDEX('Enfants Adhérents'!$B$3:$B$36,MATCH($C7,'Enfants Adhérents'!$E$3:$E$36,0)))</f>
        <v>C</v>
      </c>
      <c r="B7" s="103" t="str">
        <f>IF($C7="","",INDEX('Enfants Adhérents'!$C$3:$C$36,MATCH($C7,'Enfants Adhérents'!$E$3:$E$36,0)))</f>
        <v>Cunégonde</v>
      </c>
      <c r="C7" s="113">
        <f>IFERROR(SMALL('Enfants Adhérents'!$E$3:$E$36,ROW()-2),"")</f>
        <v>43210</v>
      </c>
      <c r="D7" s="103" t="str">
        <f>IF($C7="","",INDEX('Enfants Adhérents'!$A$3:$A$36,MATCH($C7,'Enfants Adhérents'!$E$3:$E$36,0)))</f>
        <v>Jeanine</v>
      </c>
      <c r="E7" s="28" t="str">
        <f t="shared" si="0"/>
        <v>2 an(s), 5 mois</v>
      </c>
      <c r="F7" s="114">
        <f t="shared" si="1"/>
        <v>29</v>
      </c>
      <c r="I7" s="51">
        <f>I4+I5+I6</f>
        <v>29</v>
      </c>
    </row>
    <row r="8" spans="1:10" ht="14.4" x14ac:dyDescent="0.3">
      <c r="A8" s="103" t="str">
        <f>IF($C8="","",INDEX('Enfants Adhérents'!$B$3:$B$36,MATCH($C8,'Enfants Adhérents'!$E$3:$E$36,0)))</f>
        <v>A</v>
      </c>
      <c r="B8" s="103" t="str">
        <f>IF($C8="","",INDEX('Enfants Adhérents'!$C$3:$C$36,MATCH($C8,'Enfants Adhérents'!$E$3:$E$36,0)))</f>
        <v>Dalida</v>
      </c>
      <c r="C8" s="113">
        <f>IFERROR(SMALL('Enfants Adhérents'!$E$3:$E$36,ROW()-2),"")</f>
        <v>43232</v>
      </c>
      <c r="D8" s="103" t="str">
        <f>IF($C8="","",INDEX('Enfants Adhérents'!$A$3:$A$36,MATCH($C8,'Enfants Adhérents'!$E$3:$E$36,0)))</f>
        <v>Jeanine</v>
      </c>
      <c r="E8" s="28" t="str">
        <f t="shared" si="0"/>
        <v>2 an(s), 4 mois</v>
      </c>
      <c r="F8" s="114">
        <f t="shared" si="1"/>
        <v>28</v>
      </c>
    </row>
    <row r="9" spans="1:10" ht="14.4" x14ac:dyDescent="0.3">
      <c r="A9" s="103" t="str">
        <f>IF($C9="","",INDEX('Enfants Adhérents'!$B$3:$B$36,MATCH($C9,'Enfants Adhérents'!$E$3:$E$36,0)))</f>
        <v>E</v>
      </c>
      <c r="B9" s="103" t="str">
        <f>IF($C9="","",INDEX('Enfants Adhérents'!$C$3:$C$36,MATCH($C9,'Enfants Adhérents'!$E$3:$E$36,0)))</f>
        <v>Georges</v>
      </c>
      <c r="C9" s="113">
        <f>IFERROR(SMALL('Enfants Adhérents'!$E$3:$E$36,ROW()-2),"")</f>
        <v>43275</v>
      </c>
      <c r="D9" s="103" t="str">
        <f>IF($C9="","",INDEX('Enfants Adhérents'!$A$3:$A$36,MATCH($C9,'Enfants Adhérents'!$E$3:$E$36,0)))</f>
        <v>Fred</v>
      </c>
      <c r="E9" s="28" t="str">
        <f t="shared" si="0"/>
        <v>2 an(s), 3 mois</v>
      </c>
      <c r="F9" s="114">
        <f t="shared" si="1"/>
        <v>27</v>
      </c>
    </row>
    <row r="10" spans="1:10" ht="14.4" x14ac:dyDescent="0.3">
      <c r="A10" s="103" t="str">
        <f>IF($C10="","",INDEX('Enfants Adhérents'!$B$3:$B$36,MATCH($C10,'Enfants Adhérents'!$E$3:$E$36,0)))</f>
        <v>B</v>
      </c>
      <c r="B10" s="103" t="str">
        <f>IF($C10="","",INDEX('Enfants Adhérents'!$C$3:$C$36,MATCH($C10,'Enfants Adhérents'!$E$3:$E$36,0)))</f>
        <v>Thomas</v>
      </c>
      <c r="C10" s="113">
        <f>IFERROR(SMALL('Enfants Adhérents'!$E$3:$E$36,ROW()-2),"")</f>
        <v>43302</v>
      </c>
      <c r="D10" s="103" t="str">
        <f>IF($C10="","",INDEX('Enfants Adhérents'!$A$3:$A$36,MATCH($C10,'Enfants Adhérents'!$E$3:$E$36,0)))</f>
        <v>Jeanine</v>
      </c>
      <c r="E10" s="28" t="str">
        <f t="shared" si="0"/>
        <v>2 an(s), 2 mois</v>
      </c>
      <c r="F10" s="114">
        <f t="shared" si="1"/>
        <v>26</v>
      </c>
    </row>
    <row r="11" spans="1:10" ht="14.4" x14ac:dyDescent="0.3">
      <c r="A11" s="103" t="str">
        <f>IF($C11="","",INDEX('Enfants Adhérents'!$B$3:$B$36,MATCH($C11,'Enfants Adhérents'!$E$3:$E$36,0)))</f>
        <v>P</v>
      </c>
      <c r="B11" s="103" t="str">
        <f>IF($C11="","",INDEX('Enfants Adhérents'!$C$3:$C$36,MATCH($C11,'Enfants Adhérents'!$E$3:$E$36,0)))</f>
        <v>Emma</v>
      </c>
      <c r="C11" s="113">
        <f>IFERROR(SMALL('Enfants Adhérents'!$E$3:$E$36,ROW()-2),"")</f>
        <v>43360</v>
      </c>
      <c r="D11" s="103" t="str">
        <f>IF($C11="","",INDEX('Enfants Adhérents'!$A$3:$A$36,MATCH($C11,'Enfants Adhérents'!$E$3:$E$36,0)))</f>
        <v xml:space="preserve">Viviane </v>
      </c>
      <c r="E11" s="28" t="str">
        <f t="shared" si="0"/>
        <v>2 an(s), 0 mois</v>
      </c>
      <c r="F11" s="114">
        <f t="shared" si="1"/>
        <v>24</v>
      </c>
    </row>
    <row r="12" spans="1:10" ht="14.4" x14ac:dyDescent="0.3">
      <c r="A12" s="103" t="str">
        <f>IF($C12="","",INDEX('Enfants Adhérents'!$B$3:$B$36,MATCH($C12,'Enfants Adhérents'!$E$3:$E$36,0)))</f>
        <v>J</v>
      </c>
      <c r="B12" s="103" t="str">
        <f>IF($C12="","",INDEX('Enfants Adhérents'!$C$3:$C$36,MATCH($C12,'Enfants Adhérents'!$E$3:$E$36,0)))</f>
        <v>Ambre</v>
      </c>
      <c r="C12" s="113">
        <f>IFERROR(SMALL('Enfants Adhérents'!$E$3:$E$36,ROW()-2),"")</f>
        <v>43405</v>
      </c>
      <c r="D12" s="103" t="str">
        <f>IF($C12="","",INDEX('Enfants Adhérents'!$A$3:$A$36,MATCH($C12,'Enfants Adhérents'!$E$3:$E$36,0)))</f>
        <v>Corine</v>
      </c>
      <c r="E12" s="28" t="str">
        <f t="shared" si="0"/>
        <v>1 an(s), 10 mois</v>
      </c>
      <c r="F12" s="114">
        <f t="shared" si="1"/>
        <v>22</v>
      </c>
    </row>
    <row r="13" spans="1:10" ht="14.4" x14ac:dyDescent="0.3">
      <c r="A13" s="103" t="str">
        <f>IF($C13="","",INDEX('Enfants Adhérents'!$B$3:$B$36,MATCH($C13,'Enfants Adhérents'!$E$3:$E$36,0)))</f>
        <v>N</v>
      </c>
      <c r="B13" s="103" t="str">
        <f>IF($C13="","",INDEX('Enfants Adhérents'!$C$3:$C$36,MATCH($C13,'Enfants Adhérents'!$E$3:$E$36,0)))</f>
        <v>Romane</v>
      </c>
      <c r="C13" s="113">
        <f>IFERROR(SMALL('Enfants Adhérents'!$E$3:$E$36,ROW()-2),"")</f>
        <v>43418</v>
      </c>
      <c r="D13" s="103" t="str">
        <f>IF($C13="","",INDEX('Enfants Adhérents'!$A$3:$A$36,MATCH($C13,'Enfants Adhérents'!$E$3:$E$36,0)))</f>
        <v xml:space="preserve">Viviane </v>
      </c>
      <c r="E13" s="28" t="str">
        <f t="shared" si="0"/>
        <v>1 an(s), 10 mois</v>
      </c>
      <c r="F13" s="114">
        <f t="shared" si="1"/>
        <v>22</v>
      </c>
    </row>
    <row r="14" spans="1:10" ht="14.4" x14ac:dyDescent="0.3">
      <c r="A14" s="103" t="str">
        <f>IF($C14="","",INDEX('Enfants Adhérents'!$B$3:$B$36,MATCH($C14,'Enfants Adhérents'!$E$3:$E$36,0)))</f>
        <v>S</v>
      </c>
      <c r="B14" s="103" t="str">
        <f>IF($C14="","",INDEX('Enfants Adhérents'!$C$3:$C$36,MATCH($C14,'Enfants Adhérents'!$E$3:$E$36,0)))</f>
        <v>César</v>
      </c>
      <c r="C14" s="113">
        <f>IFERROR(SMALL('Enfants Adhérents'!$E$3:$E$36,ROW()-2),"")</f>
        <v>43472</v>
      </c>
      <c r="D14" s="103" t="str">
        <f>IF($C14="","",INDEX('Enfants Adhérents'!$A$3:$A$36,MATCH($C14,'Enfants Adhérents'!$E$3:$E$36,0)))</f>
        <v>Agnès</v>
      </c>
      <c r="E14" s="28" t="str">
        <f t="shared" si="0"/>
        <v>1 an(s), 8 mois</v>
      </c>
      <c r="F14" s="114">
        <f t="shared" si="1"/>
        <v>20</v>
      </c>
      <c r="J14" t="s">
        <v>114</v>
      </c>
    </row>
    <row r="15" spans="1:10" ht="14.4" x14ac:dyDescent="0.3">
      <c r="A15" s="103" t="str">
        <f>IF($C15="","",INDEX('Enfants Adhérents'!$B$3:$B$36,MATCH($C15,'Enfants Adhérents'!$E$3:$E$36,0)))</f>
        <v>Q</v>
      </c>
      <c r="B15" s="103" t="str">
        <f>IF($C15="","",INDEX('Enfants Adhérents'!$C$3:$C$36,MATCH($C15,'Enfants Adhérents'!$E$3:$E$36,0)))</f>
        <v>Olivia</v>
      </c>
      <c r="C15" s="113">
        <f>IFERROR(SMALL('Enfants Adhérents'!$E$3:$E$36,ROW()-2),"")</f>
        <v>43473</v>
      </c>
      <c r="D15" s="103" t="str">
        <f>IF($C15="","",INDEX('Enfants Adhérents'!$A$3:$A$36,MATCH($C15,'Enfants Adhérents'!$E$3:$E$36,0)))</f>
        <v>Agnès</v>
      </c>
      <c r="E15" s="28" t="str">
        <f t="shared" si="0"/>
        <v>1 an(s), 8 mois</v>
      </c>
      <c r="F15" s="114">
        <f t="shared" ref="F15:F44" si="2">IF(C15="","",IF(DATEDIF(C15,$D$1,"m")=0,DATEDIF(C15,$D$1,"yd")/30,DATEDIF(C15,$D$1,"m")))</f>
        <v>20</v>
      </c>
      <c r="J15" t="s">
        <v>115</v>
      </c>
    </row>
    <row r="16" spans="1:10" ht="14.4" x14ac:dyDescent="0.3">
      <c r="A16" s="103" t="str">
        <f>IF($C16="","",INDEX('Enfants Adhérents'!$B$3:$B$36,MATCH($C16,'Enfants Adhérents'!$E$3:$E$36,0)))</f>
        <v>R</v>
      </c>
      <c r="B16" s="103" t="str">
        <f>IF($C16="","",INDEX('Enfants Adhérents'!$C$3:$C$36,MATCH($C16,'Enfants Adhérents'!$E$3:$E$36,0)))</f>
        <v>Romy</v>
      </c>
      <c r="C16" s="113">
        <f>IFERROR(SMALL('Enfants Adhérents'!$E$3:$E$36,ROW()-2),"")</f>
        <v>43494</v>
      </c>
      <c r="D16" s="103" t="str">
        <f>IF($C16="","",INDEX('Enfants Adhérents'!$A$3:$A$36,MATCH($C16,'Enfants Adhérents'!$E$3:$E$36,0)))</f>
        <v>Agnès</v>
      </c>
      <c r="E16" s="28" t="str">
        <f t="shared" si="0"/>
        <v>1 an(s), 7 mois</v>
      </c>
      <c r="F16" s="114">
        <f t="shared" si="2"/>
        <v>19</v>
      </c>
    </row>
    <row r="17" spans="1:6" ht="14.4" x14ac:dyDescent="0.3">
      <c r="A17" s="103" t="str">
        <f>IF($C17="","",INDEX('Enfants Adhérents'!$B$3:$B$36,MATCH($C17,'Enfants Adhérents'!$E$3:$E$36,0)))</f>
        <v>W</v>
      </c>
      <c r="B17" s="103" t="str">
        <f>IF($C17="","",INDEX('Enfants Adhérents'!$C$3:$C$36,MATCH($C17,'Enfants Adhérents'!$E$3:$E$36,0)))</f>
        <v>Simon</v>
      </c>
      <c r="C17" s="113">
        <f>IFERROR(SMALL('Enfants Adhérents'!$E$3:$E$36,ROW()-2),"")</f>
        <v>43546</v>
      </c>
      <c r="D17" s="103" t="str">
        <f>IF($C17="","",INDEX('Enfants Adhérents'!$A$3:$A$36,MATCH($C17,'Enfants Adhérents'!$E$3:$E$36,0)))</f>
        <v>Sylvie</v>
      </c>
      <c r="E17" s="28" t="str">
        <f t="shared" si="0"/>
        <v>1 an(s), 6 mois</v>
      </c>
      <c r="F17" s="114">
        <f t="shared" si="2"/>
        <v>18</v>
      </c>
    </row>
    <row r="18" spans="1:6" ht="14.4" x14ac:dyDescent="0.3">
      <c r="A18" s="103" t="str">
        <f>IF($C18="","",INDEX('Enfants Adhérents'!$B$3:$B$36,MATCH($C18,'Enfants Adhérents'!$E$3:$E$36,0)))</f>
        <v>M</v>
      </c>
      <c r="B18" s="103" t="str">
        <f>IF($C18="","",INDEX('Enfants Adhérents'!$C$3:$C$36,MATCH($C18,'Enfants Adhérents'!$E$3:$E$36,0)))</f>
        <v>Simon</v>
      </c>
      <c r="C18" s="113">
        <f>IFERROR(SMALL('Enfants Adhérents'!$E$3:$E$36,ROW()-2),"")</f>
        <v>43564</v>
      </c>
      <c r="D18" s="103" t="str">
        <f>IF($C18="","",INDEX('Enfants Adhérents'!$A$3:$A$36,MATCH($C18,'Enfants Adhérents'!$E$3:$E$36,0)))</f>
        <v>Jocelyne</v>
      </c>
      <c r="E18" s="28" t="str">
        <f t="shared" si="0"/>
        <v>1 an(s), 5 mois</v>
      </c>
      <c r="F18" s="114">
        <f t="shared" si="2"/>
        <v>17</v>
      </c>
    </row>
    <row r="19" spans="1:6" ht="14.4" x14ac:dyDescent="0.3">
      <c r="A19" s="103" t="str">
        <f>IF($C19="","",INDEX('Enfants Adhérents'!$B$3:$B$36,MATCH($C19,'Enfants Adhérents'!$E$3:$E$36,0)))</f>
        <v>Y</v>
      </c>
      <c r="B19" s="103" t="str">
        <f>IF($C19="","",INDEX('Enfants Adhérents'!$C$3:$C$36,MATCH($C19,'Enfants Adhérents'!$E$3:$E$36,0)))</f>
        <v>Sacha</v>
      </c>
      <c r="C19" s="113">
        <f>IFERROR(SMALL('Enfants Adhérents'!$E$3:$E$36,ROW()-2),"")</f>
        <v>43635</v>
      </c>
      <c r="D19" s="103" t="str">
        <f>IF($C19="","",INDEX('Enfants Adhérents'!$A$3:$A$36,MATCH($C19,'Enfants Adhérents'!$E$3:$E$36,0)))</f>
        <v>Sylvie</v>
      </c>
      <c r="E19" s="28" t="str">
        <f t="shared" si="0"/>
        <v>1 an(s), 3 mois</v>
      </c>
      <c r="F19" s="114">
        <f t="shared" si="2"/>
        <v>15</v>
      </c>
    </row>
    <row r="20" spans="1:6" ht="14.4" x14ac:dyDescent="0.3">
      <c r="A20" s="103" t="str">
        <f>IF($C20="","",INDEX('Enfants Adhérents'!$B$3:$B$36,MATCH($C20,'Enfants Adhérents'!$E$3:$E$36,0)))</f>
        <v>F</v>
      </c>
      <c r="B20" s="103" t="str">
        <f>IF($C20="","",INDEX('Enfants Adhérents'!$C$3:$C$36,MATCH($C20,'Enfants Adhérents'!$E$3:$E$36,0)))</f>
        <v>Elsa</v>
      </c>
      <c r="C20" s="113">
        <f>IFERROR(SMALL('Enfants Adhérents'!$E$3:$E$36,ROW()-2),"")</f>
        <v>43657</v>
      </c>
      <c r="D20" s="103" t="str">
        <f>IF($C20="","",INDEX('Enfants Adhérents'!$A$3:$A$36,MATCH($C20,'Enfants Adhérents'!$E$3:$E$36,0)))</f>
        <v>Fred</v>
      </c>
      <c r="E20" s="28" t="str">
        <f t="shared" si="0"/>
        <v>1 an(s), 2 mois</v>
      </c>
      <c r="F20" s="114">
        <f t="shared" si="2"/>
        <v>14</v>
      </c>
    </row>
    <row r="21" spans="1:6" ht="14.4" x14ac:dyDescent="0.3">
      <c r="A21" s="103" t="str">
        <f>IF($C21="","",INDEX('Enfants Adhérents'!$B$3:$B$36,MATCH($C21,'Enfants Adhérents'!$E$3:$E$36,0)))</f>
        <v>AA</v>
      </c>
      <c r="B21" s="103" t="str">
        <f>IF($C21="","",INDEX('Enfants Adhérents'!$C$3:$C$36,MATCH($C21,'Enfants Adhérents'!$E$3:$E$36,0)))</f>
        <v>Romain</v>
      </c>
      <c r="C21" s="113">
        <f>IFERROR(SMALL('Enfants Adhérents'!$E$3:$E$36,ROW()-2),"")</f>
        <v>43691</v>
      </c>
      <c r="D21" s="103" t="str">
        <f>IF($C21="","",INDEX('Enfants Adhérents'!$A$3:$A$36,MATCH($C21,'Enfants Adhérents'!$E$3:$E$36,0)))</f>
        <v>Nathalie</v>
      </c>
      <c r="E21" s="28" t="str">
        <f t="shared" si="0"/>
        <v>1 an(s), 1 mois</v>
      </c>
      <c r="F21" s="114">
        <f t="shared" si="2"/>
        <v>13</v>
      </c>
    </row>
    <row r="22" spans="1:6" ht="14.4" x14ac:dyDescent="0.3">
      <c r="A22" s="103" t="str">
        <f>IF($C22="","",INDEX('Enfants Adhérents'!$B$3:$B$36,MATCH($C22,'Enfants Adhérents'!$E$3:$E$36,0)))</f>
        <v>V</v>
      </c>
      <c r="B22" s="103" t="str">
        <f>IF($C22="","",INDEX('Enfants Adhérents'!$C$3:$C$36,MATCH($C22,'Enfants Adhérents'!$E$3:$E$36,0)))</f>
        <v>Roger</v>
      </c>
      <c r="C22" s="113">
        <f>IFERROR(SMALL('Enfants Adhérents'!$E$3:$E$36,ROW()-2),"")</f>
        <v>43708</v>
      </c>
      <c r="D22" s="103" t="str">
        <f>IF($C22="","",INDEX('Enfants Adhérents'!$A$3:$A$36,MATCH($C22,'Enfants Adhérents'!$E$3:$E$36,0)))</f>
        <v>Stéphanie</v>
      </c>
      <c r="E22" s="28" t="str">
        <f t="shared" si="0"/>
        <v>1 an(s), 0 mois</v>
      </c>
      <c r="F22" s="114">
        <f t="shared" si="2"/>
        <v>12</v>
      </c>
    </row>
    <row r="23" spans="1:6" ht="14.4" x14ac:dyDescent="0.3">
      <c r="A23" s="103" t="str">
        <f>IF($C23="","",INDEX('Enfants Adhérents'!$B$3:$B$36,MATCH($C23,'Enfants Adhérents'!$E$3:$E$36,0)))</f>
        <v>G</v>
      </c>
      <c r="B23" s="103" t="str">
        <f>IF($C23="","",INDEX('Enfants Adhérents'!$C$3:$C$36,MATCH($C23,'Enfants Adhérents'!$E$3:$E$36,0)))</f>
        <v>Basile</v>
      </c>
      <c r="C23" s="113">
        <f>IFERROR(SMALL('Enfants Adhérents'!$E$3:$E$36,ROW()-2),"")</f>
        <v>43819</v>
      </c>
      <c r="D23" s="103" t="str">
        <f>IF($C23="","",INDEX('Enfants Adhérents'!$A$3:$A$36,MATCH($C23,'Enfants Adhérents'!$E$3:$E$36,0)))</f>
        <v>Fred</v>
      </c>
      <c r="E23" s="28" t="str">
        <f t="shared" si="0"/>
        <v>0 an(s), 9 mois</v>
      </c>
      <c r="F23" s="114">
        <f t="shared" si="2"/>
        <v>9</v>
      </c>
    </row>
    <row r="24" spans="1:6" ht="14.4" x14ac:dyDescent="0.3">
      <c r="A24" s="103" t="str">
        <f>IF($C24="","",INDEX('Enfants Adhérents'!$B$3:$B$36,MATCH($C24,'Enfants Adhérents'!$E$3:$E$36,0)))</f>
        <v>AB</v>
      </c>
      <c r="B24" s="103" t="str">
        <f>IF($C24="","",INDEX('Enfants Adhérents'!$C$3:$C$36,MATCH($C24,'Enfants Adhérents'!$E$3:$E$36,0)))</f>
        <v>Charlotte</v>
      </c>
      <c r="C24" s="113">
        <f>IFERROR(SMALL('Enfants Adhérents'!$E$3:$E$36,ROW()-2),"")</f>
        <v>43855</v>
      </c>
      <c r="D24" s="103" t="str">
        <f>IF($C24="","",INDEX('Enfants Adhérents'!$A$3:$A$36,MATCH($C24,'Enfants Adhérents'!$E$3:$E$36,0)))</f>
        <v>Nathalie</v>
      </c>
      <c r="E24" s="28" t="str">
        <f t="shared" si="0"/>
        <v>0 an(s), 8 mois</v>
      </c>
      <c r="F24" s="114">
        <f t="shared" si="2"/>
        <v>8</v>
      </c>
    </row>
    <row r="25" spans="1:6" ht="14.4" x14ac:dyDescent="0.3">
      <c r="A25" s="103" t="str">
        <f>IF($C25="","",INDEX('Enfants Adhérents'!$B$3:$B$36,MATCH($C25,'Enfants Adhérents'!$E$3:$E$36,0)))</f>
        <v>K</v>
      </c>
      <c r="B25" s="103" t="str">
        <f>IF($C25="","",INDEX('Enfants Adhérents'!$C$3:$C$36,MATCH($C25,'Enfants Adhérents'!$E$3:$E$36,0)))</f>
        <v>Clémentine</v>
      </c>
      <c r="C25" s="113">
        <f>IFERROR(SMALL('Enfants Adhérents'!$E$3:$E$36,ROW()-2),"")</f>
        <v>43873</v>
      </c>
      <c r="D25" s="103" t="str">
        <f>IF($C25="","",INDEX('Enfants Adhérents'!$A$3:$A$36,MATCH($C25,'Enfants Adhérents'!$E$3:$E$36,0)))</f>
        <v>Christine</v>
      </c>
      <c r="E25" s="28" t="str">
        <f t="shared" si="0"/>
        <v>0 an(s), 7 mois</v>
      </c>
      <c r="F25" s="114">
        <f t="shared" si="2"/>
        <v>7</v>
      </c>
    </row>
    <row r="26" spans="1:6" ht="14.4" x14ac:dyDescent="0.3">
      <c r="A26" s="103" t="str">
        <f>IF($C26="","",INDEX('Enfants Adhérents'!$B$3:$B$36,MATCH($C26,'Enfants Adhérents'!$E$3:$E$36,0)))</f>
        <v>AD</v>
      </c>
      <c r="B26" s="103" t="str">
        <f>IF($C26="","",INDEX('Enfants Adhérents'!$C$3:$C$36,MATCH($C26,'Enfants Adhérents'!$E$3:$E$36,0)))</f>
        <v>Louis</v>
      </c>
      <c r="C26" s="113">
        <f>IFERROR(SMALL('Enfants Adhérents'!$E$3:$E$36,ROW()-2),"")</f>
        <v>43908</v>
      </c>
      <c r="D26" s="103" t="str">
        <f>IF($C26="","",INDEX('Enfants Adhérents'!$A$3:$A$36,MATCH($C26,'Enfants Adhérents'!$E$3:$E$36,0)))</f>
        <v>Nathalie</v>
      </c>
      <c r="E26" s="28" t="str">
        <f t="shared" si="0"/>
        <v>0 an(s), 6 mois</v>
      </c>
      <c r="F26" s="114">
        <f t="shared" si="2"/>
        <v>6</v>
      </c>
    </row>
    <row r="27" spans="1:6" ht="14.4" x14ac:dyDescent="0.3">
      <c r="A27" s="103" t="str">
        <f>IF($C27="","",INDEX('Enfants Adhérents'!$B$3:$B$36,MATCH($C27,'Enfants Adhérents'!$E$3:$E$36,0)))</f>
        <v>O</v>
      </c>
      <c r="B27" s="103" t="str">
        <f>IF($C27="","",INDEX('Enfants Adhérents'!$C$3:$C$36,MATCH($C27,'Enfants Adhérents'!$E$3:$E$36,0)))</f>
        <v>Alysée</v>
      </c>
      <c r="C27" s="113">
        <f>IFERROR(SMALL('Enfants Adhérents'!$E$3:$E$36,ROW()-2),"")</f>
        <v>43915</v>
      </c>
      <c r="D27" s="103" t="str">
        <f>IF($C27="","",INDEX('Enfants Adhérents'!$A$3:$A$36,MATCH($C27,'Enfants Adhérents'!$E$3:$E$36,0)))</f>
        <v xml:space="preserve">Viviane </v>
      </c>
      <c r="E27" s="28" t="str">
        <f t="shared" si="0"/>
        <v>0 an(s), 6 mois</v>
      </c>
      <c r="F27" s="114">
        <f t="shared" si="2"/>
        <v>6</v>
      </c>
    </row>
    <row r="28" spans="1:6" ht="14.4" x14ac:dyDescent="0.3">
      <c r="A28" s="103" t="str">
        <f>IF($C28="","",INDEX('Enfants Adhérents'!$B$3:$B$36,MATCH($C28,'Enfants Adhérents'!$E$3:$E$36,0)))</f>
        <v>L</v>
      </c>
      <c r="B28" s="103" t="str">
        <f>IF($C28="","",INDEX('Enfants Adhérents'!$C$3:$C$36,MATCH($C28,'Enfants Adhérents'!$E$3:$E$36,0)))</f>
        <v>Evan</v>
      </c>
      <c r="C28" s="113">
        <f>IFERROR(SMALL('Enfants Adhérents'!$E$3:$E$36,ROW()-2),"")</f>
        <v>43958</v>
      </c>
      <c r="D28" s="103" t="str">
        <f>IF($C28="","",INDEX('Enfants Adhérents'!$A$3:$A$36,MATCH($C28,'Enfants Adhérents'!$E$3:$E$36,0)))</f>
        <v>Jocelyne</v>
      </c>
      <c r="E28" s="28" t="str">
        <f t="shared" si="0"/>
        <v>0 an(s), 4 mois</v>
      </c>
      <c r="F28" s="114">
        <f t="shared" si="2"/>
        <v>4</v>
      </c>
    </row>
    <row r="29" spans="1:6" ht="14.4" x14ac:dyDescent="0.3">
      <c r="A29" s="103" t="str">
        <f>IF($C29="","",INDEX('Enfants Adhérents'!$B$3:$B$36,MATCH($C29,'Enfants Adhérents'!$E$3:$E$36,0)))</f>
        <v>I</v>
      </c>
      <c r="B29" s="103" t="str">
        <f>IF($C29="","",INDEX('Enfants Adhérents'!$C$3:$C$36,MATCH($C29,'Enfants Adhérents'!$E$3:$E$36,0)))</f>
        <v>Eliott</v>
      </c>
      <c r="C29" s="113">
        <f>IFERROR(SMALL('Enfants Adhérents'!$E$3:$E$36,ROW()-2),"")</f>
        <v>43974</v>
      </c>
      <c r="D29" s="103" t="str">
        <f>IF($C29="","",INDEX('Enfants Adhérents'!$A$3:$A$36,MATCH($C29,'Enfants Adhérents'!$E$3:$E$36,0)))</f>
        <v>Corine</v>
      </c>
      <c r="E29" s="28" t="str">
        <f t="shared" si="0"/>
        <v>0 an(s), 4 mois</v>
      </c>
      <c r="F29" s="114">
        <f t="shared" si="2"/>
        <v>4</v>
      </c>
    </row>
    <row r="30" spans="1:6" ht="14.4" x14ac:dyDescent="0.3">
      <c r="A30" s="103" t="str">
        <f>IF($C30="","",INDEX('Enfants Adhérents'!$B$3:$B$36,MATCH($C30,'Enfants Adhérents'!$E$3:$E$36,0)))</f>
        <v>T</v>
      </c>
      <c r="B30" s="103" t="str">
        <f>IF($C30="","",INDEX('Enfants Adhérents'!$C$3:$C$36,MATCH($C30,'Enfants Adhérents'!$E$3:$E$36,0)))</f>
        <v>Roxane</v>
      </c>
      <c r="C30" s="113">
        <f>IFERROR(SMALL('Enfants Adhérents'!$E$3:$E$36,ROW()-2),"")</f>
        <v>44013</v>
      </c>
      <c r="D30" s="103" t="str">
        <f>IF($C30="","",INDEX('Enfants Adhérents'!$A$3:$A$36,MATCH($C30,'Enfants Adhérents'!$E$3:$E$36,0)))</f>
        <v>Stéphanie</v>
      </c>
      <c r="E30" s="28" t="str">
        <f t="shared" si="0"/>
        <v>0 an(s), 2 mois</v>
      </c>
      <c r="F30" s="114">
        <f t="shared" si="2"/>
        <v>2</v>
      </c>
    </row>
    <row r="31" spans="1:6" ht="14.4" x14ac:dyDescent="0.3">
      <c r="A31" s="103" t="str">
        <f>IF($C31="","",INDEX('Enfants Adhérents'!$B$3:$B$36,MATCH($C31,'Enfants Adhérents'!$E$3:$E$36,0)))</f>
        <v>Z</v>
      </c>
      <c r="B31" s="103" t="str">
        <f>IF($C31="","",INDEX('Enfants Adhérents'!$C$3:$C$36,MATCH($C31,'Enfants Adhérents'!$E$3:$E$36,0)))</f>
        <v>Tiago</v>
      </c>
      <c r="C31" s="113">
        <f>IFERROR(SMALL('Enfants Adhérents'!$E$3:$E$36,ROW()-2),"")</f>
        <v>44075</v>
      </c>
      <c r="D31" s="103" t="str">
        <f>IF($C31="","",INDEX('Enfants Adhérents'!$A$3:$A$36,MATCH($C31,'Enfants Adhérents'!$E$3:$E$36,0)))</f>
        <v>Sylvie</v>
      </c>
      <c r="E31" s="28" t="str">
        <f t="shared" si="0"/>
        <v>0 an(s), 0 mois</v>
      </c>
      <c r="F31" s="114">
        <f t="shared" si="2"/>
        <v>0.83333333333333337</v>
      </c>
    </row>
    <row r="32" spans="1:6" ht="14.4" x14ac:dyDescent="0.3">
      <c r="A32" s="103" t="str">
        <f>IF($C32="","",INDEX('Enfants Adhérents'!$B$3:$B$36,MATCH($C32,'Enfants Adhérents'!$E$3:$E$36,0)))</f>
        <v/>
      </c>
      <c r="B32" s="103" t="str">
        <f>IF($C32="","",INDEX('Enfants Adhérents'!$C$3:$C$36,MATCH($C32,'Enfants Adhérents'!$E$3:$E$36,0)))</f>
        <v/>
      </c>
      <c r="C32" s="113" t="str">
        <f>IFERROR(SMALL('Enfants Adhérents'!$E$3:$E$36,ROW()-2),"")</f>
        <v/>
      </c>
      <c r="D32" s="103" t="str">
        <f>IF($C32="","",INDEX('Enfants Adhérents'!$A$3:$A$36,MATCH($C32,'Enfants Adhérents'!$E$3:$E$36,0)))</f>
        <v/>
      </c>
      <c r="E32" s="28" t="str">
        <f t="shared" si="0"/>
        <v xml:space="preserve"> </v>
      </c>
      <c r="F32" s="114" t="str">
        <f t="shared" si="2"/>
        <v/>
      </c>
    </row>
    <row r="33" spans="1:6" ht="14.4" x14ac:dyDescent="0.3">
      <c r="A33" s="103" t="str">
        <f>IF($C33="","",INDEX('Enfants Adhérents'!$B$3:$B$36,MATCH($C33,'Enfants Adhérents'!$E$3:$E$36,0)))</f>
        <v/>
      </c>
      <c r="B33" s="103" t="str">
        <f>IF($C33="","",INDEX('Enfants Adhérents'!$C$3:$C$36,MATCH($C33,'Enfants Adhérents'!$E$3:$E$36,0)))</f>
        <v/>
      </c>
      <c r="C33" s="113" t="str">
        <f>IFERROR(SMALL('Enfants Adhérents'!$E$3:$E$36,ROW()-2),"")</f>
        <v/>
      </c>
      <c r="D33" s="103" t="str">
        <f>IF($C33="","",INDEX('Enfants Adhérents'!$A$3:$A$36,MATCH($C33,'Enfants Adhérents'!$E$3:$E$36,0)))</f>
        <v/>
      </c>
      <c r="E33" s="28" t="str">
        <f t="shared" si="0"/>
        <v xml:space="preserve"> </v>
      </c>
      <c r="F33" s="114" t="str">
        <f t="shared" si="2"/>
        <v/>
      </c>
    </row>
    <row r="34" spans="1:6" ht="14.4" x14ac:dyDescent="0.3">
      <c r="A34" s="103" t="str">
        <f>IF($C34="","",INDEX('Enfants Adhérents'!$B$3:$B$36,MATCH($C34,'Enfants Adhérents'!$E$3:$E$36,0)))</f>
        <v/>
      </c>
      <c r="B34" s="103" t="str">
        <f>IF($C34="","",INDEX('Enfants Adhérents'!$C$3:$C$36,MATCH($C34,'Enfants Adhérents'!$E$3:$E$36,0)))</f>
        <v/>
      </c>
      <c r="C34" s="113" t="str">
        <f>IFERROR(SMALL('Enfants Adhérents'!$E$3:$E$36,ROW()-2),"")</f>
        <v/>
      </c>
      <c r="D34" s="103" t="str">
        <f>IF($C34="","",INDEX('Enfants Adhérents'!$A$3:$A$36,MATCH($C34,'Enfants Adhérents'!$E$3:$E$36,0)))</f>
        <v/>
      </c>
      <c r="E34" s="28" t="str">
        <f t="shared" si="0"/>
        <v xml:space="preserve"> </v>
      </c>
      <c r="F34" s="114" t="str">
        <f t="shared" si="2"/>
        <v/>
      </c>
    </row>
    <row r="35" spans="1:6" ht="14.4" x14ac:dyDescent="0.3">
      <c r="A35" s="103" t="str">
        <f>IF($C35="","",INDEX('Enfants Adhérents'!$B$3:$B$36,MATCH($C35,'Enfants Adhérents'!$E$3:$E$36,0)))</f>
        <v/>
      </c>
      <c r="B35" s="103" t="str">
        <f>IF($C35="","",INDEX('Enfants Adhérents'!$C$3:$C$36,MATCH($C35,'Enfants Adhérents'!$E$3:$E$36,0)))</f>
        <v/>
      </c>
      <c r="C35" s="113" t="str">
        <f>IFERROR(SMALL('Enfants Adhérents'!$E$3:$E$36,ROW()-2),"")</f>
        <v/>
      </c>
      <c r="D35" s="103" t="str">
        <f>IF($C35="","",INDEX('Enfants Adhérents'!$A$3:$A$36,MATCH($C35,'Enfants Adhérents'!$E$3:$E$36,0)))</f>
        <v/>
      </c>
      <c r="E35" s="28" t="str">
        <f t="shared" si="0"/>
        <v xml:space="preserve"> </v>
      </c>
      <c r="F35" s="114" t="str">
        <f t="shared" si="2"/>
        <v/>
      </c>
    </row>
    <row r="36" spans="1:6" ht="14.4" x14ac:dyDescent="0.3">
      <c r="A36" s="103" t="str">
        <f>IF($C36="","",INDEX('Enfants Adhérents'!$B$3:$B$36,MATCH($C36,'Enfants Adhérents'!$E$3:$E$36,0)))</f>
        <v/>
      </c>
      <c r="B36" s="103" t="str">
        <f>IF($C36="","",INDEX('Enfants Adhérents'!$C$3:$C$36,MATCH($C36,'Enfants Adhérents'!$E$3:$E$36,0)))</f>
        <v/>
      </c>
      <c r="C36" s="113" t="str">
        <f>IFERROR(SMALL('Enfants Adhérents'!$E$3:$E$36,ROW()-2),"")</f>
        <v/>
      </c>
      <c r="D36" s="103" t="str">
        <f>IF($C36="","",INDEX('Enfants Adhérents'!$A$3:$A$36,MATCH($C36,'Enfants Adhérents'!$E$3:$E$36,0)))</f>
        <v/>
      </c>
      <c r="E36" s="28" t="str">
        <f t="shared" si="0"/>
        <v xml:space="preserve"> </v>
      </c>
      <c r="F36" s="114" t="str">
        <f t="shared" si="2"/>
        <v/>
      </c>
    </row>
    <row r="37" spans="1:6" ht="14.4" x14ac:dyDescent="0.3">
      <c r="A37" s="103" t="str">
        <f>IF($C37="","",INDEX('Enfants Adhérents'!$B$3:$B$36,MATCH($C37,'Enfants Adhérents'!$E$3:$E$36,0)))</f>
        <v/>
      </c>
      <c r="B37" s="103" t="str">
        <f>IF($C37="","",INDEX('Enfants Adhérents'!$C$3:$C$36,MATCH($C37,'Enfants Adhérents'!$E$3:$E$36,0)))</f>
        <v/>
      </c>
      <c r="C37" s="113" t="str">
        <f>IFERROR(SMALL('Enfants Adhérents'!$E$3:$E$36,ROW()-2),"")</f>
        <v/>
      </c>
      <c r="D37" s="103" t="str">
        <f>IF($C37="","",INDEX('Enfants Adhérents'!$A$3:$A$36,MATCH($C37,'Enfants Adhérents'!$E$3:$E$36,0)))</f>
        <v/>
      </c>
      <c r="E37" s="28" t="str">
        <f t="shared" si="0"/>
        <v xml:space="preserve"> </v>
      </c>
      <c r="F37" s="114" t="str">
        <f t="shared" si="2"/>
        <v/>
      </c>
    </row>
    <row r="38" spans="1:6" ht="14.4" x14ac:dyDescent="0.3">
      <c r="A38" s="103" t="str">
        <f>IF($C38="","",INDEX('Enfants Adhérents'!$B$3:$B$36,MATCH($C38,'Enfants Adhérents'!$E$3:$E$36,0)))</f>
        <v/>
      </c>
      <c r="B38" s="103" t="str">
        <f>IF($C38="","",INDEX('Enfants Adhérents'!$C$3:$C$36,MATCH($C38,'Enfants Adhérents'!$E$3:$E$36,0)))</f>
        <v/>
      </c>
      <c r="C38" s="113" t="str">
        <f>IFERROR(SMALL('Enfants Adhérents'!$E$3:$E$36,ROW()-2),"")</f>
        <v/>
      </c>
      <c r="D38" s="103" t="str">
        <f>IF($C38="","",INDEX('Enfants Adhérents'!$A$3:$A$36,MATCH($C38,'Enfants Adhérents'!$E$3:$E$36,0)))</f>
        <v/>
      </c>
      <c r="E38" s="28" t="str">
        <f t="shared" si="0"/>
        <v xml:space="preserve"> </v>
      </c>
      <c r="F38" s="114" t="str">
        <f t="shared" si="2"/>
        <v/>
      </c>
    </row>
    <row r="39" spans="1:6" ht="14.4" x14ac:dyDescent="0.3">
      <c r="A39" s="103" t="str">
        <f>IF($C39="","",INDEX('Enfants Adhérents'!$B$3:$B$36,MATCH($C39,'Enfants Adhérents'!$E$3:$E$36,0)))</f>
        <v/>
      </c>
      <c r="B39" s="103" t="str">
        <f>IF($C39="","",INDEX('Enfants Adhérents'!$C$3:$C$36,MATCH($C39,'Enfants Adhérents'!$E$3:$E$36,0)))</f>
        <v/>
      </c>
      <c r="C39" s="113" t="str">
        <f>IFERROR(SMALL('Enfants Adhérents'!$E$3:$E$36,ROW()-2),"")</f>
        <v/>
      </c>
      <c r="D39" s="103" t="str">
        <f>IF($C39="","",INDEX('Enfants Adhérents'!$A$3:$A$36,MATCH($C39,'Enfants Adhérents'!$E$3:$E$36,0)))</f>
        <v/>
      </c>
      <c r="E39" s="28" t="str">
        <f t="shared" si="0"/>
        <v xml:space="preserve"> </v>
      </c>
      <c r="F39" s="114" t="str">
        <f t="shared" si="2"/>
        <v/>
      </c>
    </row>
    <row r="40" spans="1:6" ht="14.4" x14ac:dyDescent="0.3">
      <c r="A40" s="103" t="str">
        <f>IF($C40="","",INDEX('Enfants Adhérents'!$B$3:$B$36,MATCH($C40,'Enfants Adhérents'!$E$3:$E$36,0)))</f>
        <v/>
      </c>
      <c r="B40" s="103" t="str">
        <f>IF($C40="","",INDEX('Enfants Adhérents'!$C$3:$C$36,MATCH($C40,'Enfants Adhérents'!$E$3:$E$36,0)))</f>
        <v/>
      </c>
      <c r="C40" s="113" t="str">
        <f>IFERROR(SMALL('Enfants Adhérents'!$E$3:$E$36,ROW()-2),"")</f>
        <v/>
      </c>
      <c r="D40" s="103" t="str">
        <f>IF($C40="","",INDEX('Enfants Adhérents'!$A$3:$A$36,MATCH($C40,'Enfants Adhérents'!$E$3:$E$36,0)))</f>
        <v/>
      </c>
      <c r="E40" s="28" t="str">
        <f t="shared" si="0"/>
        <v xml:space="preserve"> </v>
      </c>
      <c r="F40" s="114" t="str">
        <f t="shared" si="2"/>
        <v/>
      </c>
    </row>
    <row r="41" spans="1:6" ht="14.4" x14ac:dyDescent="0.3">
      <c r="A41" s="103" t="str">
        <f>IF($C41="","",INDEX('Enfants Adhérents'!$B$3:$B$36,MATCH($C41,'Enfants Adhérents'!$E$3:$E$36,0)))</f>
        <v/>
      </c>
      <c r="B41" s="103" t="str">
        <f>IF($C41="","",INDEX('Enfants Adhérents'!$C$3:$C$36,MATCH($C41,'Enfants Adhérents'!$E$3:$E$36,0)))</f>
        <v/>
      </c>
      <c r="C41" s="113" t="str">
        <f>IFERROR(SMALL('Enfants Adhérents'!$E$3:$E$36,ROW()-2),"")</f>
        <v/>
      </c>
      <c r="D41" s="103" t="str">
        <f>IF($C41="","",INDEX('Enfants Adhérents'!$A$3:$A$36,MATCH($C41,'Enfants Adhérents'!$E$3:$E$36,0)))</f>
        <v/>
      </c>
      <c r="E41" s="28" t="str">
        <f t="shared" si="0"/>
        <v xml:space="preserve"> </v>
      </c>
      <c r="F41" s="114" t="str">
        <f t="shared" si="2"/>
        <v/>
      </c>
    </row>
    <row r="42" spans="1:6" ht="14.4" x14ac:dyDescent="0.3">
      <c r="A42" s="103" t="str">
        <f>IF($C42="","",INDEX('Enfants Adhérents'!$B$3:$B$36,MATCH($C42,'Enfants Adhérents'!$E$3:$E$36,0)))</f>
        <v/>
      </c>
      <c r="B42" s="103" t="str">
        <f>IF($C42="","",INDEX('Enfants Adhérents'!$C$3:$C$36,MATCH($C42,'Enfants Adhérents'!$E$3:$E$36,0)))</f>
        <v/>
      </c>
      <c r="C42" s="113" t="str">
        <f>IFERROR(SMALL('Enfants Adhérents'!$E$3:$E$36,ROW()-2),"")</f>
        <v/>
      </c>
      <c r="D42" s="103" t="str">
        <f>IF($C42="","",INDEX('Enfants Adhérents'!$A$3:$A$36,MATCH($C42,'Enfants Adhérents'!$E$3:$E$36,0)))</f>
        <v/>
      </c>
      <c r="E42" s="28" t="str">
        <f t="shared" si="0"/>
        <v xml:space="preserve"> </v>
      </c>
      <c r="F42" s="114" t="str">
        <f t="shared" si="2"/>
        <v/>
      </c>
    </row>
    <row r="43" spans="1:6" ht="14.4" x14ac:dyDescent="0.3">
      <c r="A43" s="103" t="str">
        <f>IF($C43="","",INDEX('Enfants Adhérents'!$B$3:$B$36,MATCH($C43,'Enfants Adhérents'!$E$3:$E$36,0)))</f>
        <v/>
      </c>
      <c r="B43" s="103" t="str">
        <f>IF($C43="","",INDEX('Enfants Adhérents'!$C$3:$C$36,MATCH($C43,'Enfants Adhérents'!$E$3:$E$36,0)))</f>
        <v/>
      </c>
      <c r="C43" s="113" t="str">
        <f>IFERROR(SMALL('Enfants Adhérents'!$E$3:$E$36,ROW()-2),"")</f>
        <v/>
      </c>
      <c r="D43" s="103" t="str">
        <f>IF($C43="","",INDEX('Enfants Adhérents'!$A$3:$A$36,MATCH($C43,'Enfants Adhérents'!$E$3:$E$36,0)))</f>
        <v/>
      </c>
      <c r="E43" s="28" t="str">
        <f t="shared" si="0"/>
        <v xml:space="preserve"> </v>
      </c>
      <c r="F43" s="114" t="str">
        <f t="shared" si="2"/>
        <v/>
      </c>
    </row>
    <row r="44" spans="1:6" ht="14.4" x14ac:dyDescent="0.3">
      <c r="A44" s="103" t="str">
        <f>IF($C44="","",INDEX('Enfants Adhérents'!$B$3:$B$36,MATCH($C44,'Enfants Adhérents'!$E$3:$E$36,0)))</f>
        <v/>
      </c>
      <c r="B44" s="103" t="str">
        <f>IF($C44="","",INDEX('Enfants Adhérents'!$C$3:$C$36,MATCH($C44,'Enfants Adhérents'!$E$3:$E$36,0)))</f>
        <v/>
      </c>
      <c r="C44" s="113" t="str">
        <f>IFERROR(SMALL('Enfants Adhérents'!$E$3:$E$36,ROW()-2),"")</f>
        <v/>
      </c>
      <c r="D44" s="103" t="str">
        <f>IF($C44="","",INDEX('Enfants Adhérents'!$A$3:$A$36,MATCH($C44,'Enfants Adhérents'!$E$3:$E$36,0)))</f>
        <v/>
      </c>
      <c r="E44" s="28" t="str">
        <f t="shared" si="0"/>
        <v xml:space="preserve"> </v>
      </c>
      <c r="F44" s="114" t="str">
        <f t="shared" si="2"/>
        <v/>
      </c>
    </row>
  </sheetData>
  <sortState ref="A2:E45">
    <sortCondition ref="D2:D45" customList="septembre,octobre,novembre,décembre,janvier,février,mars,avril,mai,juin,juillet,août"/>
    <sortCondition ref="A2:A45"/>
  </sortState>
  <dataConsolidate/>
  <pageMargins left="0.7" right="0.7" top="0.75" bottom="0.75" header="0.3" footer="0.3"/>
  <pageSetup paperSize="9" orientation="portrait" horizontalDpi="360" verticalDpi="36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F16"/>
  <sheetViews>
    <sheetView workbookViewId="0"/>
  </sheetViews>
  <sheetFormatPr baseColWidth="10" defaultRowHeight="13.8" x14ac:dyDescent="0.25"/>
  <cols>
    <col min="1" max="1" width="22" customWidth="1"/>
    <col min="2" max="2" width="28.3984375" bestFit="1" customWidth="1"/>
    <col min="3" max="4" width="14.3984375" bestFit="1" customWidth="1"/>
    <col min="5" max="5" width="27.8984375" bestFit="1" customWidth="1"/>
  </cols>
  <sheetData>
    <row r="2" spans="1:6" x14ac:dyDescent="0.25">
      <c r="A2" s="99" t="s">
        <v>62</v>
      </c>
      <c r="B2" s="100" t="s">
        <v>63</v>
      </c>
      <c r="C2" s="100" t="s">
        <v>64</v>
      </c>
      <c r="D2" s="100" t="s">
        <v>65</v>
      </c>
      <c r="E2" s="100" t="s">
        <v>66</v>
      </c>
      <c r="F2" s="100" t="s">
        <v>67</v>
      </c>
    </row>
    <row r="3" spans="1:6" ht="21.9" customHeight="1" x14ac:dyDescent="0.25">
      <c r="A3" t="s">
        <v>71</v>
      </c>
      <c r="B3" s="96"/>
      <c r="C3" s="96"/>
      <c r="D3" s="96"/>
      <c r="E3" s="97"/>
      <c r="F3" s="98"/>
    </row>
    <row r="4" spans="1:6" ht="21.9" customHeight="1" x14ac:dyDescent="0.25">
      <c r="A4" t="s">
        <v>76</v>
      </c>
      <c r="B4" s="46"/>
      <c r="C4" s="47"/>
      <c r="D4" s="46"/>
      <c r="E4" s="48"/>
      <c r="F4" s="47"/>
    </row>
    <row r="5" spans="1:6" ht="21.9" customHeight="1" x14ac:dyDescent="0.25">
      <c r="A5" t="s">
        <v>77</v>
      </c>
      <c r="B5" s="46"/>
      <c r="C5" s="46"/>
      <c r="D5" s="46"/>
      <c r="E5" s="48"/>
      <c r="F5" s="47"/>
    </row>
    <row r="6" spans="1:6" ht="21.9" customHeight="1" x14ac:dyDescent="0.25">
      <c r="A6" t="s">
        <v>69</v>
      </c>
      <c r="B6" s="46"/>
      <c r="C6" s="46"/>
      <c r="D6" s="46"/>
      <c r="E6" s="48"/>
      <c r="F6" s="47"/>
    </row>
    <row r="7" spans="1:6" ht="21.9" customHeight="1" x14ac:dyDescent="0.25">
      <c r="A7" t="s">
        <v>68</v>
      </c>
      <c r="B7" s="46"/>
      <c r="C7" s="46"/>
      <c r="D7" s="46"/>
      <c r="E7" s="48"/>
      <c r="F7" s="47"/>
    </row>
    <row r="8" spans="1:6" ht="21.9" customHeight="1" x14ac:dyDescent="0.25">
      <c r="A8" t="s">
        <v>74</v>
      </c>
      <c r="B8" s="46"/>
      <c r="C8" s="46"/>
      <c r="D8" s="46"/>
      <c r="E8" s="48"/>
      <c r="F8" s="47"/>
    </row>
    <row r="9" spans="1:6" ht="21.9" customHeight="1" x14ac:dyDescent="0.25">
      <c r="A9" t="s">
        <v>75</v>
      </c>
      <c r="B9" s="101"/>
      <c r="C9" s="101"/>
      <c r="D9" s="101"/>
      <c r="E9" s="102"/>
      <c r="F9" s="47"/>
    </row>
    <row r="10" spans="1:6" ht="21.9" customHeight="1" x14ac:dyDescent="0.25">
      <c r="A10" t="s">
        <v>72</v>
      </c>
      <c r="B10" s="46"/>
      <c r="C10" s="47"/>
      <c r="D10" s="46"/>
      <c r="E10" s="48"/>
      <c r="F10" s="47"/>
    </row>
    <row r="11" spans="1:6" ht="21.9" customHeight="1" x14ac:dyDescent="0.25">
      <c r="A11" t="s">
        <v>73</v>
      </c>
      <c r="B11" s="69"/>
      <c r="C11" s="69"/>
      <c r="D11" s="69"/>
      <c r="E11" s="70"/>
      <c r="F11" s="71"/>
    </row>
    <row r="12" spans="1:6" ht="21.9" customHeight="1" x14ac:dyDescent="0.25">
      <c r="A12" t="s">
        <v>70</v>
      </c>
      <c r="B12" s="75"/>
      <c r="C12" s="75"/>
      <c r="D12" s="75"/>
      <c r="E12" s="76"/>
      <c r="F12" s="77"/>
    </row>
    <row r="13" spans="1:6" ht="21.9" customHeight="1" x14ac:dyDescent="0.25">
      <c r="B13" s="72"/>
      <c r="C13" s="72"/>
      <c r="D13" s="72"/>
      <c r="E13" s="73"/>
      <c r="F13" s="74"/>
    </row>
    <row r="14" spans="1:6" ht="21.9" customHeight="1" x14ac:dyDescent="0.25">
      <c r="A14">
        <f>COUNTA(A3:A12)</f>
        <v>10</v>
      </c>
      <c r="B14" s="56"/>
      <c r="C14" s="56"/>
      <c r="D14" s="56"/>
      <c r="E14" s="56"/>
      <c r="F14" s="56"/>
    </row>
    <row r="15" spans="1:6" ht="21.9" customHeight="1" x14ac:dyDescent="0.25">
      <c r="B15" s="72"/>
      <c r="C15" s="74"/>
      <c r="D15" s="72"/>
      <c r="E15" s="73"/>
      <c r="F15" s="74"/>
    </row>
    <row r="16" spans="1:6" ht="21.9" customHeight="1" x14ac:dyDescent="0.25"/>
  </sheetData>
  <sortState ref="A3:A12">
    <sortCondition ref="A12"/>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Enfants Adhérents</vt:lpstr>
      <vt:lpstr>G-F et mois</vt:lpstr>
      <vt:lpstr>Détails âges</vt:lpstr>
      <vt:lpstr>Ass Mat</vt:lpstr>
      <vt:lpstr>'Enfants Adhérents'!AMpetitsloups</vt:lpstr>
      <vt:lpstr>'Enfants Adhérents'!listeamenfants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dc:creator>
  <cp:lastModifiedBy>André</cp:lastModifiedBy>
  <cp:lastPrinted>2019-10-22T16:57:48Z</cp:lastPrinted>
  <dcterms:created xsi:type="dcterms:W3CDTF">2019-09-16T16:37:10Z</dcterms:created>
  <dcterms:modified xsi:type="dcterms:W3CDTF">2020-09-26T20:17:13Z</dcterms:modified>
</cp:coreProperties>
</file>