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440"/>
    <workbookView xWindow="0" yWindow="0" windowWidth="23040" windowHeight="10440"/>
  </bookViews>
  <sheets>
    <sheet name="Enfants Adhérents" sheetId="1" r:id="rId1"/>
    <sheet name="G-F et mois" sheetId="2" r:id="rId2"/>
    <sheet name="Détails âges" sheetId="5" r:id="rId3"/>
    <sheet name="Ass Mat" sheetId="7" r:id="rId4"/>
    <sheet name="Feuil1" sheetId="8" r:id="rId5"/>
  </sheets>
  <definedNames>
    <definedName name="AMpetitsloups" localSheetId="0">'Enfants Adhérents'!$A$6:$A$43</definedName>
    <definedName name="ASSMATPLT">'Ass Mat'!#REF!</definedName>
    <definedName name="listeamenfants" localSheetId="0">'Enfants Adhérents'!$A$3:$F$43</definedName>
  </definedNames>
  <calcPr calcId="152511"/>
</workbook>
</file>

<file path=xl/calcChain.xml><?xml version="1.0" encoding="utf-8"?>
<calcChain xmlns="http://schemas.openxmlformats.org/spreadsheetml/2006/main">
  <c r="B1" i="5" l="1"/>
  <c r="I3" i="2"/>
  <c r="I4" i="2"/>
  <c r="I5" i="2"/>
  <c r="I6" i="2"/>
  <c r="I7" i="2"/>
  <c r="I8" i="2"/>
  <c r="I9" i="2"/>
  <c r="I10" i="2"/>
  <c r="I11" i="2"/>
  <c r="I12" i="2"/>
  <c r="I13" i="2"/>
  <c r="I14" i="2"/>
  <c r="I15" i="2"/>
  <c r="I16" i="2"/>
  <c r="I17" i="2"/>
  <c r="I18" i="2"/>
  <c r="I19" i="2"/>
  <c r="I20" i="2"/>
  <c r="I21" i="2"/>
  <c r="I22" i="2"/>
  <c r="I23" i="2"/>
  <c r="I24" i="2"/>
  <c r="I25" i="2"/>
  <c r="I26" i="2"/>
  <c r="I27" i="2"/>
  <c r="I28" i="2"/>
  <c r="I29" i="2"/>
  <c r="I30" i="2"/>
  <c r="I31" i="2"/>
  <c r="I32" i="2"/>
  <c r="I33" i="2"/>
  <c r="I34" i="2"/>
  <c r="I35" i="2"/>
  <c r="I36" i="2"/>
  <c r="I37" i="2"/>
  <c r="I38" i="2"/>
  <c r="I39" i="2"/>
  <c r="I40" i="2"/>
  <c r="I41" i="2"/>
  <c r="I42" i="2"/>
  <c r="I43" i="2"/>
  <c r="H3" i="2"/>
  <c r="H4" i="2"/>
  <c r="H5" i="2"/>
  <c r="H6" i="2"/>
  <c r="H7" i="2"/>
  <c r="H8" i="2"/>
  <c r="H9" i="2"/>
  <c r="H10" i="2"/>
  <c r="H11" i="2"/>
  <c r="H12" i="2"/>
  <c r="H13" i="2"/>
  <c r="H14" i="2"/>
  <c r="H15" i="2"/>
  <c r="H16" i="2"/>
  <c r="H17" i="2"/>
  <c r="H18" i="2"/>
  <c r="H19" i="2"/>
  <c r="H20" i="2"/>
  <c r="H21" i="2"/>
  <c r="H22" i="2"/>
  <c r="H23" i="2"/>
  <c r="H24" i="2"/>
  <c r="H25" i="2"/>
  <c r="H26" i="2"/>
  <c r="H27" i="2"/>
  <c r="H28" i="2"/>
  <c r="H29" i="2"/>
  <c r="H30" i="2"/>
  <c r="H31" i="2"/>
  <c r="H32" i="2"/>
  <c r="H33" i="2"/>
  <c r="H34" i="2"/>
  <c r="H35" i="2"/>
  <c r="H36" i="2"/>
  <c r="H37" i="2"/>
  <c r="H38" i="2"/>
  <c r="H39" i="2"/>
  <c r="H40" i="2"/>
  <c r="H41" i="2"/>
  <c r="H42" i="2"/>
  <c r="H43" i="2"/>
  <c r="F3" i="2"/>
  <c r="F4" i="2"/>
  <c r="F5" i="2"/>
  <c r="F6" i="2"/>
  <c r="F7" i="2"/>
  <c r="F8" i="2"/>
  <c r="F9" i="2"/>
  <c r="F10" i="2"/>
  <c r="F11" i="2"/>
  <c r="F12" i="2"/>
  <c r="F13" i="2"/>
  <c r="F14" i="2"/>
  <c r="F15" i="2"/>
  <c r="F16" i="2"/>
  <c r="F17" i="2"/>
  <c r="F18" i="2"/>
  <c r="F19" i="2"/>
  <c r="F20" i="2"/>
  <c r="F21" i="2"/>
  <c r="F22" i="2"/>
  <c r="F23" i="2"/>
  <c r="F24" i="2"/>
  <c r="F25" i="2"/>
  <c r="F26" i="2"/>
  <c r="F27" i="2"/>
  <c r="F28" i="2"/>
  <c r="F29" i="2"/>
  <c r="F30" i="2"/>
  <c r="F31" i="2"/>
  <c r="F32" i="2"/>
  <c r="F33" i="2"/>
  <c r="F34" i="2"/>
  <c r="F35" i="2"/>
  <c r="F36" i="2"/>
  <c r="F37" i="2"/>
  <c r="F38" i="2"/>
  <c r="F39" i="2"/>
  <c r="F40" i="2"/>
  <c r="F41" i="2"/>
  <c r="F42" i="2"/>
  <c r="F43" i="2"/>
  <c r="E4" i="2"/>
  <c r="E5" i="2"/>
  <c r="E6" i="2"/>
  <c r="E7" i="2"/>
  <c r="E8" i="2"/>
  <c r="E9" i="2"/>
  <c r="E10" i="2"/>
  <c r="E11" i="2"/>
  <c r="E12" i="2"/>
  <c r="E13" i="2"/>
  <c r="E14" i="2"/>
  <c r="E15" i="2"/>
  <c r="E16" i="2"/>
  <c r="E17" i="2"/>
  <c r="E18" i="2"/>
  <c r="E19" i="2"/>
  <c r="E20" i="2"/>
  <c r="E21" i="2"/>
  <c r="E22" i="2"/>
  <c r="E23" i="2"/>
  <c r="E24" i="2"/>
  <c r="E25" i="2"/>
  <c r="E26" i="2"/>
  <c r="E27" i="2"/>
  <c r="E28" i="2"/>
  <c r="E29" i="2"/>
  <c r="E30" i="2"/>
  <c r="E31" i="2"/>
  <c r="E32" i="2"/>
  <c r="E33" i="2"/>
  <c r="E34" i="2"/>
  <c r="E35" i="2"/>
  <c r="E36" i="2"/>
  <c r="E37" i="2"/>
  <c r="E38" i="2"/>
  <c r="E39" i="2"/>
  <c r="E40" i="2"/>
  <c r="E41" i="2"/>
  <c r="E42" i="2"/>
  <c r="E43" i="2"/>
  <c r="E3" i="2"/>
  <c r="E2" i="2"/>
  <c r="D3" i="2"/>
  <c r="D4" i="2"/>
  <c r="D5" i="2"/>
  <c r="D6" i="2"/>
  <c r="D7" i="2"/>
  <c r="D8" i="2"/>
  <c r="D9" i="2"/>
  <c r="D10" i="2"/>
  <c r="D11" i="2"/>
  <c r="D12" i="2"/>
  <c r="D13" i="2"/>
  <c r="D14" i="2"/>
  <c r="D15" i="2"/>
  <c r="D16" i="2"/>
  <c r="D17" i="2"/>
  <c r="D18" i="2"/>
  <c r="D19" i="2"/>
  <c r="D20" i="2"/>
  <c r="D21" i="2"/>
  <c r="D22" i="2"/>
  <c r="D23" i="2"/>
  <c r="D24" i="2"/>
  <c r="D25" i="2"/>
  <c r="D26" i="2"/>
  <c r="D27" i="2"/>
  <c r="D28" i="2"/>
  <c r="D29" i="2"/>
  <c r="D30" i="2"/>
  <c r="D31" i="2"/>
  <c r="D32" i="2"/>
  <c r="D33" i="2"/>
  <c r="D34" i="2"/>
  <c r="D35" i="2"/>
  <c r="D36" i="2"/>
  <c r="D37" i="2"/>
  <c r="D38" i="2"/>
  <c r="D39" i="2"/>
  <c r="D40" i="2"/>
  <c r="D41" i="2"/>
  <c r="D42" i="2"/>
  <c r="D43" i="2"/>
  <c r="C3" i="2"/>
  <c r="C4" i="2"/>
  <c r="C5" i="2"/>
  <c r="C6" i="2"/>
  <c r="C7"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B3" i="2"/>
  <c r="B4" i="2"/>
  <c r="B5" i="2"/>
  <c r="B6" i="2"/>
  <c r="B7" i="2"/>
  <c r="B8" i="2"/>
  <c r="B9" i="2"/>
  <c r="B10" i="2"/>
  <c r="B11" i="2"/>
  <c r="B12" i="2"/>
  <c r="B13" i="2"/>
  <c r="B14" i="2"/>
  <c r="B15" i="2"/>
  <c r="B16" i="2"/>
  <c r="B17" i="2"/>
  <c r="B18" i="2"/>
  <c r="B19" i="2"/>
  <c r="B20" i="2"/>
  <c r="B21" i="2"/>
  <c r="B22" i="2"/>
  <c r="B23" i="2"/>
  <c r="B24" i="2"/>
  <c r="B25" i="2"/>
  <c r="B26" i="2"/>
  <c r="B27" i="2"/>
  <c r="B28" i="2"/>
  <c r="B29" i="2"/>
  <c r="B30" i="2"/>
  <c r="B31" i="2"/>
  <c r="B32" i="2"/>
  <c r="B33" i="2"/>
  <c r="B34" i="2"/>
  <c r="B35" i="2"/>
  <c r="B36" i="2"/>
  <c r="B37" i="2"/>
  <c r="B38" i="2"/>
  <c r="B39" i="2"/>
  <c r="B40" i="2"/>
  <c r="B41" i="2"/>
  <c r="B42" i="2"/>
  <c r="B43" i="2"/>
  <c r="A3" i="2"/>
  <c r="A4" i="2"/>
  <c r="A5" i="2"/>
  <c r="A6" i="2"/>
  <c r="A7" i="2"/>
  <c r="A8" i="2"/>
  <c r="A9" i="2"/>
  <c r="A10" i="2"/>
  <c r="A11" i="2"/>
  <c r="A12" i="2"/>
  <c r="A13" i="2"/>
  <c r="A14" i="2"/>
  <c r="A15" i="2"/>
  <c r="A16" i="2"/>
  <c r="A17" i="2"/>
  <c r="A18" i="2"/>
  <c r="A19" i="2"/>
  <c r="A20" i="2"/>
  <c r="A21" i="2"/>
  <c r="A22" i="2"/>
  <c r="A23" i="2"/>
  <c r="A24" i="2"/>
  <c r="A25" i="2"/>
  <c r="A26" i="2"/>
  <c r="A27" i="2"/>
  <c r="A28" i="2"/>
  <c r="A29" i="2"/>
  <c r="A30" i="2"/>
  <c r="A31" i="2"/>
  <c r="A32" i="2"/>
  <c r="A33" i="2"/>
  <c r="A34" i="2"/>
  <c r="A35" i="2"/>
  <c r="A36" i="2"/>
  <c r="A37" i="2"/>
  <c r="A38" i="2"/>
  <c r="A39" i="2"/>
  <c r="A40" i="2"/>
  <c r="A41" i="2"/>
  <c r="A42" i="2"/>
  <c r="A43" i="2"/>
  <c r="A2" i="2"/>
  <c r="F17" i="5" l="1"/>
  <c r="F18" i="5"/>
  <c r="F19" i="5"/>
  <c r="F20" i="5"/>
  <c r="F21" i="5"/>
  <c r="F22" i="5"/>
  <c r="F23" i="5"/>
  <c r="F24" i="5"/>
  <c r="F25" i="5"/>
  <c r="F26" i="5"/>
  <c r="F27" i="5"/>
  <c r="F28" i="5"/>
  <c r="F29" i="5"/>
  <c r="F30" i="5"/>
  <c r="F31" i="5"/>
  <c r="F32" i="5"/>
  <c r="F33" i="5"/>
  <c r="F34" i="5"/>
  <c r="F35" i="5"/>
  <c r="F36" i="5"/>
  <c r="F37" i="5"/>
  <c r="F38" i="5"/>
  <c r="F39" i="5"/>
  <c r="F40" i="5"/>
  <c r="F41" i="5"/>
  <c r="F42" i="5"/>
  <c r="F43" i="5"/>
  <c r="F44" i="5"/>
  <c r="C4" i="5"/>
  <c r="E4" i="5" s="1"/>
  <c r="C5" i="5"/>
  <c r="C6" i="5"/>
  <c r="C7" i="5"/>
  <c r="D7" i="5" s="1"/>
  <c r="C8" i="5"/>
  <c r="E8" i="5" s="1"/>
  <c r="C9" i="5"/>
  <c r="C10" i="5"/>
  <c r="C11" i="5"/>
  <c r="D11" i="5" s="1"/>
  <c r="C12" i="5"/>
  <c r="E12" i="5" s="1"/>
  <c r="C13" i="5"/>
  <c r="C14" i="5"/>
  <c r="C15" i="5"/>
  <c r="D15" i="5" s="1"/>
  <c r="C16" i="5"/>
  <c r="E16" i="5" s="1"/>
  <c r="C17" i="5"/>
  <c r="C18" i="5"/>
  <c r="C19" i="5"/>
  <c r="D19" i="5" s="1"/>
  <c r="C20" i="5"/>
  <c r="E20" i="5" s="1"/>
  <c r="C21" i="5"/>
  <c r="C22" i="5"/>
  <c r="C23" i="5"/>
  <c r="D23" i="5" s="1"/>
  <c r="C24" i="5"/>
  <c r="E24" i="5" s="1"/>
  <c r="C25" i="5"/>
  <c r="C26" i="5"/>
  <c r="C27" i="5"/>
  <c r="D27" i="5" s="1"/>
  <c r="C28" i="5"/>
  <c r="E28" i="5" s="1"/>
  <c r="C29" i="5"/>
  <c r="C30" i="5"/>
  <c r="C31" i="5"/>
  <c r="D31" i="5" s="1"/>
  <c r="C32" i="5"/>
  <c r="E32" i="5" s="1"/>
  <c r="C33" i="5"/>
  <c r="C34" i="5"/>
  <c r="C35" i="5"/>
  <c r="D35" i="5" s="1"/>
  <c r="C36" i="5"/>
  <c r="E36" i="5" s="1"/>
  <c r="C37" i="5"/>
  <c r="C38" i="5"/>
  <c r="C39" i="5"/>
  <c r="D39" i="5" s="1"/>
  <c r="C40" i="5"/>
  <c r="E40" i="5" s="1"/>
  <c r="C41" i="5"/>
  <c r="C42" i="5"/>
  <c r="C43" i="5"/>
  <c r="D43" i="5" s="1"/>
  <c r="C44" i="5"/>
  <c r="E44" i="5" s="1"/>
  <c r="C3" i="5"/>
  <c r="A3" i="5" s="1"/>
  <c r="M4" i="1"/>
  <c r="M5" i="1"/>
  <c r="M6" i="1"/>
  <c r="M7" i="1"/>
  <c r="M8" i="1"/>
  <c r="M9" i="1"/>
  <c r="M10" i="1"/>
  <c r="M11" i="1"/>
  <c r="M12" i="1"/>
  <c r="M13" i="1"/>
  <c r="M14" i="1"/>
  <c r="M15" i="1"/>
  <c r="M16" i="1"/>
  <c r="M17" i="1"/>
  <c r="M18" i="1"/>
  <c r="M19" i="1"/>
  <c r="M20" i="1"/>
  <c r="M21" i="1"/>
  <c r="M22" i="1"/>
  <c r="M23" i="1"/>
  <c r="M24" i="1"/>
  <c r="M25" i="1"/>
  <c r="M26" i="1"/>
  <c r="M27" i="1"/>
  <c r="M28" i="1"/>
  <c r="M29" i="1"/>
  <c r="M30" i="1"/>
  <c r="M31" i="1"/>
  <c r="M32" i="1"/>
  <c r="M33" i="1"/>
  <c r="M34" i="1"/>
  <c r="M35" i="1"/>
  <c r="M36" i="1"/>
  <c r="M3" i="1"/>
  <c r="F4" i="5"/>
  <c r="F5" i="5"/>
  <c r="F6" i="5"/>
  <c r="F7" i="5"/>
  <c r="F8" i="5"/>
  <c r="F9" i="5"/>
  <c r="F10" i="5"/>
  <c r="F11" i="5"/>
  <c r="F12" i="5"/>
  <c r="F13" i="5"/>
  <c r="F14" i="5"/>
  <c r="F15" i="5"/>
  <c r="F16" i="5"/>
  <c r="E5" i="5"/>
  <c r="E6" i="5"/>
  <c r="E7" i="5"/>
  <c r="E9" i="5"/>
  <c r="E10" i="5"/>
  <c r="E11" i="5"/>
  <c r="E13" i="5"/>
  <c r="E14" i="5"/>
  <c r="E15" i="5"/>
  <c r="E17" i="5"/>
  <c r="E18" i="5"/>
  <c r="E19" i="5"/>
  <c r="E21" i="5"/>
  <c r="E22" i="5"/>
  <c r="E23" i="5"/>
  <c r="E25" i="5"/>
  <c r="E26" i="5"/>
  <c r="E27" i="5"/>
  <c r="E29" i="5"/>
  <c r="E30" i="5"/>
  <c r="E31" i="5"/>
  <c r="E33" i="5"/>
  <c r="E34" i="5"/>
  <c r="E35" i="5"/>
  <c r="E37" i="5"/>
  <c r="E38" i="5"/>
  <c r="E39" i="5"/>
  <c r="E41" i="5"/>
  <c r="E42" i="5"/>
  <c r="E43" i="5"/>
  <c r="D4" i="5"/>
  <c r="D5" i="5"/>
  <c r="D6" i="5"/>
  <c r="D8" i="5"/>
  <c r="D9" i="5"/>
  <c r="D10" i="5"/>
  <c r="D12" i="5"/>
  <c r="D13" i="5"/>
  <c r="D14" i="5"/>
  <c r="D16" i="5"/>
  <c r="D17" i="5"/>
  <c r="D18" i="5"/>
  <c r="D20" i="5"/>
  <c r="D21" i="5"/>
  <c r="D22" i="5"/>
  <c r="D24" i="5"/>
  <c r="D25" i="5"/>
  <c r="D26" i="5"/>
  <c r="D28" i="5"/>
  <c r="D29" i="5"/>
  <c r="D30" i="5"/>
  <c r="D32" i="5"/>
  <c r="D33" i="5"/>
  <c r="D34" i="5"/>
  <c r="D37" i="5"/>
  <c r="D38" i="5"/>
  <c r="D41" i="5"/>
  <c r="D42" i="5"/>
  <c r="B4" i="5"/>
  <c r="B5" i="5"/>
  <c r="B6" i="5"/>
  <c r="B8" i="5"/>
  <c r="B9" i="5"/>
  <c r="B10" i="5"/>
  <c r="B12" i="5"/>
  <c r="B13" i="5"/>
  <c r="B14" i="5"/>
  <c r="B16" i="5"/>
  <c r="B17" i="5"/>
  <c r="B18" i="5"/>
  <c r="B20" i="5"/>
  <c r="B21" i="5"/>
  <c r="B22" i="5"/>
  <c r="B24" i="5"/>
  <c r="B25" i="5"/>
  <c r="B26" i="5"/>
  <c r="B28" i="5"/>
  <c r="B29" i="5"/>
  <c r="B30" i="5"/>
  <c r="B32" i="5"/>
  <c r="B33" i="5"/>
  <c r="B34" i="5"/>
  <c r="B36" i="5"/>
  <c r="B37" i="5"/>
  <c r="B38" i="5"/>
  <c r="B40" i="5"/>
  <c r="B41" i="5"/>
  <c r="B42" i="5"/>
  <c r="B44" i="5"/>
  <c r="B3" i="5"/>
  <c r="A4" i="5"/>
  <c r="A5" i="5"/>
  <c r="A6" i="5"/>
  <c r="A7" i="5"/>
  <c r="A8" i="5"/>
  <c r="A9" i="5"/>
  <c r="A10" i="5"/>
  <c r="A11" i="5"/>
  <c r="A12" i="5"/>
  <c r="A13" i="5"/>
  <c r="A14" i="5"/>
  <c r="A15" i="5"/>
  <c r="A16" i="5"/>
  <c r="A17" i="5"/>
  <c r="A18" i="5"/>
  <c r="A19" i="5"/>
  <c r="A20" i="5"/>
  <c r="A21" i="5"/>
  <c r="A22" i="5"/>
  <c r="A23" i="5"/>
  <c r="A25" i="5"/>
  <c r="A26" i="5"/>
  <c r="A27" i="5"/>
  <c r="A28" i="5"/>
  <c r="A29" i="5"/>
  <c r="A30" i="5"/>
  <c r="A31" i="5"/>
  <c r="A32" i="5"/>
  <c r="A33" i="5"/>
  <c r="A34" i="5"/>
  <c r="A35" i="5"/>
  <c r="A36" i="5"/>
  <c r="A37" i="5"/>
  <c r="A38" i="5"/>
  <c r="A39" i="5"/>
  <c r="A40" i="5"/>
  <c r="A41" i="5"/>
  <c r="A42" i="5"/>
  <c r="A43" i="5"/>
  <c r="A44" i="5"/>
  <c r="A24" i="5"/>
  <c r="B39" i="5" l="1"/>
  <c r="B31" i="5"/>
  <c r="B15" i="5"/>
  <c r="D44" i="5"/>
  <c r="B43" i="5"/>
  <c r="B35" i="5"/>
  <c r="B27" i="5"/>
  <c r="B23" i="5"/>
  <c r="B19" i="5"/>
  <c r="B11" i="5"/>
  <c r="B7" i="5"/>
  <c r="D40" i="5"/>
  <c r="D36" i="5"/>
  <c r="D3" i="5"/>
  <c r="F3" i="5"/>
  <c r="E3" i="5"/>
  <c r="A14" i="7"/>
  <c r="H45" i="1"/>
  <c r="F21" i="1"/>
  <c r="F11" i="1"/>
  <c r="F27" i="8" s="1"/>
  <c r="F13" i="1"/>
  <c r="F12" i="8" s="1"/>
  <c r="B3" i="8"/>
  <c r="F14" i="1"/>
  <c r="F40" i="8" s="1"/>
  <c r="F15" i="1"/>
  <c r="F41" i="8" s="1"/>
  <c r="A30" i="8"/>
  <c r="B30" i="8"/>
  <c r="C30" i="8"/>
  <c r="D30" i="8"/>
  <c r="E30" i="8"/>
  <c r="A5" i="8"/>
  <c r="B5" i="8"/>
  <c r="C5" i="8"/>
  <c r="D5" i="8"/>
  <c r="E5" i="8"/>
  <c r="A25" i="8"/>
  <c r="B25" i="8"/>
  <c r="C25" i="8"/>
  <c r="D25" i="8"/>
  <c r="E25" i="8"/>
  <c r="A4" i="8"/>
  <c r="B4" i="8"/>
  <c r="C4" i="8"/>
  <c r="D4" i="8"/>
  <c r="E4" i="8"/>
  <c r="A33" i="8"/>
  <c r="B33" i="8"/>
  <c r="C33" i="8"/>
  <c r="D33" i="8"/>
  <c r="E33" i="8"/>
  <c r="A37" i="8"/>
  <c r="B37" i="8"/>
  <c r="C37" i="8"/>
  <c r="D37" i="8"/>
  <c r="E37" i="8"/>
  <c r="A11" i="8"/>
  <c r="B11" i="8"/>
  <c r="C11" i="8"/>
  <c r="D11" i="8"/>
  <c r="E11" i="8"/>
  <c r="A14" i="8"/>
  <c r="B14" i="8"/>
  <c r="C14" i="8"/>
  <c r="D14" i="8"/>
  <c r="E14" i="8"/>
  <c r="A27" i="8"/>
  <c r="B27" i="8"/>
  <c r="C27" i="8"/>
  <c r="D27" i="8"/>
  <c r="E27" i="8"/>
  <c r="A6" i="8"/>
  <c r="B6" i="8"/>
  <c r="C6" i="8"/>
  <c r="D6" i="8"/>
  <c r="E6" i="8"/>
  <c r="A12" i="8"/>
  <c r="B12" i="8"/>
  <c r="C12" i="8"/>
  <c r="D12" i="8"/>
  <c r="E12" i="8"/>
  <c r="A40" i="8"/>
  <c r="B40" i="8"/>
  <c r="C40" i="8"/>
  <c r="D40" i="8"/>
  <c r="E40" i="8"/>
  <c r="A41" i="8"/>
  <c r="B41" i="8"/>
  <c r="C41" i="8"/>
  <c r="D41" i="8"/>
  <c r="E41" i="8"/>
  <c r="A10" i="8"/>
  <c r="B10" i="8"/>
  <c r="C10" i="8"/>
  <c r="D10" i="8"/>
  <c r="E10" i="8"/>
  <c r="A24" i="8"/>
  <c r="B24" i="8"/>
  <c r="C24" i="8"/>
  <c r="D24" i="8"/>
  <c r="E24" i="8"/>
  <c r="A26" i="8"/>
  <c r="B26" i="8"/>
  <c r="C26" i="8"/>
  <c r="D26" i="8"/>
  <c r="E26" i="8"/>
  <c r="A7" i="8"/>
  <c r="B7" i="8"/>
  <c r="C7" i="8"/>
  <c r="D7" i="8"/>
  <c r="E7" i="8"/>
  <c r="A29" i="8"/>
  <c r="B29" i="8"/>
  <c r="C29" i="8"/>
  <c r="D29" i="8"/>
  <c r="E29" i="8"/>
  <c r="A31" i="8"/>
  <c r="B31" i="8"/>
  <c r="C31" i="8"/>
  <c r="D31" i="8"/>
  <c r="E31" i="8"/>
  <c r="A3" i="8"/>
  <c r="C3" i="8"/>
  <c r="D3" i="8"/>
  <c r="E3" i="8"/>
  <c r="A16" i="8"/>
  <c r="B16" i="8"/>
  <c r="C16" i="8"/>
  <c r="D16" i="8"/>
  <c r="E16" i="8"/>
  <c r="A17" i="8"/>
  <c r="B17" i="8"/>
  <c r="C17" i="8"/>
  <c r="D17" i="8"/>
  <c r="E17" i="8"/>
  <c r="A15" i="8"/>
  <c r="B15" i="8"/>
  <c r="C15" i="8"/>
  <c r="D15" i="8"/>
  <c r="E15" i="8"/>
  <c r="A8" i="8"/>
  <c r="B8" i="8"/>
  <c r="C8" i="8"/>
  <c r="D8" i="8"/>
  <c r="E8" i="8"/>
  <c r="A18" i="8"/>
  <c r="B18" i="8"/>
  <c r="C18" i="8"/>
  <c r="D18" i="8"/>
  <c r="E18" i="8"/>
  <c r="A39" i="8"/>
  <c r="B39" i="8"/>
  <c r="C39" i="8"/>
  <c r="D39" i="8"/>
  <c r="E39" i="8"/>
  <c r="A42" i="8"/>
  <c r="B42" i="8"/>
  <c r="C42" i="8"/>
  <c r="D42" i="8"/>
  <c r="E42" i="8"/>
  <c r="A21" i="8"/>
  <c r="B21" i="8"/>
  <c r="C21" i="8"/>
  <c r="D21" i="8"/>
  <c r="E21" i="8"/>
  <c r="A20" i="8"/>
  <c r="B20" i="8"/>
  <c r="C20" i="8"/>
  <c r="D20" i="8"/>
  <c r="E20" i="8"/>
  <c r="A34" i="8"/>
  <c r="B34" i="8"/>
  <c r="C34" i="8"/>
  <c r="D34" i="8"/>
  <c r="E34" i="8"/>
  <c r="A43" i="8"/>
  <c r="B43" i="8"/>
  <c r="C43" i="8"/>
  <c r="D43" i="8"/>
  <c r="E43" i="8"/>
  <c r="A32" i="8"/>
  <c r="B32" i="8"/>
  <c r="C32" i="8"/>
  <c r="D32" i="8"/>
  <c r="E32" i="8"/>
  <c r="F32" i="8"/>
  <c r="A9" i="8"/>
  <c r="B9" i="8"/>
  <c r="C9" i="8"/>
  <c r="D9" i="8"/>
  <c r="E9" i="8"/>
  <c r="F9" i="8"/>
  <c r="A19" i="8"/>
  <c r="B19" i="8"/>
  <c r="C19" i="8"/>
  <c r="D19" i="8"/>
  <c r="E19" i="8"/>
  <c r="F19" i="8"/>
  <c r="A44" i="8"/>
  <c r="B44" i="8"/>
  <c r="C44" i="8"/>
  <c r="D44" i="8"/>
  <c r="E44" i="8"/>
  <c r="F44" i="8"/>
  <c r="A38" i="8"/>
  <c r="B38" i="8"/>
  <c r="C38" i="8"/>
  <c r="D38" i="8"/>
  <c r="E38" i="8"/>
  <c r="A35" i="8"/>
  <c r="B35" i="8"/>
  <c r="C35" i="8"/>
  <c r="D35" i="8"/>
  <c r="E35" i="8"/>
  <c r="A13" i="8"/>
  <c r="B13" i="8"/>
  <c r="C13" i="8"/>
  <c r="D13" i="8"/>
  <c r="E13" i="8"/>
  <c r="A28" i="8"/>
  <c r="B28" i="8"/>
  <c r="C28" i="8"/>
  <c r="D28" i="8"/>
  <c r="E28" i="8"/>
  <c r="A22" i="8"/>
  <c r="B22" i="8"/>
  <c r="C22" i="8"/>
  <c r="D22" i="8"/>
  <c r="E22" i="8"/>
  <c r="F22" i="8"/>
  <c r="A23" i="8"/>
  <c r="B23" i="8"/>
  <c r="C23" i="8"/>
  <c r="D23" i="8"/>
  <c r="E23" i="8"/>
  <c r="F23" i="8"/>
  <c r="A36" i="8"/>
  <c r="B36" i="8"/>
  <c r="C36" i="8"/>
  <c r="D36" i="8"/>
  <c r="E36" i="8"/>
  <c r="F36" i="8"/>
  <c r="F8" i="1"/>
  <c r="F37" i="8" s="1"/>
  <c r="F4" i="1"/>
  <c r="F5" i="8" s="1"/>
  <c r="F5" i="1"/>
  <c r="F25" i="8" s="1"/>
  <c r="F6" i="1"/>
  <c r="F4" i="8" s="1"/>
  <c r="F7" i="1"/>
  <c r="F33" i="8" s="1"/>
  <c r="F9" i="1"/>
  <c r="F11" i="8" s="1"/>
  <c r="F10" i="1"/>
  <c r="F14" i="8" s="1"/>
  <c r="F12" i="1"/>
  <c r="F6" i="8" s="1"/>
  <c r="F16" i="1"/>
  <c r="F10" i="8" s="1"/>
  <c r="F17" i="1"/>
  <c r="F24" i="8" s="1"/>
  <c r="F18" i="1"/>
  <c r="F26" i="8" s="1"/>
  <c r="F19" i="1"/>
  <c r="F7" i="8" s="1"/>
  <c r="F20" i="1"/>
  <c r="F29" i="8" s="1"/>
  <c r="F31" i="8"/>
  <c r="F3" i="8"/>
  <c r="F23" i="1"/>
  <c r="F16" i="8" s="1"/>
  <c r="F24" i="1"/>
  <c r="F17" i="8" s="1"/>
  <c r="F25" i="1"/>
  <c r="F15" i="8" s="1"/>
  <c r="F26" i="1"/>
  <c r="F8" i="8" s="1"/>
  <c r="F27" i="1"/>
  <c r="F18" i="8" s="1"/>
  <c r="F28" i="1"/>
  <c r="F39" i="8" s="1"/>
  <c r="F42" i="8"/>
  <c r="F29" i="1"/>
  <c r="F21" i="8" s="1"/>
  <c r="F30" i="1"/>
  <c r="F20" i="8" s="1"/>
  <c r="F31" i="1"/>
  <c r="F34" i="8" s="1"/>
  <c r="F32" i="1"/>
  <c r="F43" i="8" s="1"/>
  <c r="F33" i="1"/>
  <c r="F38" i="8" s="1"/>
  <c r="F34" i="1"/>
  <c r="F35" i="8" s="1"/>
  <c r="F35" i="1"/>
  <c r="F13" i="8" s="1"/>
  <c r="F36" i="1"/>
  <c r="F28" i="8" s="1"/>
  <c r="I4" i="5" l="1"/>
  <c r="L30" i="2" s="1"/>
  <c r="I6" i="5"/>
  <c r="L32" i="2" s="1"/>
  <c r="I5" i="5"/>
  <c r="L31" i="2" s="1"/>
  <c r="B1" i="8"/>
  <c r="F3" i="1"/>
  <c r="F30" i="8" s="1"/>
  <c r="I7" i="5" l="1"/>
  <c r="L33" i="2"/>
  <c r="C2" i="2"/>
  <c r="B2" i="2"/>
  <c r="D2" i="2" s="1"/>
  <c r="F2" i="2" l="1"/>
  <c r="I2" i="2"/>
  <c r="H2" i="2"/>
  <c r="L17" i="2" l="1"/>
  <c r="L18" i="2"/>
  <c r="L26" i="2" l="1"/>
  <c r="L4" i="2"/>
  <c r="L3" i="2"/>
  <c r="L25" i="2"/>
  <c r="L21" i="2"/>
  <c r="L22" i="2"/>
  <c r="L19" i="2"/>
  <c r="L11" i="2" l="1"/>
  <c r="L27" i="2" l="1"/>
  <c r="L23" i="2"/>
  <c r="L6" i="2"/>
  <c r="L10" i="2"/>
  <c r="L14" i="2"/>
  <c r="L9" i="2"/>
  <c r="L8" i="2"/>
  <c r="L12" i="2"/>
  <c r="L5" i="2"/>
  <c r="L7" i="2"/>
  <c r="L13" i="2"/>
  <c r="L15" i="2" l="1"/>
</calcChain>
</file>

<file path=xl/sharedStrings.xml><?xml version="1.0" encoding="utf-8"?>
<sst xmlns="http://schemas.openxmlformats.org/spreadsheetml/2006/main" count="210" uniqueCount="116">
  <si>
    <t>Evan</t>
  </si>
  <si>
    <t>G</t>
  </si>
  <si>
    <t>Non</t>
  </si>
  <si>
    <t>F</t>
  </si>
  <si>
    <t>Juliette</t>
  </si>
  <si>
    <t>Assistante Maternelle</t>
  </si>
  <si>
    <t>NOM de l'enfant</t>
  </si>
  <si>
    <t xml:space="preserve">Prénom </t>
  </si>
  <si>
    <t>F/G</t>
  </si>
  <si>
    <t>Date de naissance</t>
  </si>
  <si>
    <t>Mois</t>
  </si>
  <si>
    <t xml:space="preserve">Parents </t>
  </si>
  <si>
    <t xml:space="preserve">Ville </t>
  </si>
  <si>
    <t>Téléphone</t>
  </si>
  <si>
    <t>E-mail</t>
  </si>
  <si>
    <t>Enfants nés en :</t>
  </si>
  <si>
    <t>janvier</t>
  </si>
  <si>
    <t>février</t>
  </si>
  <si>
    <t>mars</t>
  </si>
  <si>
    <t>avril</t>
  </si>
  <si>
    <t>mai</t>
  </si>
  <si>
    <t>juin</t>
  </si>
  <si>
    <t>juillet</t>
  </si>
  <si>
    <t>août</t>
  </si>
  <si>
    <t>septembre</t>
  </si>
  <si>
    <t>octobre</t>
  </si>
  <si>
    <t>novembre</t>
  </si>
  <si>
    <t>décembre</t>
  </si>
  <si>
    <t>TOTAL</t>
  </si>
  <si>
    <t>FILLES</t>
  </si>
  <si>
    <t>GARCONS</t>
  </si>
  <si>
    <t xml:space="preserve"> </t>
  </si>
  <si>
    <t>moins d'un an</t>
  </si>
  <si>
    <t>plus d'un an</t>
  </si>
  <si>
    <t>Romane</t>
  </si>
  <si>
    <t>Romy</t>
  </si>
  <si>
    <t>Olivia</t>
  </si>
  <si>
    <t>Ambre</t>
  </si>
  <si>
    <t>Oui</t>
  </si>
  <si>
    <t>Simon</t>
  </si>
  <si>
    <t>Nolann</t>
  </si>
  <si>
    <t>P. Floutée</t>
  </si>
  <si>
    <t>au :</t>
  </si>
  <si>
    <t>au:</t>
  </si>
  <si>
    <t>Eliott</t>
  </si>
  <si>
    <t>Romain</t>
  </si>
  <si>
    <t>NB d'enfants :</t>
  </si>
  <si>
    <t xml:space="preserve">moins de 18 mois </t>
  </si>
  <si>
    <t>plus de 18 mois</t>
  </si>
  <si>
    <t>moins de 12 mois</t>
  </si>
  <si>
    <t>de 12 à 24 mois</t>
  </si>
  <si>
    <t>plus de 24 mois</t>
  </si>
  <si>
    <t>Emma</t>
  </si>
  <si>
    <t>César</t>
  </si>
  <si>
    <t>Elsa</t>
  </si>
  <si>
    <t>Basile</t>
  </si>
  <si>
    <t>Sacha</t>
  </si>
  <si>
    <t>Thomas</t>
  </si>
  <si>
    <t>Clémentine</t>
  </si>
  <si>
    <t>Louis</t>
  </si>
  <si>
    <t>Roxane</t>
  </si>
  <si>
    <t>Tiago</t>
  </si>
  <si>
    <t>ASSISTANTE Maternelle</t>
  </si>
  <si>
    <t>adressse</t>
  </si>
  <si>
    <t>tél fixe</t>
  </si>
  <si>
    <t>tél portable</t>
  </si>
  <si>
    <t>email</t>
  </si>
  <si>
    <t>cotisation</t>
  </si>
  <si>
    <t>Jeanine</t>
  </si>
  <si>
    <t>Fred</t>
  </si>
  <si>
    <t xml:space="preserve">Viviane </t>
  </si>
  <si>
    <t>Agnès</t>
  </si>
  <si>
    <t>Stéphanie</t>
  </si>
  <si>
    <t>Sylvie</t>
  </si>
  <si>
    <t>Jocelyne</t>
  </si>
  <si>
    <t>Nathalie</t>
  </si>
  <si>
    <t>Christine</t>
  </si>
  <si>
    <t>Corine</t>
  </si>
  <si>
    <t>Enfants</t>
  </si>
  <si>
    <t>A</t>
  </si>
  <si>
    <t>B</t>
  </si>
  <si>
    <t>C</t>
  </si>
  <si>
    <t>E</t>
  </si>
  <si>
    <t>H</t>
  </si>
  <si>
    <t>I</t>
  </si>
  <si>
    <t>J</t>
  </si>
  <si>
    <t>K</t>
  </si>
  <si>
    <t>L</t>
  </si>
  <si>
    <t>M</t>
  </si>
  <si>
    <t>N</t>
  </si>
  <si>
    <t>O</t>
  </si>
  <si>
    <t>P</t>
  </si>
  <si>
    <t>Q</t>
  </si>
  <si>
    <t>R</t>
  </si>
  <si>
    <t>S</t>
  </si>
  <si>
    <t>T</t>
  </si>
  <si>
    <t>U</t>
  </si>
  <si>
    <t>V</t>
  </si>
  <si>
    <t>W</t>
  </si>
  <si>
    <t>X</t>
  </si>
  <si>
    <t>Y</t>
  </si>
  <si>
    <t>Z</t>
  </si>
  <si>
    <t>AA</t>
  </si>
  <si>
    <t>AB</t>
  </si>
  <si>
    <t>AC</t>
  </si>
  <si>
    <t>AD</t>
  </si>
  <si>
    <t>Dalida</t>
  </si>
  <si>
    <t>Cunégonde</t>
  </si>
  <si>
    <t>Georges</t>
  </si>
  <si>
    <t>Béatrice</t>
  </si>
  <si>
    <t>Alysée</t>
  </si>
  <si>
    <t>Charlotte</t>
  </si>
  <si>
    <t>Brigitte</t>
  </si>
  <si>
    <t>Roger</t>
  </si>
  <si>
    <t>En rouge, moins d'un an (Format personnalisé)</t>
  </si>
  <si>
    <t>[Rouge][&lt;1]#0;#0</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</si>
</sst>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mm/yy;@"/>
    <numFmt numFmtId="165" formatCode="0#&quot; &quot;##&quot; &quot;##&quot; &quot;##&quot; &quot;##"/>
    <numFmt numFmtId="166" formatCode="mmmm"/>
    <numFmt numFmtId="169" formatCode="[Red][&lt;1]#0;#0"/>
  </numFmts>
  <fonts count="16" x14ac:knownFonts="1">
    <font>
      <sz val="11"/>
      <color theme="1"/>
      <name val="Cambria"/>
      <family val="2"/>
      <scheme val="minor"/>
    </font>
    <font>
      <sz val="10"/>
      <color rgb="FF000000"/>
      <name val="Arial"/>
      <family val="2"/>
    </font>
    <font>
      <u/>
      <sz val="10"/>
      <color theme="10"/>
      <name val="Arial"/>
      <family val="2"/>
    </font>
    <font>
      <sz val="8"/>
      <color theme="1"/>
      <name val="Cambria"/>
      <family val="2"/>
      <scheme val="minor"/>
    </font>
    <font>
      <sz val="8"/>
      <name val="Palatino Linotype"/>
      <family val="1"/>
    </font>
    <font>
      <sz val="9"/>
      <color theme="1"/>
      <name val="Palatino Linotype"/>
      <family val="1"/>
    </font>
    <font>
      <sz val="9"/>
      <name val="Palatino Linotype"/>
      <family val="1"/>
    </font>
    <font>
      <sz val="10"/>
      <color rgb="FF000000"/>
      <name val="Arial"/>
      <family val="2"/>
    </font>
    <font>
      <u/>
      <sz val="9"/>
      <color theme="10"/>
      <name val="Palatino Linotype"/>
      <family val="1"/>
    </font>
    <font>
      <b/>
      <sz val="9"/>
      <color theme="1"/>
      <name val="Palatino Linotype"/>
      <family val="1"/>
    </font>
    <font>
      <b/>
      <sz val="8"/>
      <color theme="1"/>
      <name val="Palatino Linotype"/>
      <family val="1"/>
    </font>
    <font>
      <b/>
      <i/>
      <sz val="10"/>
      <color theme="1"/>
      <name val="Palatino Linotype"/>
      <family val="1"/>
    </font>
    <font>
      <sz val="8"/>
      <color theme="1"/>
      <name val="Gabriola"/>
      <family val="5"/>
    </font>
    <font>
      <i/>
      <sz val="8"/>
      <color theme="1"/>
      <name val="Palatino Linotype"/>
      <family val="1"/>
    </font>
    <font>
      <sz val="12"/>
      <color rgb="FF000000"/>
      <name val="Arial"/>
      <family val="2"/>
    </font>
    <font>
      <sz val="9"/>
      <color theme="1"/>
      <name val="Calibri Light"/>
      <family val="2"/>
    </font>
  </fonts>
  <fills count="11">
    <fill>
      <patternFill patternType="none"/>
    </fill>
    <fill>
      <patternFill patternType="gray125"/>
    </fill>
    <fill>
      <patternFill patternType="solid">
        <fgColor theme="0" tint="-0.14999847407452621"/>
        <bgColor indexed="64"/>
      </patternFill>
    </fill>
    <fill>
      <patternFill patternType="solid">
        <fgColor theme="9" tint="0.59999389629810485"/>
        <bgColor indexed="64"/>
      </patternFill>
    </fill>
    <fill>
      <patternFill patternType="solid">
        <fgColor theme="5" tint="0.59999389629810485"/>
        <bgColor indexed="64"/>
      </patternFill>
    </fill>
    <fill>
      <patternFill patternType="solid">
        <fgColor theme="4" tint="0.59999389629810485"/>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0" tint="-4.9989318521683403E-2"/>
        <bgColor indexed="64"/>
      </patternFill>
    </fill>
    <fill>
      <patternFill patternType="solid">
        <fgColor theme="0"/>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style="double">
        <color indexed="64"/>
      </right>
      <top style="double">
        <color indexed="64"/>
      </top>
      <bottom style="double">
        <color indexed="64"/>
      </bottom>
      <diagonal/>
    </border>
    <border>
      <left style="hair">
        <color indexed="64"/>
      </left>
      <right/>
      <top/>
      <bottom/>
      <diagonal/>
    </border>
    <border>
      <left style="hair">
        <color indexed="64"/>
      </left>
      <right style="hair">
        <color indexed="64"/>
      </right>
      <top/>
      <bottom/>
      <diagonal/>
    </border>
    <border>
      <left style="thin">
        <color indexed="64"/>
      </left>
      <right/>
      <top/>
      <bottom style="thin">
        <color indexed="64"/>
      </bottom>
      <diagonal/>
    </border>
    <border>
      <left/>
      <right/>
      <top/>
      <bottom style="hair">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indexed="64"/>
      </left>
      <right style="thin">
        <color indexed="64"/>
      </right>
      <top style="thin">
        <color indexed="64"/>
      </top>
      <bottom style="thick">
        <color indexed="64"/>
      </bottom>
      <diagonal/>
    </border>
    <border>
      <left style="thin">
        <color indexed="64"/>
      </left>
      <right/>
      <top style="thin">
        <color indexed="64"/>
      </top>
      <bottom style="thick">
        <color indexed="64"/>
      </bottom>
      <diagonal/>
    </border>
    <border>
      <left style="thin">
        <color indexed="64"/>
      </left>
      <right/>
      <top style="thin">
        <color indexed="64"/>
      </top>
      <bottom style="thin">
        <color indexed="64"/>
      </bottom>
      <diagonal/>
    </border>
    <border>
      <left style="thin">
        <color rgb="FF000000"/>
      </left>
      <right style="thin">
        <color rgb="FF000000"/>
      </right>
      <top/>
      <bottom style="thin">
        <color rgb="FF000000"/>
      </bottom>
      <diagonal/>
    </border>
    <border>
      <left/>
      <right style="thin">
        <color indexed="64"/>
      </right>
      <top style="thin">
        <color indexed="64"/>
      </top>
      <bottom style="thin">
        <color indexed="64"/>
      </bottom>
      <diagonal/>
    </border>
    <border>
      <left/>
      <right style="thin">
        <color indexed="64"/>
      </right>
      <top style="thin">
        <color indexed="64"/>
      </top>
      <bottom style="thick">
        <color indexed="64"/>
      </bottom>
      <diagonal/>
    </border>
    <border>
      <left/>
      <right style="thin">
        <color indexed="64"/>
      </right>
      <top/>
      <bottom style="thin">
        <color indexed="64"/>
      </bottom>
      <diagonal/>
    </border>
  </borders>
  <cellStyleXfs count="4">
    <xf numFmtId="0" fontId="0" fillId="0" borderId="0"/>
    <xf numFmtId="0" fontId="1" fillId="0" borderId="0"/>
    <xf numFmtId="0" fontId="2" fillId="0" borderId="0" applyNumberFormat="0" applyFill="0" applyBorder="0" applyAlignment="0" applyProtection="0">
      <alignment vertical="top"/>
      <protection locked="0"/>
    </xf>
    <xf numFmtId="0" fontId="7" fillId="0" borderId="0"/>
  </cellStyleXfs>
  <cellXfs count="118">
    <xf numFmtId="0" fontId="0" fillId="0" borderId="0" xfId="0"/>
    <xf numFmtId="0" fontId="3" fillId="0" borderId="0" xfId="0" applyFont="1" applyAlignment="1">
      <alignment vertical="center"/>
    </xf>
    <xf numFmtId="0" fontId="5" fillId="0" borderId="0" xfId="0" applyFont="1" applyAlignment="1">
      <alignment vertical="center"/>
    </xf>
    <xf numFmtId="0" fontId="5" fillId="0" borderId="0" xfId="0" applyFont="1"/>
    <xf numFmtId="0" fontId="5" fillId="0" borderId="1" xfId="0" applyFont="1" applyBorder="1"/>
    <xf numFmtId="0" fontId="9" fillId="0" borderId="1" xfId="0" applyFont="1" applyBorder="1" applyAlignment="1">
      <alignment horizontal="center" vertical="center"/>
    </xf>
    <xf numFmtId="0" fontId="5" fillId="0" borderId="0" xfId="0" applyFont="1" applyAlignment="1">
      <alignment horizontal="center"/>
    </xf>
    <xf numFmtId="0" fontId="5" fillId="0" borderId="1" xfId="0" applyFont="1" applyBorder="1" applyAlignment="1">
      <alignment vertical="center"/>
    </xf>
    <xf numFmtId="0" fontId="5" fillId="0" borderId="1" xfId="0" applyFont="1" applyBorder="1" applyAlignment="1">
      <alignment horizontal="center" vertical="center"/>
    </xf>
    <xf numFmtId="0" fontId="6" fillId="0" borderId="1" xfId="3" applyFont="1" applyFill="1" applyBorder="1" applyAlignment="1">
      <alignment horizontal="center" vertical="center"/>
    </xf>
    <xf numFmtId="14" fontId="6" fillId="0" borderId="1" xfId="3" applyNumberFormat="1" applyFont="1" applyFill="1" applyBorder="1" applyAlignment="1">
      <alignment horizontal="center" vertical="center"/>
    </xf>
    <xf numFmtId="14" fontId="5" fillId="0" borderId="1" xfId="0" applyNumberFormat="1" applyFont="1" applyBorder="1" applyAlignment="1">
      <alignment horizontal="center" vertical="center"/>
    </xf>
    <xf numFmtId="0" fontId="5" fillId="0" borderId="0" xfId="0" applyFont="1" applyBorder="1"/>
    <xf numFmtId="0" fontId="5" fillId="0" borderId="2" xfId="0" applyFont="1" applyBorder="1"/>
    <xf numFmtId="0" fontId="5" fillId="0" borderId="3" xfId="0" applyFont="1" applyBorder="1"/>
    <xf numFmtId="0" fontId="5" fillId="0" borderId="0" xfId="0" applyFont="1" applyBorder="1" applyAlignment="1">
      <alignment horizontal="center" vertical="center"/>
    </xf>
    <xf numFmtId="14" fontId="5" fillId="0" borderId="0" xfId="0" applyNumberFormat="1" applyFont="1"/>
    <xf numFmtId="165" fontId="5" fillId="0" borderId="1" xfId="0" applyNumberFormat="1" applyFont="1" applyBorder="1" applyAlignment="1">
      <alignment horizontal="center" vertical="center"/>
    </xf>
    <xf numFmtId="0" fontId="2" fillId="0" borderId="1" xfId="2" applyBorder="1" applyAlignment="1" applyProtection="1">
      <alignment vertical="center"/>
    </xf>
    <xf numFmtId="0" fontId="5" fillId="3" borderId="1" xfId="0" applyFont="1" applyFill="1" applyBorder="1" applyAlignment="1">
      <alignment vertical="center"/>
    </xf>
    <xf numFmtId="0" fontId="12" fillId="0" borderId="1" xfId="0" applyFont="1" applyBorder="1" applyAlignment="1">
      <alignment horizontal="center"/>
    </xf>
    <xf numFmtId="0" fontId="10" fillId="0" borderId="1" xfId="0" applyFont="1" applyBorder="1" applyAlignment="1">
      <alignment horizontal="center" vertical="center"/>
    </xf>
    <xf numFmtId="0" fontId="2" fillId="0" borderId="0" xfId="2" applyAlignment="1" applyProtection="1">
      <alignment vertical="center"/>
    </xf>
    <xf numFmtId="0" fontId="5" fillId="4" borderId="1" xfId="0" applyFont="1" applyFill="1" applyBorder="1"/>
    <xf numFmtId="0" fontId="5" fillId="5" borderId="1" xfId="0" applyFont="1" applyFill="1" applyBorder="1"/>
    <xf numFmtId="166" fontId="5" fillId="0" borderId="1" xfId="0" applyNumberFormat="1" applyFont="1" applyBorder="1" applyAlignment="1" applyProtection="1">
      <alignment horizontal="center" vertical="center"/>
      <protection locked="0"/>
    </xf>
    <xf numFmtId="49" fontId="5" fillId="0" borderId="1" xfId="0" applyNumberFormat="1" applyFont="1" applyBorder="1" applyAlignment="1">
      <alignment vertical="center"/>
    </xf>
    <xf numFmtId="166" fontId="5" fillId="0" borderId="4" xfId="0" applyNumberFormat="1" applyFont="1" applyBorder="1" applyAlignment="1">
      <alignment horizontal="center" vertical="center"/>
    </xf>
    <xf numFmtId="14" fontId="0" fillId="0" borderId="0" xfId="0" applyNumberFormat="1"/>
    <xf numFmtId="0" fontId="5" fillId="0" borderId="0" xfId="0" applyFont="1" applyAlignment="1">
      <alignment horizontal="right"/>
    </xf>
    <xf numFmtId="0" fontId="0" fillId="0" borderId="0" xfId="0" applyAlignment="1">
      <alignment horizontal="right"/>
    </xf>
    <xf numFmtId="1" fontId="0" fillId="0" borderId="0" xfId="0" applyNumberFormat="1" applyAlignment="1">
      <alignment horizontal="left"/>
    </xf>
    <xf numFmtId="0" fontId="5" fillId="0" borderId="6" xfId="0" applyFont="1" applyBorder="1" applyAlignment="1">
      <alignment horizontal="center" vertical="center"/>
    </xf>
    <xf numFmtId="0" fontId="5" fillId="0" borderId="7" xfId="0" applyFont="1" applyBorder="1" applyAlignment="1">
      <alignment horizontal="center" vertical="center"/>
    </xf>
    <xf numFmtId="0" fontId="5" fillId="3" borderId="5" xfId="0" applyFont="1" applyFill="1" applyBorder="1"/>
    <xf numFmtId="0" fontId="5" fillId="6" borderId="5" xfId="0" applyFont="1" applyFill="1" applyBorder="1"/>
    <xf numFmtId="49" fontId="5" fillId="7" borderId="5" xfId="0" applyNumberFormat="1" applyFont="1" applyFill="1" applyBorder="1"/>
    <xf numFmtId="49" fontId="5" fillId="8" borderId="5" xfId="0" applyNumberFormat="1" applyFont="1" applyFill="1" applyBorder="1"/>
    <xf numFmtId="0" fontId="5" fillId="9" borderId="1" xfId="0" applyFont="1" applyFill="1" applyBorder="1"/>
    <xf numFmtId="0" fontId="5" fillId="9" borderId="5" xfId="0" applyFont="1" applyFill="1" applyBorder="1"/>
    <xf numFmtId="0" fontId="5" fillId="7" borderId="5" xfId="0" applyFont="1" applyFill="1" applyBorder="1"/>
    <xf numFmtId="0" fontId="5" fillId="8" borderId="5" xfId="0" applyFont="1" applyFill="1" applyBorder="1"/>
    <xf numFmtId="166" fontId="5" fillId="0" borderId="1" xfId="0" applyNumberFormat="1" applyFont="1" applyBorder="1" applyAlignment="1" applyProtection="1">
      <alignment horizontal="center" vertical="center"/>
    </xf>
    <xf numFmtId="0" fontId="5" fillId="0" borderId="8" xfId="0" applyFont="1" applyBorder="1"/>
    <xf numFmtId="0" fontId="5" fillId="9" borderId="3" xfId="0" applyFont="1" applyFill="1" applyBorder="1" applyAlignment="1">
      <alignment vertical="center"/>
    </xf>
    <xf numFmtId="164" fontId="11" fillId="0" borderId="9" xfId="0" applyNumberFormat="1" applyFont="1" applyBorder="1" applyAlignment="1">
      <alignment vertical="center"/>
    </xf>
    <xf numFmtId="0" fontId="13" fillId="0" borderId="0" xfId="0" applyFont="1"/>
    <xf numFmtId="0" fontId="14" fillId="0" borderId="10" xfId="0" applyFont="1" applyBorder="1" applyAlignment="1">
      <alignment horizontal="center" vertical="center" wrapText="1"/>
    </xf>
    <xf numFmtId="0" fontId="0" fillId="0" borderId="10" xfId="0" applyBorder="1" applyAlignment="1">
      <alignment vertical="center" wrapText="1"/>
    </xf>
    <xf numFmtId="0" fontId="2" fillId="0" borderId="10" xfId="2" applyBorder="1" applyAlignment="1" applyProtection="1">
      <alignment horizontal="center" vertical="center" wrapText="1"/>
    </xf>
    <xf numFmtId="0" fontId="0" fillId="0" borderId="1" xfId="0" applyBorder="1"/>
    <xf numFmtId="0" fontId="0" fillId="0" borderId="1" xfId="0" applyBorder="1" applyAlignment="1">
      <alignment horizontal="center"/>
    </xf>
    <xf numFmtId="1" fontId="0" fillId="0" borderId="1" xfId="0" applyNumberFormat="1" applyBorder="1" applyAlignment="1">
      <alignment horizontal="center"/>
    </xf>
    <xf numFmtId="1" fontId="5" fillId="0" borderId="1" xfId="0" applyNumberFormat="1" applyFont="1" applyBorder="1"/>
    <xf numFmtId="0" fontId="5" fillId="0" borderId="1" xfId="0" applyFont="1" applyFill="1" applyBorder="1" applyAlignment="1">
      <alignment vertical="center"/>
    </xf>
    <xf numFmtId="0" fontId="2" fillId="0" borderId="1" xfId="2" applyFont="1" applyBorder="1" applyAlignment="1" applyProtection="1">
      <alignment vertical="center"/>
    </xf>
    <xf numFmtId="0" fontId="2" fillId="0" borderId="0" xfId="2" applyAlignment="1" applyProtection="1"/>
    <xf numFmtId="166" fontId="0" fillId="0" borderId="0" xfId="0" applyNumberFormat="1" applyAlignment="1">
      <alignment horizontal="center"/>
    </xf>
    <xf numFmtId="0" fontId="15" fillId="0" borderId="0" xfId="0" applyFont="1"/>
    <xf numFmtId="0" fontId="0" fillId="0" borderId="0" xfId="0" applyBorder="1"/>
    <xf numFmtId="0" fontId="6" fillId="0" borderId="0" xfId="3" applyFont="1" applyFill="1" applyBorder="1" applyAlignment="1">
      <alignment vertical="center"/>
    </xf>
    <xf numFmtId="0" fontId="6" fillId="0" borderId="0" xfId="3" applyFont="1" applyFill="1" applyBorder="1" applyAlignment="1">
      <alignment horizontal="center" vertical="center"/>
    </xf>
    <xf numFmtId="14" fontId="6" fillId="0" borderId="0" xfId="3" applyNumberFormat="1" applyFont="1" applyFill="1" applyBorder="1" applyAlignment="1">
      <alignment horizontal="center" vertical="center"/>
    </xf>
    <xf numFmtId="165" fontId="6" fillId="0" borderId="0" xfId="3" applyNumberFormat="1" applyFont="1" applyFill="1" applyBorder="1" applyAlignment="1">
      <alignment horizontal="center" vertical="center"/>
    </xf>
    <xf numFmtId="0" fontId="8" fillId="0" borderId="0" xfId="2" applyFont="1" applyFill="1" applyBorder="1" applyAlignment="1" applyProtection="1">
      <alignment vertical="center"/>
    </xf>
    <xf numFmtId="0" fontId="2" fillId="0" borderId="0" xfId="2" applyFill="1" applyBorder="1" applyAlignment="1" applyProtection="1">
      <alignment vertical="center"/>
    </xf>
    <xf numFmtId="0" fontId="3" fillId="0" borderId="0" xfId="0" applyFont="1" applyFill="1" applyBorder="1" applyAlignment="1">
      <alignment vertical="center"/>
    </xf>
    <xf numFmtId="0" fontId="0" fillId="0" borderId="0" xfId="0" applyFill="1" applyBorder="1"/>
    <xf numFmtId="0" fontId="4" fillId="0" borderId="0" xfId="1" applyFont="1" applyFill="1" applyBorder="1" applyAlignment="1">
      <alignment horizontal="left" vertical="center"/>
    </xf>
    <xf numFmtId="166" fontId="5" fillId="0" borderId="0" xfId="0" applyNumberFormat="1"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14" fontId="5" fillId="0" borderId="0" xfId="0" applyNumberFormat="1" applyFont="1" applyFill="1" applyBorder="1" applyAlignment="1">
      <alignment horizontal="center" vertical="center"/>
    </xf>
    <xf numFmtId="0" fontId="14" fillId="0" borderId="11" xfId="0" applyFont="1" applyBorder="1" applyAlignment="1">
      <alignment horizontal="center" vertical="center" wrapText="1"/>
    </xf>
    <xf numFmtId="0" fontId="2" fillId="0" borderId="11" xfId="2" applyBorder="1" applyAlignment="1" applyProtection="1">
      <alignment horizontal="center" vertical="center" wrapText="1"/>
    </xf>
    <xf numFmtId="0" fontId="0" fillId="0" borderId="11" xfId="0" applyBorder="1" applyAlignment="1">
      <alignment vertical="center" wrapText="1"/>
    </xf>
    <xf numFmtId="0" fontId="14" fillId="0" borderId="0" xfId="0" applyFont="1" applyBorder="1" applyAlignment="1">
      <alignment horizontal="center" vertical="center" wrapText="1"/>
    </xf>
    <xf numFmtId="0" fontId="2" fillId="0" borderId="0" xfId="2" applyBorder="1" applyAlignment="1" applyProtection="1">
      <alignment horizontal="center" vertical="center" wrapText="1"/>
    </xf>
    <xf numFmtId="0" fontId="0" fillId="0" borderId="0" xfId="0" applyBorder="1" applyAlignment="1">
      <alignment vertical="center" wrapText="1"/>
    </xf>
    <xf numFmtId="0" fontId="14" fillId="0" borderId="1" xfId="0" applyFont="1" applyBorder="1" applyAlignment="1">
      <alignment horizontal="center" vertical="center" wrapText="1"/>
    </xf>
    <xf numFmtId="0" fontId="2" fillId="0" borderId="1" xfId="2" applyBorder="1" applyAlignment="1" applyProtection="1">
      <alignment horizontal="center" vertical="center" wrapText="1"/>
    </xf>
    <xf numFmtId="0" fontId="0" fillId="0" borderId="1" xfId="0" applyBorder="1" applyAlignment="1">
      <alignment vertical="center" wrapText="1"/>
    </xf>
    <xf numFmtId="0" fontId="5" fillId="0" borderId="3" xfId="0" applyFont="1" applyBorder="1" applyAlignment="1">
      <alignment vertical="center"/>
    </xf>
    <xf numFmtId="0" fontId="5" fillId="0" borderId="3" xfId="0" applyFont="1" applyBorder="1" applyAlignment="1">
      <alignment horizontal="center" vertical="center"/>
    </xf>
    <xf numFmtId="14" fontId="5" fillId="0" borderId="3" xfId="0" applyNumberFormat="1" applyFont="1" applyBorder="1" applyAlignment="1">
      <alignment horizontal="center" vertical="center"/>
    </xf>
    <xf numFmtId="166" fontId="5" fillId="0" borderId="3" xfId="0" applyNumberFormat="1" applyFont="1" applyBorder="1" applyAlignment="1" applyProtection="1">
      <alignment horizontal="center" vertical="center"/>
      <protection locked="0"/>
    </xf>
    <xf numFmtId="165" fontId="5" fillId="0" borderId="3" xfId="0" applyNumberFormat="1" applyFont="1" applyBorder="1" applyAlignment="1">
      <alignment horizontal="center" vertical="center"/>
    </xf>
    <xf numFmtId="0" fontId="2" fillId="0" borderId="3" xfId="2" applyBorder="1" applyAlignment="1" applyProtection="1">
      <alignment vertical="center"/>
    </xf>
    <xf numFmtId="0" fontId="5" fillId="0" borderId="12" xfId="0" applyFont="1" applyBorder="1" applyAlignment="1">
      <alignment vertical="center"/>
    </xf>
    <xf numFmtId="0" fontId="5" fillId="0" borderId="12" xfId="0" applyFont="1" applyBorder="1" applyAlignment="1">
      <alignment horizontal="center" vertical="center"/>
    </xf>
    <xf numFmtId="14" fontId="5" fillId="0" borderId="12" xfId="0" applyNumberFormat="1" applyFont="1" applyBorder="1" applyAlignment="1">
      <alignment horizontal="center" vertical="center"/>
    </xf>
    <xf numFmtId="166" fontId="5" fillId="0" borderId="12" xfId="0" applyNumberFormat="1" applyFont="1" applyBorder="1" applyAlignment="1" applyProtection="1">
      <alignment horizontal="center" vertical="center"/>
      <protection locked="0"/>
    </xf>
    <xf numFmtId="165" fontId="5" fillId="0" borderId="12" xfId="0" applyNumberFormat="1" applyFont="1" applyBorder="1" applyAlignment="1">
      <alignment horizontal="center" vertical="center"/>
    </xf>
    <xf numFmtId="0" fontId="2" fillId="0" borderId="12" xfId="2" applyBorder="1" applyAlignment="1" applyProtection="1">
      <alignment vertical="center"/>
    </xf>
    <xf numFmtId="0" fontId="5" fillId="0" borderId="3" xfId="0" applyFont="1" applyFill="1" applyBorder="1" applyAlignment="1">
      <alignment vertical="center"/>
    </xf>
    <xf numFmtId="0" fontId="5" fillId="3" borderId="12" xfId="0" applyFont="1" applyFill="1" applyBorder="1" applyAlignment="1">
      <alignment vertical="center"/>
    </xf>
    <xf numFmtId="0" fontId="6" fillId="3" borderId="3" xfId="0" applyNumberFormat="1" applyFont="1" applyFill="1" applyBorder="1" applyAlignment="1">
      <alignment vertical="center"/>
    </xf>
    <xf numFmtId="0" fontId="5" fillId="0" borderId="13" xfId="0" applyFont="1" applyBorder="1" applyAlignment="1">
      <alignment horizontal="center" vertical="center"/>
    </xf>
    <xf numFmtId="0" fontId="5" fillId="0" borderId="8" xfId="0" applyFont="1" applyBorder="1" applyAlignment="1">
      <alignment horizontal="center" vertical="center"/>
    </xf>
    <xf numFmtId="0" fontId="5" fillId="0" borderId="14" xfId="0" applyFont="1" applyBorder="1" applyAlignment="1">
      <alignment horizontal="center" vertical="center"/>
    </xf>
    <xf numFmtId="0" fontId="14" fillId="0" borderId="15" xfId="0" applyFont="1" applyBorder="1" applyAlignment="1">
      <alignment horizontal="center" vertical="center" wrapText="1"/>
    </xf>
    <xf numFmtId="0" fontId="2" fillId="0" borderId="15" xfId="2" applyBorder="1" applyAlignment="1" applyProtection="1">
      <alignment horizontal="center" vertical="center" wrapText="1"/>
    </xf>
    <xf numFmtId="0" fontId="0" fillId="0" borderId="15" xfId="0" applyBorder="1" applyAlignment="1">
      <alignment vertical="center" wrapText="1"/>
    </xf>
    <xf numFmtId="0" fontId="0" fillId="2" borderId="1" xfId="0" applyFill="1" applyBorder="1"/>
    <xf numFmtId="0" fontId="0" fillId="2" borderId="1" xfId="0" applyFill="1" applyBorder="1" applyAlignment="1">
      <alignment horizontal="center"/>
    </xf>
    <xf numFmtId="0" fontId="14" fillId="10" borderId="10" xfId="0" applyFont="1" applyFill="1" applyBorder="1" applyAlignment="1">
      <alignment horizontal="center" vertical="center" wrapText="1"/>
    </xf>
    <xf numFmtId="0" fontId="2" fillId="10" borderId="10" xfId="2" applyFill="1" applyBorder="1" applyAlignment="1" applyProtection="1">
      <alignment horizontal="center" vertical="center" wrapText="1"/>
    </xf>
    <xf numFmtId="0" fontId="5" fillId="10" borderId="1" xfId="0" applyFont="1" applyFill="1" applyBorder="1" applyAlignment="1"/>
    <xf numFmtId="0" fontId="5" fillId="0" borderId="16" xfId="0" applyFont="1" applyBorder="1" applyAlignment="1">
      <alignment vertical="center"/>
    </xf>
    <xf numFmtId="0" fontId="5" fillId="10" borderId="18" xfId="0" applyFont="1" applyFill="1" applyBorder="1" applyAlignment="1">
      <alignment vertical="center"/>
    </xf>
    <xf numFmtId="0" fontId="5" fillId="10" borderId="17" xfId="0" applyFont="1" applyFill="1" applyBorder="1" applyAlignment="1">
      <alignment vertical="center"/>
    </xf>
    <xf numFmtId="0" fontId="5" fillId="10" borderId="16" xfId="0" applyFont="1" applyFill="1" applyBorder="1" applyAlignment="1">
      <alignment vertical="center"/>
    </xf>
    <xf numFmtId="0" fontId="0" fillId="0" borderId="12" xfId="0" applyBorder="1"/>
    <xf numFmtId="0" fontId="0" fillId="0" borderId="3" xfId="0" applyBorder="1"/>
    <xf numFmtId="0" fontId="0" fillId="2" borderId="12" xfId="0" applyFill="1" applyBorder="1"/>
    <xf numFmtId="0" fontId="0" fillId="2" borderId="3" xfId="0" applyFill="1" applyBorder="1"/>
    <xf numFmtId="0" fontId="0" fillId="2" borderId="3" xfId="0" applyFont="1" applyFill="1" applyBorder="1" applyAlignment="1">
      <alignment vertical="center"/>
    </xf>
    <xf numFmtId="14" fontId="5" fillId="0" borderId="1" xfId="0" applyNumberFormat="1" applyFont="1" applyBorder="1" applyAlignment="1" applyProtection="1">
      <alignment horizontal="center"/>
    </xf>
    <xf numFmtId="169" fontId="0" fillId="0" borderId="0" xfId="0" applyNumberFormat="1"/>
  </cellXfs>
  <cellStyles count="4">
    <cellStyle name="Lien hypertexte" xfId="2" builtinId="8"/>
    <cellStyle name="Normal" xfId="0" builtinId="0"/>
    <cellStyle name="Normal 2" xfId="1"/>
    <cellStyle name="Normal 3" xfId="3"/>
  </cellStyles>
  <dxfs count="14">
    <dxf>
      <fill>
        <patternFill>
          <bgColor theme="2" tint="-0.24994659260841701"/>
        </patternFill>
      </fill>
    </dxf>
    <dxf>
      <fill>
        <patternFill>
          <bgColor theme="2" tint="-9.9948118533890809E-2"/>
        </patternFill>
      </fill>
    </dxf>
    <dxf>
      <fill>
        <patternFill>
          <bgColor theme="9" tint="0.59996337778862885"/>
        </patternFill>
      </fill>
    </dxf>
    <dxf>
      <fill>
        <patternFill>
          <bgColor theme="9" tint="0.79998168889431442"/>
        </patternFill>
      </fill>
    </dxf>
    <dxf>
      <font>
        <color auto="1"/>
      </font>
      <fill>
        <patternFill>
          <bgColor theme="5" tint="0.59996337778862885"/>
        </patternFill>
      </fill>
    </dxf>
    <dxf>
      <fill>
        <patternFill>
          <bgColor theme="4" tint="0.59996337778862885"/>
        </patternFill>
      </fill>
    </dxf>
    <dxf>
      <font>
        <color auto="1"/>
      </font>
      <fill>
        <patternFill>
          <bgColor theme="5" tint="0.59996337778862885"/>
        </patternFill>
      </fill>
    </dxf>
    <dxf>
      <fill>
        <patternFill>
          <bgColor theme="4" tint="0.59996337778862885"/>
        </patternFill>
      </fill>
    </dxf>
    <dxf>
      <fill>
        <patternFill>
          <bgColor theme="2" tint="-0.24994659260841701"/>
        </patternFill>
      </fill>
    </dxf>
    <dxf>
      <fill>
        <patternFill>
          <bgColor theme="2" tint="-9.9948118533890809E-2"/>
        </patternFill>
      </fill>
    </dxf>
    <dxf>
      <fill>
        <patternFill>
          <bgColor theme="9" tint="0.59996337778862885"/>
        </patternFill>
      </fill>
    </dxf>
    <dxf>
      <fill>
        <patternFill>
          <bgColor theme="9" tint="0.79998168889431442"/>
        </patternFill>
      </fill>
    </dxf>
    <dxf>
      <font>
        <color auto="1"/>
      </font>
      <fill>
        <patternFill>
          <bgColor theme="5" tint="0.59996337778862885"/>
        </patternFill>
      </fill>
    </dxf>
    <dxf>
      <fill>
        <patternFill>
          <bgColor theme="4" tint="0.59996337778862885"/>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13</xdr:col>
      <xdr:colOff>144781</xdr:colOff>
      <xdr:row>2</xdr:row>
      <xdr:rowOff>30480</xdr:rowOff>
    </xdr:from>
    <xdr:ext cx="2849880" cy="1580626"/>
    <xdr:sp macro="" textlink="">
      <xdr:nvSpPr>
        <xdr:cNvPr id="2" name="ZoneTexte 1"/>
        <xdr:cNvSpPr txBox="1"/>
      </xdr:nvSpPr>
      <xdr:spPr>
        <a:xfrm>
          <a:off x="8183881" y="350520"/>
          <a:ext cx="2849880" cy="1580626"/>
        </a:xfrm>
        <a:prstGeom prst="rect">
          <a:avLst/>
        </a:prstGeom>
        <a:solidFill>
          <a:schemeClr val="accent3">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Dans le 2eme, il me faut détailler le nombre de garçons et de filles ainsi que leur tranche d'âge à une date donnée. (là j'ai un premier souci, ne pas prendre en compte les cellules vides)</a:t>
          </a:r>
        </a:p>
        <a:p>
          <a:endParaRPr lang="fr-FR" sz="1100"/>
        </a:p>
        <a:p>
          <a:r>
            <a:rPr lang="fr-FR"/>
            <a:t>si il est possible dans l'onglet G-F d'ignorer les cellules vides pour ne pas charger le tableau ?</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10</xdr:col>
      <xdr:colOff>243841</xdr:colOff>
      <xdr:row>2</xdr:row>
      <xdr:rowOff>137160</xdr:rowOff>
    </xdr:from>
    <xdr:ext cx="5273039" cy="1084528"/>
    <xdr:sp macro="" textlink="">
      <xdr:nvSpPr>
        <xdr:cNvPr id="2" name="ZoneTexte 1"/>
        <xdr:cNvSpPr txBox="1"/>
      </xdr:nvSpPr>
      <xdr:spPr>
        <a:xfrm>
          <a:off x="8877301" y="403860"/>
          <a:ext cx="5273039" cy="1084528"/>
        </a:xfrm>
        <a:prstGeom prst="rect">
          <a:avLst/>
        </a:prstGeom>
        <a:solidFill>
          <a:schemeClr val="accent1">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mais mon plus gros point noir c'est dans l'onglet détail âges. Comment puis je reprendre les donnés du premier onglet "enfants adhérents" pour le trier en fonction des mois. Je m'explique il me faudrait sur cette page le nom de l'enfant, sa date de naissance, son âge précis ainsi que le nom de son assistante maternelle trié de septembre à aout sans macro, est ce possible</a:t>
          </a:r>
        </a:p>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
      <a:majorFont>
        <a:latin typeface="Calibri"/>
        <a:ea typeface=""/>
        <a:cs typeface=""/>
        <a:font script="Jpan" typeface="HGｺﾞｼｯｸM"/>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majorFont>
      <a:minorFont>
        <a:latin typeface="Cambria"/>
        <a:ea typeface=""/>
        <a:cs typeface=""/>
        <a:font script="Jpan" typeface="HG明朝B"/>
        <a:font script="Hang" typeface="맑은 고딕"/>
        <a:font script="Hans" typeface="黑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5"/>
  <sheetViews>
    <sheetView tabSelected="1" topLeftCell="A31" workbookViewId="0">
      <selection activeCell="M3" sqref="M3:M36"/>
    </sheetView>
    <sheetView tabSelected="1" topLeftCell="A25" workbookViewId="1">
      <selection activeCell="C37" sqref="C37"/>
    </sheetView>
  </sheetViews>
  <sheetFormatPr baseColWidth="10" defaultRowHeight="13.8" x14ac:dyDescent="0.25"/>
  <cols>
    <col min="1" max="1" width="16.19921875" style="1" bestFit="1" customWidth="1"/>
    <col min="2" max="2" width="14.59765625" bestFit="1" customWidth="1"/>
    <col min="3" max="3" width="9.3984375" customWidth="1"/>
    <col min="4" max="4" width="3.3984375" bestFit="1" customWidth="1"/>
    <col min="5" max="5" width="12.3984375" customWidth="1"/>
    <col min="6" max="6" width="8.5" bestFit="1" customWidth="1"/>
    <col min="7" max="7" width="22.8984375" bestFit="1" customWidth="1"/>
    <col min="8" max="8" width="6.69921875" bestFit="1" customWidth="1"/>
    <col min="9" max="9" width="12.59765625" customWidth="1"/>
    <col min="10" max="10" width="24.09765625" customWidth="1"/>
    <col min="11" max="11" width="4.8984375" bestFit="1" customWidth="1"/>
  </cols>
  <sheetData>
    <row r="1" spans="1:13" ht="12.75" customHeight="1" x14ac:dyDescent="0.55000000000000004">
      <c r="A1" s="5" t="s">
        <v>5</v>
      </c>
      <c r="B1" s="5" t="s">
        <v>6</v>
      </c>
      <c r="C1" s="5" t="s">
        <v>7</v>
      </c>
      <c r="D1" s="5" t="s">
        <v>8</v>
      </c>
      <c r="E1" s="21" t="s">
        <v>9</v>
      </c>
      <c r="F1" s="5" t="s">
        <v>10</v>
      </c>
      <c r="G1" s="5" t="s">
        <v>11</v>
      </c>
      <c r="H1" s="5" t="s">
        <v>12</v>
      </c>
      <c r="I1" s="5" t="s">
        <v>13</v>
      </c>
      <c r="J1" s="5" t="s">
        <v>14</v>
      </c>
      <c r="K1" s="20" t="s">
        <v>41</v>
      </c>
    </row>
    <row r="2" spans="1:13" ht="11.25" customHeight="1" x14ac:dyDescent="0.3">
      <c r="A2" s="2"/>
      <c r="B2" s="3"/>
      <c r="C2" s="3"/>
      <c r="D2" s="6"/>
      <c r="E2" s="3"/>
      <c r="F2" s="3"/>
      <c r="G2" s="3"/>
      <c r="H2" s="3"/>
      <c r="I2" s="3"/>
      <c r="J2" s="3"/>
      <c r="K2" s="3"/>
    </row>
    <row r="3" spans="1:13" ht="13.35" customHeight="1" x14ac:dyDescent="0.25">
      <c r="A3" s="102" t="s">
        <v>68</v>
      </c>
      <c r="B3" s="107" t="s">
        <v>79</v>
      </c>
      <c r="C3" s="19" t="s">
        <v>106</v>
      </c>
      <c r="D3" s="8" t="s">
        <v>3</v>
      </c>
      <c r="E3" s="11">
        <v>43232</v>
      </c>
      <c r="F3" s="42">
        <f>$E3</f>
        <v>43232</v>
      </c>
      <c r="G3" s="7"/>
      <c r="H3" s="8"/>
      <c r="I3" s="17"/>
      <c r="J3" s="18"/>
      <c r="K3" s="8" t="s">
        <v>38</v>
      </c>
      <c r="M3">
        <f>COUNTIF($E$3:$E$36,E3)</f>
        <v>1</v>
      </c>
    </row>
    <row r="4" spans="1:13" ht="13.35" customHeight="1" x14ac:dyDescent="0.25">
      <c r="A4" s="102" t="s">
        <v>68</v>
      </c>
      <c r="B4" s="110" t="s">
        <v>80</v>
      </c>
      <c r="C4" s="54" t="s">
        <v>57</v>
      </c>
      <c r="D4" s="8" t="s">
        <v>1</v>
      </c>
      <c r="E4" s="11">
        <v>43302</v>
      </c>
      <c r="F4" s="25">
        <f t="shared" ref="F4:F32" si="0">$E4</f>
        <v>43302</v>
      </c>
      <c r="G4" s="7"/>
      <c r="H4" s="8"/>
      <c r="I4" s="17"/>
      <c r="J4" s="18"/>
      <c r="K4" s="8" t="s">
        <v>2</v>
      </c>
      <c r="M4">
        <f t="shared" ref="M4:M36" si="1">COUNTIF($E$3:$E$36,E4)</f>
        <v>1</v>
      </c>
    </row>
    <row r="5" spans="1:13" ht="13.35" customHeight="1" thickBot="1" x14ac:dyDescent="0.3">
      <c r="A5" s="113" t="s">
        <v>68</v>
      </c>
      <c r="B5" s="109" t="s">
        <v>81</v>
      </c>
      <c r="C5" s="87" t="s">
        <v>107</v>
      </c>
      <c r="D5" s="88" t="s">
        <v>3</v>
      </c>
      <c r="E5" s="89">
        <v>43210</v>
      </c>
      <c r="F5" s="90">
        <f t="shared" si="0"/>
        <v>43210</v>
      </c>
      <c r="G5" s="87"/>
      <c r="H5" s="88"/>
      <c r="I5" s="91"/>
      <c r="J5" s="92"/>
      <c r="K5" s="96" t="s">
        <v>2</v>
      </c>
      <c r="L5" s="59"/>
      <c r="M5">
        <f t="shared" si="1"/>
        <v>1</v>
      </c>
    </row>
    <row r="6" spans="1:13" ht="13.35" customHeight="1" thickTop="1" x14ac:dyDescent="0.25">
      <c r="A6" s="112" t="s">
        <v>69</v>
      </c>
      <c r="B6" s="108"/>
      <c r="C6" s="81"/>
      <c r="D6" s="82"/>
      <c r="E6" s="83"/>
      <c r="F6" s="84">
        <f t="shared" si="0"/>
        <v>0</v>
      </c>
      <c r="G6" s="81"/>
      <c r="H6" s="82"/>
      <c r="I6" s="85"/>
      <c r="J6" s="86"/>
      <c r="K6" s="97"/>
      <c r="L6" s="59"/>
      <c r="M6">
        <f t="shared" si="1"/>
        <v>0</v>
      </c>
    </row>
    <row r="7" spans="1:13" ht="13.35" customHeight="1" x14ac:dyDescent="0.25">
      <c r="A7" s="50" t="s">
        <v>69</v>
      </c>
      <c r="B7" s="110" t="s">
        <v>82</v>
      </c>
      <c r="C7" s="7" t="s">
        <v>108</v>
      </c>
      <c r="D7" s="8" t="s">
        <v>1</v>
      </c>
      <c r="E7" s="11">
        <v>43275</v>
      </c>
      <c r="F7" s="25">
        <f t="shared" si="0"/>
        <v>43275</v>
      </c>
      <c r="G7" s="7"/>
      <c r="H7" s="8"/>
      <c r="I7" s="17"/>
      <c r="J7" s="55"/>
      <c r="K7" s="98" t="s">
        <v>2</v>
      </c>
      <c r="L7" s="59"/>
      <c r="M7">
        <f t="shared" si="1"/>
        <v>1</v>
      </c>
    </row>
    <row r="8" spans="1:13" ht="13.35" customHeight="1" x14ac:dyDescent="0.25">
      <c r="A8" s="50" t="s">
        <v>69</v>
      </c>
      <c r="B8" s="110" t="s">
        <v>3</v>
      </c>
      <c r="C8" s="7" t="s">
        <v>54</v>
      </c>
      <c r="D8" s="8" t="s">
        <v>3</v>
      </c>
      <c r="E8" s="11">
        <v>43657</v>
      </c>
      <c r="F8" s="25">
        <f t="shared" si="0"/>
        <v>43657</v>
      </c>
      <c r="G8" s="7"/>
      <c r="H8" s="8"/>
      <c r="I8" s="17"/>
      <c r="J8" s="56"/>
      <c r="K8" s="98" t="s">
        <v>2</v>
      </c>
      <c r="L8" s="59"/>
      <c r="M8">
        <f t="shared" si="1"/>
        <v>1</v>
      </c>
    </row>
    <row r="9" spans="1:13" ht="13.35" customHeight="1" thickBot="1" x14ac:dyDescent="0.3">
      <c r="A9" s="111" t="s">
        <v>69</v>
      </c>
      <c r="B9" s="109" t="s">
        <v>1</v>
      </c>
      <c r="C9" s="87" t="s">
        <v>55</v>
      </c>
      <c r="D9" s="88" t="s">
        <v>1</v>
      </c>
      <c r="E9" s="89">
        <v>43819</v>
      </c>
      <c r="F9" s="90">
        <f t="shared" si="0"/>
        <v>43819</v>
      </c>
      <c r="G9" s="87"/>
      <c r="H9" s="88"/>
      <c r="I9" s="91"/>
      <c r="J9" s="92"/>
      <c r="K9" s="96" t="s">
        <v>2</v>
      </c>
      <c r="L9" s="59"/>
      <c r="M9">
        <f t="shared" si="1"/>
        <v>1</v>
      </c>
    </row>
    <row r="10" spans="1:13" ht="13.35" customHeight="1" thickTop="1" x14ac:dyDescent="0.25">
      <c r="A10" s="114" t="s">
        <v>77</v>
      </c>
      <c r="B10" s="108" t="s">
        <v>83</v>
      </c>
      <c r="C10" s="81" t="s">
        <v>109</v>
      </c>
      <c r="D10" s="82" t="s">
        <v>3</v>
      </c>
      <c r="E10" s="83">
        <v>43130</v>
      </c>
      <c r="F10" s="84">
        <f t="shared" si="0"/>
        <v>43130</v>
      </c>
      <c r="G10" s="81"/>
      <c r="H10" s="82"/>
      <c r="I10" s="85"/>
      <c r="J10" s="86"/>
      <c r="K10" s="97" t="s">
        <v>2</v>
      </c>
      <c r="L10" s="59"/>
      <c r="M10">
        <f t="shared" si="1"/>
        <v>1</v>
      </c>
    </row>
    <row r="11" spans="1:13" ht="13.35" customHeight="1" x14ac:dyDescent="0.25">
      <c r="A11" s="102" t="s">
        <v>77</v>
      </c>
      <c r="B11" s="110" t="s">
        <v>84</v>
      </c>
      <c r="C11" s="7" t="s">
        <v>44</v>
      </c>
      <c r="D11" s="8" t="s">
        <v>1</v>
      </c>
      <c r="E11" s="11">
        <v>43974</v>
      </c>
      <c r="F11" s="25">
        <f t="shared" si="0"/>
        <v>43974</v>
      </c>
      <c r="G11" s="7"/>
      <c r="H11" s="8"/>
      <c r="I11" s="17"/>
      <c r="J11" s="18"/>
      <c r="K11" s="98" t="s">
        <v>2</v>
      </c>
      <c r="L11" s="59"/>
      <c r="M11">
        <f t="shared" si="1"/>
        <v>1</v>
      </c>
    </row>
    <row r="12" spans="1:13" ht="13.35" customHeight="1" thickBot="1" x14ac:dyDescent="0.3">
      <c r="A12" s="113" t="s">
        <v>77</v>
      </c>
      <c r="B12" s="109" t="s">
        <v>85</v>
      </c>
      <c r="C12" s="87" t="s">
        <v>37</v>
      </c>
      <c r="D12" s="88" t="s">
        <v>3</v>
      </c>
      <c r="E12" s="89">
        <v>43405</v>
      </c>
      <c r="F12" s="90">
        <f t="shared" si="0"/>
        <v>43405</v>
      </c>
      <c r="G12" s="87"/>
      <c r="H12" s="88"/>
      <c r="I12" s="91"/>
      <c r="J12" s="92"/>
      <c r="K12" s="96" t="s">
        <v>2</v>
      </c>
      <c r="L12" s="59"/>
      <c r="M12">
        <f t="shared" si="1"/>
        <v>1</v>
      </c>
    </row>
    <row r="13" spans="1:13" ht="13.35" customHeight="1" thickTop="1" x14ac:dyDescent="0.25">
      <c r="A13" s="112" t="s">
        <v>76</v>
      </c>
      <c r="B13" s="108" t="s">
        <v>86</v>
      </c>
      <c r="C13" s="93" t="s">
        <v>58</v>
      </c>
      <c r="D13" s="82" t="s">
        <v>3</v>
      </c>
      <c r="E13" s="83">
        <v>43873</v>
      </c>
      <c r="F13" s="84">
        <f t="shared" si="0"/>
        <v>43873</v>
      </c>
      <c r="G13" s="81"/>
      <c r="H13" s="82"/>
      <c r="I13" s="85"/>
      <c r="J13" s="22"/>
      <c r="K13" s="97" t="s">
        <v>2</v>
      </c>
      <c r="L13" s="59"/>
      <c r="M13">
        <f t="shared" si="1"/>
        <v>1</v>
      </c>
    </row>
    <row r="14" spans="1:13" ht="13.35" customHeight="1" x14ac:dyDescent="0.25">
      <c r="A14" s="50" t="s">
        <v>76</v>
      </c>
      <c r="B14" s="110"/>
      <c r="C14" s="7"/>
      <c r="D14" s="8"/>
      <c r="E14" s="8" t="s">
        <v>31</v>
      </c>
      <c r="F14" s="25" t="str">
        <f t="shared" si="0"/>
        <v xml:space="preserve"> </v>
      </c>
      <c r="G14" s="7"/>
      <c r="H14" s="8"/>
      <c r="I14" s="17"/>
      <c r="J14" s="7"/>
      <c r="K14" s="98"/>
      <c r="L14" s="59"/>
      <c r="M14">
        <f t="shared" si="1"/>
        <v>2</v>
      </c>
    </row>
    <row r="15" spans="1:13" ht="13.35" customHeight="1" thickBot="1" x14ac:dyDescent="0.3">
      <c r="A15" s="111" t="s">
        <v>76</v>
      </c>
      <c r="B15" s="109"/>
      <c r="C15" s="87"/>
      <c r="D15" s="88"/>
      <c r="E15" s="88" t="s">
        <v>31</v>
      </c>
      <c r="F15" s="90" t="str">
        <f t="shared" si="0"/>
        <v xml:space="preserve"> </v>
      </c>
      <c r="G15" s="87"/>
      <c r="H15" s="88"/>
      <c r="I15" s="91"/>
      <c r="J15" s="87"/>
      <c r="K15" s="96"/>
      <c r="L15" s="59"/>
      <c r="M15">
        <f t="shared" si="1"/>
        <v>2</v>
      </c>
    </row>
    <row r="16" spans="1:13" ht="13.35" customHeight="1" thickTop="1" x14ac:dyDescent="0.25">
      <c r="A16" s="114" t="s">
        <v>74</v>
      </c>
      <c r="B16" s="108"/>
      <c r="C16" s="81"/>
      <c r="D16" s="82"/>
      <c r="E16" s="83"/>
      <c r="F16" s="84">
        <f t="shared" si="0"/>
        <v>0</v>
      </c>
      <c r="G16" s="81"/>
      <c r="H16" s="82"/>
      <c r="I16" s="85"/>
      <c r="J16" s="86"/>
      <c r="K16" s="97"/>
      <c r="L16" s="59"/>
      <c r="M16">
        <f t="shared" si="1"/>
        <v>0</v>
      </c>
    </row>
    <row r="17" spans="1:13" ht="13.35" customHeight="1" x14ac:dyDescent="0.25">
      <c r="A17" s="102" t="s">
        <v>74</v>
      </c>
      <c r="B17" s="110" t="s">
        <v>87</v>
      </c>
      <c r="C17" s="7" t="s">
        <v>0</v>
      </c>
      <c r="D17" s="8" t="s">
        <v>1</v>
      </c>
      <c r="E17" s="11">
        <v>43958</v>
      </c>
      <c r="F17" s="25">
        <f t="shared" si="0"/>
        <v>43958</v>
      </c>
      <c r="G17" s="7"/>
      <c r="H17" s="8"/>
      <c r="I17" s="17"/>
      <c r="J17" s="18"/>
      <c r="K17" s="98" t="s">
        <v>2</v>
      </c>
      <c r="L17" s="59"/>
      <c r="M17">
        <f t="shared" si="1"/>
        <v>1</v>
      </c>
    </row>
    <row r="18" spans="1:13" ht="13.35" customHeight="1" thickBot="1" x14ac:dyDescent="0.3">
      <c r="A18" s="113" t="s">
        <v>74</v>
      </c>
      <c r="B18" s="109" t="s">
        <v>88</v>
      </c>
      <c r="C18" s="87" t="s">
        <v>39</v>
      </c>
      <c r="D18" s="88" t="s">
        <v>1</v>
      </c>
      <c r="E18" s="89">
        <v>43564</v>
      </c>
      <c r="F18" s="90">
        <f t="shared" si="0"/>
        <v>43564</v>
      </c>
      <c r="G18" s="87"/>
      <c r="H18" s="88"/>
      <c r="I18" s="91"/>
      <c r="J18" s="92"/>
      <c r="K18" s="96" t="s">
        <v>2</v>
      </c>
      <c r="L18" s="59"/>
      <c r="M18">
        <f t="shared" si="1"/>
        <v>1</v>
      </c>
    </row>
    <row r="19" spans="1:13" ht="13.35" customHeight="1" thickTop="1" x14ac:dyDescent="0.25">
      <c r="A19" s="112" t="s">
        <v>70</v>
      </c>
      <c r="B19" s="108" t="s">
        <v>89</v>
      </c>
      <c r="C19" s="81" t="s">
        <v>34</v>
      </c>
      <c r="D19" s="82" t="s">
        <v>3</v>
      </c>
      <c r="E19" s="83">
        <v>43418</v>
      </c>
      <c r="F19" s="84">
        <f t="shared" si="0"/>
        <v>43418</v>
      </c>
      <c r="G19" s="81"/>
      <c r="H19" s="82"/>
      <c r="I19" s="85"/>
      <c r="J19" s="86"/>
      <c r="K19" s="97" t="s">
        <v>2</v>
      </c>
      <c r="L19" s="59"/>
      <c r="M19">
        <f t="shared" si="1"/>
        <v>1</v>
      </c>
    </row>
    <row r="20" spans="1:13" ht="13.35" customHeight="1" x14ac:dyDescent="0.25">
      <c r="A20" s="50" t="s">
        <v>70</v>
      </c>
      <c r="B20" s="110" t="s">
        <v>90</v>
      </c>
      <c r="C20" s="7" t="s">
        <v>110</v>
      </c>
      <c r="D20" s="8" t="s">
        <v>3</v>
      </c>
      <c r="E20" s="11">
        <v>43915</v>
      </c>
      <c r="F20" s="25">
        <f t="shared" si="0"/>
        <v>43915</v>
      </c>
      <c r="G20" s="7"/>
      <c r="H20" s="8"/>
      <c r="I20" s="17"/>
      <c r="J20" s="18"/>
      <c r="K20" s="98" t="s">
        <v>2</v>
      </c>
      <c r="L20" s="59"/>
      <c r="M20">
        <f t="shared" si="1"/>
        <v>1</v>
      </c>
    </row>
    <row r="21" spans="1:13" ht="13.35" customHeight="1" x14ac:dyDescent="0.25">
      <c r="A21" s="50" t="s">
        <v>70</v>
      </c>
      <c r="B21" s="110" t="s">
        <v>91</v>
      </c>
      <c r="C21" s="7" t="s">
        <v>52</v>
      </c>
      <c r="D21" s="8" t="s">
        <v>3</v>
      </c>
      <c r="E21" s="11">
        <v>43360</v>
      </c>
      <c r="F21" s="25">
        <f t="shared" si="0"/>
        <v>43360</v>
      </c>
      <c r="G21" s="7"/>
      <c r="H21" s="8"/>
      <c r="I21" s="17"/>
      <c r="J21" s="18"/>
      <c r="K21" s="98" t="s">
        <v>2</v>
      </c>
      <c r="L21" s="59"/>
      <c r="M21">
        <f t="shared" si="1"/>
        <v>1</v>
      </c>
    </row>
    <row r="22" spans="1:13" ht="13.35" customHeight="1" thickBot="1" x14ac:dyDescent="0.3">
      <c r="A22" s="111" t="s">
        <v>70</v>
      </c>
      <c r="B22" s="109"/>
      <c r="C22" s="87"/>
      <c r="D22" s="88"/>
      <c r="E22" s="89"/>
      <c r="F22" s="90"/>
      <c r="G22" s="87"/>
      <c r="H22" s="88"/>
      <c r="I22" s="91"/>
      <c r="J22" s="92"/>
      <c r="K22" s="96"/>
      <c r="L22" s="59"/>
      <c r="M22">
        <f t="shared" si="1"/>
        <v>0</v>
      </c>
    </row>
    <row r="23" spans="1:13" ht="13.35" customHeight="1" thickTop="1" x14ac:dyDescent="0.25">
      <c r="A23" s="114" t="s">
        <v>71</v>
      </c>
      <c r="B23" s="108" t="s">
        <v>92</v>
      </c>
      <c r="C23" s="81" t="s">
        <v>36</v>
      </c>
      <c r="D23" s="82" t="s">
        <v>3</v>
      </c>
      <c r="E23" s="83">
        <v>43473</v>
      </c>
      <c r="F23" s="84">
        <f t="shared" si="0"/>
        <v>43473</v>
      </c>
      <c r="G23" s="81"/>
      <c r="H23" s="82"/>
      <c r="I23" s="85"/>
      <c r="J23" s="86"/>
      <c r="K23" s="97" t="s">
        <v>2</v>
      </c>
      <c r="L23" s="59"/>
      <c r="M23">
        <f t="shared" si="1"/>
        <v>1</v>
      </c>
    </row>
    <row r="24" spans="1:13" ht="13.35" customHeight="1" x14ac:dyDescent="0.25">
      <c r="A24" s="102" t="s">
        <v>71</v>
      </c>
      <c r="B24" s="110" t="s">
        <v>93</v>
      </c>
      <c r="C24" s="7" t="s">
        <v>35</v>
      </c>
      <c r="D24" s="8" t="s">
        <v>3</v>
      </c>
      <c r="E24" s="11">
        <v>43494</v>
      </c>
      <c r="F24" s="25">
        <f t="shared" si="0"/>
        <v>43494</v>
      </c>
      <c r="G24" s="7"/>
      <c r="H24" s="8"/>
      <c r="I24" s="17"/>
      <c r="J24" s="18"/>
      <c r="K24" s="98" t="s">
        <v>2</v>
      </c>
      <c r="L24" s="59"/>
      <c r="M24">
        <f t="shared" si="1"/>
        <v>1</v>
      </c>
    </row>
    <row r="25" spans="1:13" ht="13.35" customHeight="1" thickBot="1" x14ac:dyDescent="0.3">
      <c r="A25" s="113" t="s">
        <v>71</v>
      </c>
      <c r="B25" s="109" t="s">
        <v>94</v>
      </c>
      <c r="C25" s="94" t="s">
        <v>53</v>
      </c>
      <c r="D25" s="88" t="s">
        <v>1</v>
      </c>
      <c r="E25" s="89">
        <v>43472</v>
      </c>
      <c r="F25" s="90">
        <f t="shared" si="0"/>
        <v>43472</v>
      </c>
      <c r="G25" s="87"/>
      <c r="H25" s="88"/>
      <c r="I25" s="91"/>
      <c r="J25" s="92"/>
      <c r="K25" s="96" t="s">
        <v>38</v>
      </c>
      <c r="L25" s="59"/>
      <c r="M25">
        <f t="shared" si="1"/>
        <v>1</v>
      </c>
    </row>
    <row r="26" spans="1:13" ht="13.35" customHeight="1" thickTop="1" x14ac:dyDescent="0.25">
      <c r="A26" s="112" t="s">
        <v>72</v>
      </c>
      <c r="B26" s="108" t="s">
        <v>95</v>
      </c>
      <c r="C26" s="81" t="s">
        <v>60</v>
      </c>
      <c r="D26" s="82" t="s">
        <v>3</v>
      </c>
      <c r="E26" s="83">
        <v>44013</v>
      </c>
      <c r="F26" s="84">
        <f t="shared" si="0"/>
        <v>44013</v>
      </c>
      <c r="G26" s="81"/>
      <c r="H26" s="82"/>
      <c r="I26" s="85"/>
      <c r="J26" s="86"/>
      <c r="K26" s="97" t="s">
        <v>2</v>
      </c>
      <c r="L26" s="59"/>
      <c r="M26">
        <f t="shared" si="1"/>
        <v>1</v>
      </c>
    </row>
    <row r="27" spans="1:13" ht="13.35" customHeight="1" x14ac:dyDescent="0.25">
      <c r="A27" s="50" t="s">
        <v>72</v>
      </c>
      <c r="B27" s="110" t="s">
        <v>96</v>
      </c>
      <c r="C27" s="7" t="s">
        <v>112</v>
      </c>
      <c r="D27" s="8" t="s">
        <v>3</v>
      </c>
      <c r="E27" s="11">
        <v>43139</v>
      </c>
      <c r="F27" s="25">
        <f t="shared" si="0"/>
        <v>43139</v>
      </c>
      <c r="G27" s="7"/>
      <c r="H27" s="8"/>
      <c r="I27" s="17"/>
      <c r="J27" s="18"/>
      <c r="K27" s="98" t="s">
        <v>2</v>
      </c>
      <c r="L27" s="59"/>
      <c r="M27">
        <f t="shared" si="1"/>
        <v>1</v>
      </c>
    </row>
    <row r="28" spans="1:13" ht="13.35" customHeight="1" thickBot="1" x14ac:dyDescent="0.3">
      <c r="A28" s="111" t="s">
        <v>72</v>
      </c>
      <c r="B28" s="109" t="s">
        <v>97</v>
      </c>
      <c r="C28" s="87" t="s">
        <v>113</v>
      </c>
      <c r="D28" s="88" t="s">
        <v>1</v>
      </c>
      <c r="E28" s="89">
        <v>43708</v>
      </c>
      <c r="F28" s="90">
        <f t="shared" si="0"/>
        <v>43708</v>
      </c>
      <c r="G28" s="87"/>
      <c r="H28" s="88"/>
      <c r="I28" s="91"/>
      <c r="J28" s="92"/>
      <c r="K28" s="96" t="s">
        <v>2</v>
      </c>
      <c r="L28" s="59"/>
      <c r="M28">
        <f t="shared" si="1"/>
        <v>1</v>
      </c>
    </row>
    <row r="29" spans="1:13" ht="13.35" customHeight="1" thickTop="1" x14ac:dyDescent="0.25">
      <c r="A29" s="115" t="s">
        <v>73</v>
      </c>
      <c r="B29" s="108" t="s">
        <v>98</v>
      </c>
      <c r="C29" s="81" t="s">
        <v>39</v>
      </c>
      <c r="D29" s="82" t="s">
        <v>1</v>
      </c>
      <c r="E29" s="83">
        <v>43546</v>
      </c>
      <c r="F29" s="84">
        <f t="shared" si="0"/>
        <v>43546</v>
      </c>
      <c r="G29" s="81"/>
      <c r="H29" s="82"/>
      <c r="I29" s="85"/>
      <c r="J29" s="86"/>
      <c r="K29" s="97" t="s">
        <v>2</v>
      </c>
      <c r="L29" s="59"/>
      <c r="M29">
        <f t="shared" si="1"/>
        <v>1</v>
      </c>
    </row>
    <row r="30" spans="1:13" ht="13.35" customHeight="1" x14ac:dyDescent="0.25">
      <c r="A30" s="102" t="s">
        <v>73</v>
      </c>
      <c r="B30" s="110" t="s">
        <v>99</v>
      </c>
      <c r="C30" s="7" t="s">
        <v>40</v>
      </c>
      <c r="D30" s="8" t="s">
        <v>1</v>
      </c>
      <c r="E30" s="11">
        <v>43175</v>
      </c>
      <c r="F30" s="25">
        <f t="shared" si="0"/>
        <v>43175</v>
      </c>
      <c r="G30" s="7"/>
      <c r="H30" s="8"/>
      <c r="I30" s="17"/>
      <c r="J30" s="18"/>
      <c r="K30" s="98" t="s">
        <v>2</v>
      </c>
      <c r="L30" s="59"/>
      <c r="M30">
        <f t="shared" si="1"/>
        <v>1</v>
      </c>
    </row>
    <row r="31" spans="1:13" ht="13.35" customHeight="1" x14ac:dyDescent="0.25">
      <c r="A31" s="102" t="s">
        <v>73</v>
      </c>
      <c r="B31" s="110" t="s">
        <v>100</v>
      </c>
      <c r="C31" s="7" t="s">
        <v>56</v>
      </c>
      <c r="D31" s="8" t="s">
        <v>1</v>
      </c>
      <c r="E31" s="11">
        <v>43635</v>
      </c>
      <c r="F31" s="25">
        <f t="shared" si="0"/>
        <v>43635</v>
      </c>
      <c r="G31" s="7"/>
      <c r="H31" s="8"/>
      <c r="I31" s="17"/>
      <c r="J31" s="18"/>
      <c r="K31" s="98" t="s">
        <v>2</v>
      </c>
      <c r="L31" s="59"/>
      <c r="M31">
        <f t="shared" si="1"/>
        <v>1</v>
      </c>
    </row>
    <row r="32" spans="1:13" ht="13.35" customHeight="1" thickBot="1" x14ac:dyDescent="0.3">
      <c r="A32" s="113" t="s">
        <v>73</v>
      </c>
      <c r="B32" s="109" t="s">
        <v>101</v>
      </c>
      <c r="C32" s="87" t="s">
        <v>61</v>
      </c>
      <c r="D32" s="88" t="s">
        <v>1</v>
      </c>
      <c r="E32" s="89">
        <v>44075</v>
      </c>
      <c r="F32" s="90">
        <f t="shared" si="0"/>
        <v>44075</v>
      </c>
      <c r="G32" s="87"/>
      <c r="H32" s="88"/>
      <c r="I32" s="91"/>
      <c r="J32" s="87"/>
      <c r="K32" s="96"/>
      <c r="L32" s="59"/>
      <c r="M32">
        <f t="shared" si="1"/>
        <v>1</v>
      </c>
    </row>
    <row r="33" spans="1:13" ht="13.35" customHeight="1" thickTop="1" x14ac:dyDescent="0.25">
      <c r="A33" s="112" t="s">
        <v>75</v>
      </c>
      <c r="B33" s="108" t="s">
        <v>102</v>
      </c>
      <c r="C33" s="95" t="s">
        <v>45</v>
      </c>
      <c r="D33" s="82" t="s">
        <v>1</v>
      </c>
      <c r="E33" s="83">
        <v>43691</v>
      </c>
      <c r="F33" s="84">
        <f>$E33</f>
        <v>43691</v>
      </c>
      <c r="G33" s="81"/>
      <c r="H33" s="82"/>
      <c r="I33" s="85"/>
      <c r="J33" s="81"/>
      <c r="K33" s="97" t="s">
        <v>38</v>
      </c>
      <c r="L33" s="59"/>
      <c r="M33">
        <f t="shared" si="1"/>
        <v>1</v>
      </c>
    </row>
    <row r="34" spans="1:13" ht="13.35" customHeight="1" x14ac:dyDescent="0.25">
      <c r="A34" s="50" t="s">
        <v>75</v>
      </c>
      <c r="B34" s="110" t="s">
        <v>103</v>
      </c>
      <c r="C34" s="7" t="s">
        <v>111</v>
      </c>
      <c r="D34" s="8" t="s">
        <v>3</v>
      </c>
      <c r="E34" s="11">
        <v>43855</v>
      </c>
      <c r="F34" s="25">
        <f>$E34</f>
        <v>43855</v>
      </c>
      <c r="G34" s="7"/>
      <c r="H34" s="8"/>
      <c r="I34" s="17"/>
      <c r="J34" s="18"/>
      <c r="K34" s="8" t="s">
        <v>2</v>
      </c>
      <c r="M34">
        <f t="shared" si="1"/>
        <v>1</v>
      </c>
    </row>
    <row r="35" spans="1:13" ht="13.35" customHeight="1" x14ac:dyDescent="0.25">
      <c r="A35" s="50" t="s">
        <v>75</v>
      </c>
      <c r="B35" s="110" t="s">
        <v>104</v>
      </c>
      <c r="C35" s="19" t="s">
        <v>4</v>
      </c>
      <c r="D35" s="8" t="s">
        <v>3</v>
      </c>
      <c r="E35" s="11">
        <v>43115</v>
      </c>
      <c r="F35" s="25">
        <f>$E35</f>
        <v>43115</v>
      </c>
      <c r="G35" s="7"/>
      <c r="H35" s="8"/>
      <c r="I35" s="17"/>
      <c r="J35" s="18"/>
      <c r="K35" s="8" t="s">
        <v>38</v>
      </c>
      <c r="M35">
        <f t="shared" si="1"/>
        <v>1</v>
      </c>
    </row>
    <row r="36" spans="1:13" ht="13.35" customHeight="1" x14ac:dyDescent="0.25">
      <c r="A36" s="50" t="s">
        <v>75</v>
      </c>
      <c r="B36" s="110" t="s">
        <v>105</v>
      </c>
      <c r="C36" s="19" t="s">
        <v>59</v>
      </c>
      <c r="D36" s="9" t="s">
        <v>1</v>
      </c>
      <c r="E36" s="10">
        <v>43908</v>
      </c>
      <c r="F36" s="25">
        <f>$E36</f>
        <v>43908</v>
      </c>
      <c r="G36" s="7"/>
      <c r="H36" s="8"/>
      <c r="I36" s="17"/>
      <c r="J36" s="18"/>
      <c r="K36" s="8" t="s">
        <v>38</v>
      </c>
      <c r="M36">
        <f t="shared" si="1"/>
        <v>1</v>
      </c>
    </row>
    <row r="37" spans="1:13" ht="13.35" customHeight="1" x14ac:dyDescent="0.25"/>
    <row r="38" spans="1:13" ht="13.35" customHeight="1" x14ac:dyDescent="0.25"/>
    <row r="39" spans="1:13" ht="13.35" customHeight="1" x14ac:dyDescent="0.25"/>
    <row r="40" spans="1:13" ht="13.35" customHeight="1" x14ac:dyDescent="0.25">
      <c r="A40" s="66"/>
      <c r="B40" s="67"/>
      <c r="C40" s="67"/>
      <c r="D40" s="67"/>
      <c r="E40" s="67"/>
      <c r="F40" s="67"/>
      <c r="G40" s="67"/>
      <c r="H40" s="67"/>
      <c r="I40" s="67"/>
      <c r="J40" s="67"/>
      <c r="K40" s="67"/>
    </row>
    <row r="41" spans="1:13" ht="13.35" customHeight="1" x14ac:dyDescent="0.25">
      <c r="A41" s="68"/>
      <c r="B41" s="60"/>
      <c r="C41" s="60"/>
      <c r="D41" s="61"/>
      <c r="E41" s="62"/>
      <c r="F41" s="69"/>
      <c r="G41" s="60"/>
      <c r="H41" s="61"/>
      <c r="I41" s="63"/>
      <c r="J41" s="64"/>
      <c r="K41" s="61"/>
    </row>
    <row r="42" spans="1:13" ht="13.35" customHeight="1" x14ac:dyDescent="0.25">
      <c r="A42" s="68"/>
      <c r="B42" s="60"/>
      <c r="C42" s="60"/>
      <c r="D42" s="61"/>
      <c r="E42" s="62"/>
      <c r="F42" s="69"/>
      <c r="G42" s="60"/>
      <c r="H42" s="61"/>
      <c r="I42" s="63"/>
      <c r="J42" s="64"/>
      <c r="K42" s="61"/>
    </row>
    <row r="43" spans="1:13" ht="13.35" customHeight="1" x14ac:dyDescent="0.25">
      <c r="A43" s="68"/>
      <c r="B43" s="60"/>
      <c r="C43" s="60"/>
      <c r="D43" s="70"/>
      <c r="E43" s="71"/>
      <c r="F43" s="69"/>
      <c r="G43" s="60"/>
      <c r="H43" s="61"/>
      <c r="I43" s="63"/>
      <c r="J43" s="65"/>
      <c r="K43" s="61"/>
    </row>
    <row r="44" spans="1:13" ht="13.35" customHeight="1" x14ac:dyDescent="0.25">
      <c r="H44" t="s">
        <v>78</v>
      </c>
    </row>
    <row r="45" spans="1:13" x14ac:dyDescent="0.25">
      <c r="H45">
        <f>COUNTA(C3:C36)</f>
        <v>29</v>
      </c>
    </row>
  </sheetData>
  <sortState ref="A3:K48">
    <sortCondition ref="A3:A48"/>
    <sortCondition ref="B3:B48"/>
  </sortState>
  <printOptions gridLines="1"/>
  <pageMargins left="0.11811023622047245" right="0.11811023622047245" top="7.874015748031496E-2" bottom="0" header="0" footer="7.874015748031496E-2"/>
  <pageSetup paperSize="9" orientation="landscape" horizontalDpi="360" verticalDpi="360" r:id="rId1"/>
  <headerFooter scaleWithDoc="0">
    <oddFooter>Page &amp;P&amp;Rfichier vierge adhérents essai.xlsx</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3"/>
  <sheetViews>
    <sheetView workbookViewId="0">
      <selection activeCell="A4" sqref="A4"/>
    </sheetView>
    <sheetView workbookViewId="1">
      <selection activeCell="D2" sqref="D2"/>
    </sheetView>
  </sheetViews>
  <sheetFormatPr baseColWidth="10" defaultColWidth="11" defaultRowHeight="13.2" x14ac:dyDescent="0.3"/>
  <cols>
    <col min="1" max="1" width="12.59765625" style="3" customWidth="1"/>
    <col min="2" max="2" width="11.09765625" style="3" bestFit="1" customWidth="1"/>
    <col min="3" max="3" width="7.19921875" style="3" bestFit="1" customWidth="1"/>
    <col min="4" max="4" width="8.59765625" style="3" customWidth="1"/>
    <col min="5" max="5" width="2.3984375" style="3" customWidth="1"/>
    <col min="6" max="6" width="8.09765625" style="3" bestFit="1" customWidth="1"/>
    <col min="7" max="7" width="3.09765625" style="3" customWidth="1"/>
    <col min="8" max="8" width="9.3984375" style="3" bestFit="1" customWidth="1"/>
    <col min="9" max="9" width="10.69921875" style="3" bestFit="1" customWidth="1"/>
    <col min="10" max="10" width="2.59765625" style="3" customWidth="1"/>
    <col min="11" max="11" width="12.59765625" style="3" customWidth="1"/>
    <col min="12" max="12" width="6.09765625" style="3" customWidth="1"/>
    <col min="13" max="16384" width="11" style="3"/>
  </cols>
  <sheetData>
    <row r="1" spans="1:14" ht="12" customHeight="1" x14ac:dyDescent="0.3">
      <c r="G1" s="3" t="s">
        <v>43</v>
      </c>
      <c r="H1" s="45">
        <v>44189</v>
      </c>
      <c r="I1" s="45">
        <v>44189</v>
      </c>
      <c r="J1" s="16"/>
      <c r="L1" s="12"/>
    </row>
    <row r="2" spans="1:14" x14ac:dyDescent="0.3">
      <c r="A2" s="46" t="str">
        <f>PROPER('Enfants Adhérents'!$A3)</f>
        <v>Jeanine</v>
      </c>
      <c r="B2" s="26" t="str">
        <f>PROPER('Enfants Adhérents'!$B3)</f>
        <v>A</v>
      </c>
      <c r="C2" s="7" t="str">
        <f>PROPER('Enfants Adhérents'!$C3)</f>
        <v>Dalida</v>
      </c>
      <c r="D2" s="11">
        <f>VLOOKUP(B2,'Enfants Adhérents'!B3:E3,4,FALSE)</f>
        <v>43232</v>
      </c>
      <c r="E2" s="8" t="str">
        <f>VLOOKUP(B2,'Enfants Adhérents'!$B$3:$E$36,3,FALSE)</f>
        <v>F</v>
      </c>
      <c r="F2" s="27" t="str">
        <f>CHOOSE(MONTH(D2),"janvier","février","mars","avril","mai","juin","juillet","août","septembre","octobre","novembre","décembre")</f>
        <v>mai</v>
      </c>
      <c r="G2" s="15"/>
      <c r="H2" s="32" t="str">
        <f>IF(EDATE(D2,12)&gt;$H$1,"moins un an","plus un an")</f>
        <v>plus un an</v>
      </c>
      <c r="I2" s="33" t="str">
        <f>IF(EDATE(D2,18)&gt;$I$1,"moins 18 mois","plus 18 mois")</f>
        <v>plus 18 mois</v>
      </c>
      <c r="K2" s="4" t="s">
        <v>15</v>
      </c>
      <c r="L2" s="43"/>
      <c r="M2" s="12"/>
      <c r="N2" s="12"/>
    </row>
    <row r="3" spans="1:14" x14ac:dyDescent="0.3">
      <c r="A3" s="46" t="str">
        <f>PROPER('Enfants Adhérents'!$A4)</f>
        <v>Jeanine</v>
      </c>
      <c r="B3" s="26" t="str">
        <f>PROPER('Enfants Adhérents'!$B4)</f>
        <v>B</v>
      </c>
      <c r="C3" s="7" t="str">
        <f>PROPER('Enfants Adhérents'!$C4)</f>
        <v>Thomas</v>
      </c>
      <c r="D3" s="11">
        <f>VLOOKUP(B3,'Enfants Adhérents'!B4:E4,4,FALSE)</f>
        <v>43302</v>
      </c>
      <c r="E3" s="8" t="str">
        <f>VLOOKUP(B3,'Enfants Adhérents'!$B$3:$E$36,3,FALSE)</f>
        <v>G</v>
      </c>
      <c r="F3" s="27" t="str">
        <f t="shared" ref="F3:F43" si="0">CHOOSE(MONTH(D3),"janvier","février","mars","avril","mai","juin","juillet","août","septembre","octobre","novembre","décembre")</f>
        <v>juillet</v>
      </c>
      <c r="G3" s="15"/>
      <c r="H3" s="32" t="str">
        <f t="shared" ref="H3:H43" si="1">IF(EDATE(D3,12)&gt;$H$1,"moins un an","plus un an")</f>
        <v>plus un an</v>
      </c>
      <c r="I3" s="33" t="str">
        <f t="shared" ref="I3:I43" si="2">IF(EDATE(D3,18)&gt;$I$1,"moins 18 mois","plus 18 mois")</f>
        <v>plus 18 mois</v>
      </c>
      <c r="K3" s="13" t="s">
        <v>16</v>
      </c>
      <c r="L3" s="13">
        <f>COUNTIF($F$2:$F$43,"janvier")</f>
        <v>6</v>
      </c>
      <c r="M3" s="12"/>
      <c r="N3" s="12"/>
    </row>
    <row r="4" spans="1:14" x14ac:dyDescent="0.3">
      <c r="A4" s="46" t="str">
        <f>PROPER('Enfants Adhérents'!$A5)</f>
        <v>Jeanine</v>
      </c>
      <c r="B4" s="26" t="str">
        <f>PROPER('Enfants Adhérents'!$B5)</f>
        <v>C</v>
      </c>
      <c r="C4" s="7" t="str">
        <f>PROPER('Enfants Adhérents'!$C5)</f>
        <v>Cunégonde</v>
      </c>
      <c r="D4" s="11">
        <f>VLOOKUP(B4,'Enfants Adhérents'!B5:E5,4,FALSE)</f>
        <v>43210</v>
      </c>
      <c r="E4" s="8" t="str">
        <f>VLOOKUP(B4,'Enfants Adhérents'!$B$3:$E$36,3,FALSE)</f>
        <v>F</v>
      </c>
      <c r="F4" s="27" t="str">
        <f t="shared" si="0"/>
        <v>avril</v>
      </c>
      <c r="G4" s="15"/>
      <c r="H4" s="32" t="str">
        <f t="shared" si="1"/>
        <v>plus un an</v>
      </c>
      <c r="I4" s="33" t="str">
        <f t="shared" si="2"/>
        <v>plus 18 mois</v>
      </c>
      <c r="K4" s="13" t="s">
        <v>17</v>
      </c>
      <c r="L4" s="13">
        <f>COUNTIF($F$2:$F$43,"février")</f>
        <v>2</v>
      </c>
      <c r="M4" s="12"/>
      <c r="N4" s="12"/>
    </row>
    <row r="5" spans="1:14" x14ac:dyDescent="0.3">
      <c r="A5" s="46" t="str">
        <f>PROPER('Enfants Adhérents'!$A6)</f>
        <v>Fred</v>
      </c>
      <c r="B5" s="26" t="str">
        <f>PROPER('Enfants Adhérents'!$B6)</f>
        <v/>
      </c>
      <c r="C5" s="7" t="str">
        <f>PROPER('Enfants Adhérents'!$C6)</f>
        <v/>
      </c>
      <c r="D5" s="11" t="e">
        <f>VLOOKUP(B5,'Enfants Adhérents'!B6:E6,4,FALSE)</f>
        <v>#N/A</v>
      </c>
      <c r="E5" s="8" t="e">
        <f>VLOOKUP(B5,'Enfants Adhérents'!$B$3:$E$36,3,FALSE)</f>
        <v>#N/A</v>
      </c>
      <c r="F5" s="27" t="e">
        <f t="shared" si="0"/>
        <v>#N/A</v>
      </c>
      <c r="G5" s="15"/>
      <c r="H5" s="32" t="e">
        <f t="shared" si="1"/>
        <v>#N/A</v>
      </c>
      <c r="I5" s="33" t="e">
        <f t="shared" si="2"/>
        <v>#N/A</v>
      </c>
      <c r="K5" s="13" t="s">
        <v>18</v>
      </c>
      <c r="L5" s="13">
        <f>COUNTIF($F$2:$F$43,"mars")</f>
        <v>4</v>
      </c>
      <c r="M5" s="12"/>
      <c r="N5" s="12"/>
    </row>
    <row r="6" spans="1:14" x14ac:dyDescent="0.3">
      <c r="A6" s="46" t="str">
        <f>PROPER('Enfants Adhérents'!$A7)</f>
        <v>Fred</v>
      </c>
      <c r="B6" s="26" t="str">
        <f>PROPER('Enfants Adhérents'!$B7)</f>
        <v>E</v>
      </c>
      <c r="C6" s="7" t="str">
        <f>PROPER('Enfants Adhérents'!$C7)</f>
        <v>Georges</v>
      </c>
      <c r="D6" s="11">
        <f>VLOOKUP(B6,'Enfants Adhérents'!B7:E7,4,FALSE)</f>
        <v>43275</v>
      </c>
      <c r="E6" s="8" t="str">
        <f>VLOOKUP(B6,'Enfants Adhérents'!$B$3:$E$36,3,FALSE)</f>
        <v>G</v>
      </c>
      <c r="F6" s="27" t="str">
        <f t="shared" si="0"/>
        <v>juin</v>
      </c>
      <c r="G6" s="15"/>
      <c r="H6" s="32" t="str">
        <f t="shared" si="1"/>
        <v>plus un an</v>
      </c>
      <c r="I6" s="33" t="str">
        <f t="shared" si="2"/>
        <v>plus 18 mois</v>
      </c>
      <c r="K6" s="13" t="s">
        <v>19</v>
      </c>
      <c r="L6" s="13">
        <f>COUNTIF($F$2:$F$43,"avril")</f>
        <v>2</v>
      </c>
      <c r="M6" s="12"/>
      <c r="N6" s="12"/>
    </row>
    <row r="7" spans="1:14" x14ac:dyDescent="0.3">
      <c r="A7" s="46" t="str">
        <f>PROPER('Enfants Adhérents'!$A8)</f>
        <v>Fred</v>
      </c>
      <c r="B7" s="26" t="str">
        <f>PROPER('Enfants Adhérents'!$B8)</f>
        <v>F</v>
      </c>
      <c r="C7" s="7" t="str">
        <f>PROPER('Enfants Adhérents'!$C8)</f>
        <v>Elsa</v>
      </c>
      <c r="D7" s="11">
        <f>VLOOKUP(B7,'Enfants Adhérents'!B8:E8,4,FALSE)</f>
        <v>43657</v>
      </c>
      <c r="E7" s="8" t="str">
        <f>VLOOKUP(B7,'Enfants Adhérents'!$B$3:$E$36,3,FALSE)</f>
        <v>F</v>
      </c>
      <c r="F7" s="27" t="str">
        <f t="shared" si="0"/>
        <v>juillet</v>
      </c>
      <c r="G7" s="15"/>
      <c r="H7" s="32" t="str">
        <f t="shared" si="1"/>
        <v>plus un an</v>
      </c>
      <c r="I7" s="33" t="str">
        <f t="shared" si="2"/>
        <v>moins 18 mois</v>
      </c>
      <c r="K7" s="13" t="s">
        <v>20</v>
      </c>
      <c r="L7" s="13">
        <f>COUNTIF($F$2:$F$43,"mai")</f>
        <v>3</v>
      </c>
      <c r="M7" s="12"/>
      <c r="N7" s="12"/>
    </row>
    <row r="8" spans="1:14" x14ac:dyDescent="0.3">
      <c r="A8" s="46" t="str">
        <f>PROPER('Enfants Adhérents'!$A9)</f>
        <v>Fred</v>
      </c>
      <c r="B8" s="26" t="str">
        <f>PROPER('Enfants Adhérents'!$B9)</f>
        <v>G</v>
      </c>
      <c r="C8" s="7" t="str">
        <f>PROPER('Enfants Adhérents'!$C9)</f>
        <v>Basile</v>
      </c>
      <c r="D8" s="11">
        <f>VLOOKUP(B8,'Enfants Adhérents'!B9:E9,4,FALSE)</f>
        <v>43819</v>
      </c>
      <c r="E8" s="8" t="str">
        <f>VLOOKUP(B8,'Enfants Adhérents'!$B$3:$E$36,3,FALSE)</f>
        <v>G</v>
      </c>
      <c r="F8" s="27" t="str">
        <f t="shared" si="0"/>
        <v>décembre</v>
      </c>
      <c r="G8" s="15"/>
      <c r="H8" s="32" t="str">
        <f t="shared" si="1"/>
        <v>plus un an</v>
      </c>
      <c r="I8" s="33" t="str">
        <f t="shared" si="2"/>
        <v>moins 18 mois</v>
      </c>
      <c r="K8" s="13" t="s">
        <v>21</v>
      </c>
      <c r="L8" s="13">
        <f>COUNTIF($F$2:$F$43,"juin")</f>
        <v>2</v>
      </c>
      <c r="M8" s="12"/>
      <c r="N8" s="12"/>
    </row>
    <row r="9" spans="1:14" x14ac:dyDescent="0.3">
      <c r="A9" s="46" t="str">
        <f>PROPER('Enfants Adhérents'!$A10)</f>
        <v>Corine</v>
      </c>
      <c r="B9" s="26" t="str">
        <f>PROPER('Enfants Adhérents'!$B10)</f>
        <v>H</v>
      </c>
      <c r="C9" s="7" t="str">
        <f>PROPER('Enfants Adhérents'!$C10)</f>
        <v>Béatrice</v>
      </c>
      <c r="D9" s="11">
        <f>VLOOKUP(B9,'Enfants Adhérents'!B10:E10,4,FALSE)</f>
        <v>43130</v>
      </c>
      <c r="E9" s="8" t="str">
        <f>VLOOKUP(B9,'Enfants Adhérents'!$B$3:$E$36,3,FALSE)</f>
        <v>F</v>
      </c>
      <c r="F9" s="27" t="str">
        <f t="shared" si="0"/>
        <v>janvier</v>
      </c>
      <c r="G9" s="15"/>
      <c r="H9" s="32" t="str">
        <f t="shared" si="1"/>
        <v>plus un an</v>
      </c>
      <c r="I9" s="33" t="str">
        <f t="shared" si="2"/>
        <v>plus 18 mois</v>
      </c>
      <c r="K9" s="13" t="s">
        <v>22</v>
      </c>
      <c r="L9" s="13">
        <f>COUNTIF($F$2:$F$43,"juillet")</f>
        <v>3</v>
      </c>
      <c r="M9" s="12"/>
      <c r="N9" s="12"/>
    </row>
    <row r="10" spans="1:14" x14ac:dyDescent="0.3">
      <c r="A10" s="46" t="str">
        <f>PROPER('Enfants Adhérents'!$A11)</f>
        <v>Corine</v>
      </c>
      <c r="B10" s="26" t="str">
        <f>PROPER('Enfants Adhérents'!$B11)</f>
        <v>I</v>
      </c>
      <c r="C10" s="7" t="str">
        <f>PROPER('Enfants Adhérents'!$C11)</f>
        <v>Eliott</v>
      </c>
      <c r="D10" s="11">
        <f>VLOOKUP(B10,'Enfants Adhérents'!B11:E11,4,FALSE)</f>
        <v>43974</v>
      </c>
      <c r="E10" s="8" t="str">
        <f>VLOOKUP(B10,'Enfants Adhérents'!$B$3:$E$36,3,FALSE)</f>
        <v>G</v>
      </c>
      <c r="F10" s="27" t="str">
        <f t="shared" si="0"/>
        <v>mai</v>
      </c>
      <c r="G10" s="15"/>
      <c r="H10" s="32" t="str">
        <f t="shared" si="1"/>
        <v>moins un an</v>
      </c>
      <c r="I10" s="33" t="str">
        <f t="shared" si="2"/>
        <v>moins 18 mois</v>
      </c>
      <c r="K10" s="13" t="s">
        <v>23</v>
      </c>
      <c r="L10" s="13">
        <f>COUNTIF($F$2:$F$43,"août")</f>
        <v>2</v>
      </c>
      <c r="M10" s="12"/>
      <c r="N10" s="12"/>
    </row>
    <row r="11" spans="1:14" x14ac:dyDescent="0.3">
      <c r="A11" s="46" t="str">
        <f>PROPER('Enfants Adhérents'!$A12)</f>
        <v>Corine</v>
      </c>
      <c r="B11" s="26" t="str">
        <f>PROPER('Enfants Adhérents'!$B12)</f>
        <v>J</v>
      </c>
      <c r="C11" s="7" t="str">
        <f>PROPER('Enfants Adhérents'!$C12)</f>
        <v>Ambre</v>
      </c>
      <c r="D11" s="11">
        <f>VLOOKUP(B11,'Enfants Adhérents'!B12:E12,4,FALSE)</f>
        <v>43405</v>
      </c>
      <c r="E11" s="8" t="str">
        <f>VLOOKUP(B11,'Enfants Adhérents'!$B$3:$E$36,3,FALSE)</f>
        <v>F</v>
      </c>
      <c r="F11" s="27" t="str">
        <f t="shared" si="0"/>
        <v>novembre</v>
      </c>
      <c r="G11" s="15"/>
      <c r="H11" s="32" t="str">
        <f t="shared" si="1"/>
        <v>plus un an</v>
      </c>
      <c r="I11" s="33" t="str">
        <f t="shared" si="2"/>
        <v>plus 18 mois</v>
      </c>
      <c r="K11" s="13" t="s">
        <v>24</v>
      </c>
      <c r="L11" s="13">
        <f>COUNTIF($F$2:$F$43,"septembre")</f>
        <v>2</v>
      </c>
      <c r="M11" s="12"/>
      <c r="N11" s="12"/>
    </row>
    <row r="12" spans="1:14" x14ac:dyDescent="0.3">
      <c r="A12" s="46" t="str">
        <f>PROPER('Enfants Adhérents'!$A13)</f>
        <v>Christine</v>
      </c>
      <c r="B12" s="26" t="str">
        <f>PROPER('Enfants Adhérents'!$B13)</f>
        <v>K</v>
      </c>
      <c r="C12" s="7" t="str">
        <f>PROPER('Enfants Adhérents'!$C13)</f>
        <v>Clémentine</v>
      </c>
      <c r="D12" s="11">
        <f>VLOOKUP(B12,'Enfants Adhérents'!B13:E13,4,FALSE)</f>
        <v>43873</v>
      </c>
      <c r="E12" s="8" t="str">
        <f>VLOOKUP(B12,'Enfants Adhérents'!$B$3:$E$36,3,FALSE)</f>
        <v>F</v>
      </c>
      <c r="F12" s="27" t="str">
        <f t="shared" si="0"/>
        <v>février</v>
      </c>
      <c r="G12" s="15"/>
      <c r="H12" s="32" t="str">
        <f t="shared" si="1"/>
        <v>moins un an</v>
      </c>
      <c r="I12" s="33" t="str">
        <f t="shared" si="2"/>
        <v>moins 18 mois</v>
      </c>
      <c r="K12" s="13" t="s">
        <v>25</v>
      </c>
      <c r="L12" s="13">
        <f>COUNTIF($F$2:$F$43,"octobre")</f>
        <v>0</v>
      </c>
    </row>
    <row r="13" spans="1:14" x14ac:dyDescent="0.3">
      <c r="A13" s="46" t="str">
        <f>PROPER('Enfants Adhérents'!$A14)</f>
        <v>Christine</v>
      </c>
      <c r="B13" s="26" t="str">
        <f>PROPER('Enfants Adhérents'!$B14)</f>
        <v/>
      </c>
      <c r="C13" s="7" t="str">
        <f>PROPER('Enfants Adhérents'!$C14)</f>
        <v/>
      </c>
      <c r="D13" s="11" t="e">
        <f>VLOOKUP(B13,'Enfants Adhérents'!B14:E14,4,FALSE)</f>
        <v>#N/A</v>
      </c>
      <c r="E13" s="8" t="e">
        <f>VLOOKUP(B13,'Enfants Adhérents'!$B$3:$E$36,3,FALSE)</f>
        <v>#N/A</v>
      </c>
      <c r="F13" s="27" t="e">
        <f t="shared" si="0"/>
        <v>#N/A</v>
      </c>
      <c r="G13" s="15"/>
      <c r="H13" s="32" t="e">
        <f t="shared" si="1"/>
        <v>#N/A</v>
      </c>
      <c r="I13" s="33" t="e">
        <f t="shared" si="2"/>
        <v>#N/A</v>
      </c>
      <c r="K13" s="13" t="s">
        <v>26</v>
      </c>
      <c r="L13" s="13">
        <f>COUNTIF($F$2:$F$43,"novembre")</f>
        <v>2</v>
      </c>
    </row>
    <row r="14" spans="1:14" x14ac:dyDescent="0.3">
      <c r="A14" s="46" t="str">
        <f>PROPER('Enfants Adhérents'!$A15)</f>
        <v>Christine</v>
      </c>
      <c r="B14" s="26" t="str">
        <f>PROPER('Enfants Adhérents'!$B15)</f>
        <v/>
      </c>
      <c r="C14" s="7" t="str">
        <f>PROPER('Enfants Adhérents'!$C15)</f>
        <v/>
      </c>
      <c r="D14" s="11" t="e">
        <f>VLOOKUP(B14,'Enfants Adhérents'!B15:E15,4,FALSE)</f>
        <v>#N/A</v>
      </c>
      <c r="E14" s="8" t="e">
        <f>VLOOKUP(B14,'Enfants Adhérents'!$B$3:$E$36,3,FALSE)</f>
        <v>#N/A</v>
      </c>
      <c r="F14" s="27" t="e">
        <f t="shared" si="0"/>
        <v>#N/A</v>
      </c>
      <c r="G14" s="15"/>
      <c r="H14" s="32" t="e">
        <f t="shared" si="1"/>
        <v>#N/A</v>
      </c>
      <c r="I14" s="33" t="e">
        <f t="shared" si="2"/>
        <v>#N/A</v>
      </c>
      <c r="K14" s="13" t="s">
        <v>27</v>
      </c>
      <c r="L14" s="14">
        <f>COUNTIF($F$2:$F$43,"décembre")</f>
        <v>1</v>
      </c>
      <c r="M14" s="12"/>
      <c r="N14" s="12"/>
    </row>
    <row r="15" spans="1:14" x14ac:dyDescent="0.3">
      <c r="A15" s="46" t="str">
        <f>PROPER('Enfants Adhérents'!$A16)</f>
        <v>Jocelyne</v>
      </c>
      <c r="B15" s="26" t="str">
        <f>PROPER('Enfants Adhérents'!$B16)</f>
        <v/>
      </c>
      <c r="C15" s="7" t="str">
        <f>PROPER('Enfants Adhérents'!$C16)</f>
        <v/>
      </c>
      <c r="D15" s="11" t="e">
        <f>VLOOKUP(B15,'Enfants Adhérents'!B16:E16,4,FALSE)</f>
        <v>#N/A</v>
      </c>
      <c r="E15" s="8" t="e">
        <f>VLOOKUP(B15,'Enfants Adhérents'!$B$3:$E$36,3,FALSE)</f>
        <v>#N/A</v>
      </c>
      <c r="F15" s="27" t="e">
        <f t="shared" si="0"/>
        <v>#N/A</v>
      </c>
      <c r="G15" s="15"/>
      <c r="H15" s="32" t="e">
        <f t="shared" si="1"/>
        <v>#N/A</v>
      </c>
      <c r="I15" s="33" t="e">
        <f t="shared" si="2"/>
        <v>#N/A</v>
      </c>
      <c r="K15" s="14" t="s">
        <v>28</v>
      </c>
      <c r="L15" s="44">
        <f>SUM(L3:L14)</f>
        <v>29</v>
      </c>
      <c r="M15" s="12"/>
      <c r="N15" s="12"/>
    </row>
    <row r="16" spans="1:14" x14ac:dyDescent="0.3">
      <c r="A16" s="46" t="str">
        <f>PROPER('Enfants Adhérents'!$A17)</f>
        <v>Jocelyne</v>
      </c>
      <c r="B16" s="26" t="str">
        <f>PROPER('Enfants Adhérents'!$B17)</f>
        <v>L</v>
      </c>
      <c r="C16" s="7" t="str">
        <f>PROPER('Enfants Adhérents'!$C17)</f>
        <v>Evan</v>
      </c>
      <c r="D16" s="11">
        <f>VLOOKUP(B16,'Enfants Adhérents'!B17:E17,4,FALSE)</f>
        <v>43958</v>
      </c>
      <c r="E16" s="8" t="str">
        <f>VLOOKUP(B16,'Enfants Adhérents'!$B$3:$E$36,3,FALSE)</f>
        <v>G</v>
      </c>
      <c r="F16" s="27" t="str">
        <f t="shared" si="0"/>
        <v>mai</v>
      </c>
      <c r="G16" s="15"/>
      <c r="H16" s="32" t="str">
        <f t="shared" si="1"/>
        <v>moins un an</v>
      </c>
      <c r="I16" s="33" t="str">
        <f t="shared" si="2"/>
        <v>moins 18 mois</v>
      </c>
      <c r="M16" s="12"/>
      <c r="N16" s="12"/>
    </row>
    <row r="17" spans="1:14" x14ac:dyDescent="0.3">
      <c r="A17" s="46" t="str">
        <f>PROPER('Enfants Adhérents'!$A18)</f>
        <v>Jocelyne</v>
      </c>
      <c r="B17" s="26" t="str">
        <f>PROPER('Enfants Adhérents'!$B18)</f>
        <v>M</v>
      </c>
      <c r="C17" s="7" t="str">
        <f>PROPER('Enfants Adhérents'!$C18)</f>
        <v>Simon</v>
      </c>
      <c r="D17" s="11">
        <f>VLOOKUP(B17,'Enfants Adhérents'!B18:E18,4,FALSE)</f>
        <v>43564</v>
      </c>
      <c r="E17" s="8" t="str">
        <f>VLOOKUP(B17,'Enfants Adhérents'!$B$3:$E$36,3,FALSE)</f>
        <v>G</v>
      </c>
      <c r="F17" s="27" t="str">
        <f t="shared" si="0"/>
        <v>avril</v>
      </c>
      <c r="G17" s="15"/>
      <c r="H17" s="32" t="str">
        <f t="shared" si="1"/>
        <v>plus un an</v>
      </c>
      <c r="I17" s="33" t="str">
        <f t="shared" si="2"/>
        <v>plus 18 mois</v>
      </c>
      <c r="K17" s="23" t="s">
        <v>29</v>
      </c>
      <c r="L17" s="23">
        <f>COUNTIF(E2:E43,"F")</f>
        <v>15</v>
      </c>
      <c r="M17" s="12"/>
      <c r="N17" s="12"/>
    </row>
    <row r="18" spans="1:14" x14ac:dyDescent="0.3">
      <c r="A18" s="46" t="str">
        <f>PROPER('Enfants Adhérents'!$A19)</f>
        <v xml:space="preserve">Viviane </v>
      </c>
      <c r="B18" s="26" t="str">
        <f>PROPER('Enfants Adhérents'!$B19)</f>
        <v>N</v>
      </c>
      <c r="C18" s="7" t="str">
        <f>PROPER('Enfants Adhérents'!$C19)</f>
        <v>Romane</v>
      </c>
      <c r="D18" s="11">
        <f>VLOOKUP(B18,'Enfants Adhérents'!B19:E19,4,FALSE)</f>
        <v>43418</v>
      </c>
      <c r="E18" s="8" t="str">
        <f>VLOOKUP(B18,'Enfants Adhérents'!$B$3:$E$36,3,FALSE)</f>
        <v>F</v>
      </c>
      <c r="F18" s="27" t="str">
        <f t="shared" si="0"/>
        <v>novembre</v>
      </c>
      <c r="G18" s="15"/>
      <c r="H18" s="32" t="str">
        <f t="shared" si="1"/>
        <v>plus un an</v>
      </c>
      <c r="I18" s="33" t="str">
        <f t="shared" si="2"/>
        <v>plus 18 mois</v>
      </c>
      <c r="K18" s="24" t="s">
        <v>30</v>
      </c>
      <c r="L18" s="24">
        <f>COUNTIF(E2:E43,"G")</f>
        <v>14</v>
      </c>
      <c r="M18" s="12"/>
      <c r="N18" s="12"/>
    </row>
    <row r="19" spans="1:14" x14ac:dyDescent="0.3">
      <c r="A19" s="46" t="str">
        <f>PROPER('Enfants Adhérents'!$A20)</f>
        <v xml:space="preserve">Viviane </v>
      </c>
      <c r="B19" s="26" t="str">
        <f>PROPER('Enfants Adhérents'!$B20)</f>
        <v>O</v>
      </c>
      <c r="C19" s="7" t="str">
        <f>PROPER('Enfants Adhérents'!$C20)</f>
        <v>Alysée</v>
      </c>
      <c r="D19" s="11">
        <f>VLOOKUP(B19,'Enfants Adhérents'!B20:E20,4,FALSE)</f>
        <v>43915</v>
      </c>
      <c r="E19" s="8" t="str">
        <f>VLOOKUP(B19,'Enfants Adhérents'!$B$3:$E$36,3,FALSE)</f>
        <v>F</v>
      </c>
      <c r="F19" s="27" t="str">
        <f t="shared" si="0"/>
        <v>mars</v>
      </c>
      <c r="G19" s="15"/>
      <c r="H19" s="32" t="str">
        <f t="shared" si="1"/>
        <v>moins un an</v>
      </c>
      <c r="I19" s="33" t="str">
        <f t="shared" si="2"/>
        <v>moins 18 mois</v>
      </c>
      <c r="L19" s="38">
        <f>SUM(L17:L18)</f>
        <v>29</v>
      </c>
      <c r="M19" s="12"/>
      <c r="N19" s="12"/>
    </row>
    <row r="20" spans="1:14" ht="13.8" thickBot="1" x14ac:dyDescent="0.35">
      <c r="A20" s="46" t="str">
        <f>PROPER('Enfants Adhérents'!$A21)</f>
        <v xml:space="preserve">Viviane </v>
      </c>
      <c r="B20" s="26" t="str">
        <f>PROPER('Enfants Adhérents'!$B21)</f>
        <v>P</v>
      </c>
      <c r="C20" s="7" t="str">
        <f>PROPER('Enfants Adhérents'!$C21)</f>
        <v>Emma</v>
      </c>
      <c r="D20" s="11">
        <f>VLOOKUP(B20,'Enfants Adhérents'!B21:E21,4,FALSE)</f>
        <v>43360</v>
      </c>
      <c r="E20" s="8" t="str">
        <f>VLOOKUP(B20,'Enfants Adhérents'!$B$3:$E$36,3,FALSE)</f>
        <v>F</v>
      </c>
      <c r="F20" s="27" t="str">
        <f t="shared" si="0"/>
        <v>septembre</v>
      </c>
      <c r="G20" s="15"/>
      <c r="H20" s="32" t="str">
        <f t="shared" si="1"/>
        <v>plus un an</v>
      </c>
      <c r="I20" s="33" t="str">
        <f t="shared" si="2"/>
        <v>plus 18 mois</v>
      </c>
      <c r="M20" s="12"/>
      <c r="N20" s="12"/>
    </row>
    <row r="21" spans="1:14" ht="14.4" thickTop="1" thickBot="1" x14ac:dyDescent="0.35">
      <c r="A21" s="46" t="str">
        <f>PROPER('Enfants Adhérents'!$A22)</f>
        <v xml:space="preserve">Viviane </v>
      </c>
      <c r="B21" s="26" t="str">
        <f>PROPER('Enfants Adhérents'!$B22)</f>
        <v/>
      </c>
      <c r="C21" s="7" t="str">
        <f>PROPER('Enfants Adhérents'!$C22)</f>
        <v/>
      </c>
      <c r="D21" s="11" t="e">
        <f>VLOOKUP(B21,'Enfants Adhérents'!B22:E22,4,FALSE)</f>
        <v>#N/A</v>
      </c>
      <c r="E21" s="8" t="e">
        <f>VLOOKUP(B21,'Enfants Adhérents'!$B$3:$E$36,3,FALSE)</f>
        <v>#N/A</v>
      </c>
      <c r="F21" s="27" t="e">
        <f t="shared" si="0"/>
        <v>#N/A</v>
      </c>
      <c r="G21" s="15"/>
      <c r="H21" s="32" t="e">
        <f t="shared" si="1"/>
        <v>#N/A</v>
      </c>
      <c r="I21" s="33" t="e">
        <f t="shared" si="2"/>
        <v>#N/A</v>
      </c>
      <c r="K21" s="35" t="s">
        <v>32</v>
      </c>
      <c r="L21" s="35">
        <f>COUNTIF(H2:H43,"moins un an")</f>
        <v>8</v>
      </c>
      <c r="M21" s="12"/>
      <c r="N21" s="12"/>
    </row>
    <row r="22" spans="1:14" ht="14.4" thickTop="1" thickBot="1" x14ac:dyDescent="0.35">
      <c r="A22" s="46" t="str">
        <f>PROPER('Enfants Adhérents'!$A23)</f>
        <v>Agnès</v>
      </c>
      <c r="B22" s="26" t="str">
        <f>PROPER('Enfants Adhérents'!$B23)</f>
        <v>Q</v>
      </c>
      <c r="C22" s="7" t="str">
        <f>PROPER('Enfants Adhérents'!$C23)</f>
        <v>Olivia</v>
      </c>
      <c r="D22" s="11">
        <f>VLOOKUP(B22,'Enfants Adhérents'!B23:E23,4,FALSE)</f>
        <v>43473</v>
      </c>
      <c r="E22" s="8" t="str">
        <f>VLOOKUP(B22,'Enfants Adhérents'!$B$3:$E$36,3,FALSE)</f>
        <v>F</v>
      </c>
      <c r="F22" s="27" t="str">
        <f t="shared" si="0"/>
        <v>janvier</v>
      </c>
      <c r="G22" s="15"/>
      <c r="H22" s="32" t="str">
        <f t="shared" si="1"/>
        <v>plus un an</v>
      </c>
      <c r="I22" s="33" t="str">
        <f t="shared" si="2"/>
        <v>plus 18 mois</v>
      </c>
      <c r="K22" s="34" t="s">
        <v>33</v>
      </c>
      <c r="L22" s="34">
        <f>COUNTIF($H$2:$H$43,"plus un an")</f>
        <v>21</v>
      </c>
      <c r="M22" s="12"/>
      <c r="N22" s="12"/>
    </row>
    <row r="23" spans="1:14" ht="14.4" thickTop="1" thickBot="1" x14ac:dyDescent="0.35">
      <c r="A23" s="46" t="str">
        <f>PROPER('Enfants Adhérents'!$A24)</f>
        <v>Agnès</v>
      </c>
      <c r="B23" s="26" t="str">
        <f>PROPER('Enfants Adhérents'!$B24)</f>
        <v>R</v>
      </c>
      <c r="C23" s="7" t="str">
        <f>PROPER('Enfants Adhérents'!$C24)</f>
        <v>Romy</v>
      </c>
      <c r="D23" s="11">
        <f>VLOOKUP(B23,'Enfants Adhérents'!B24:E24,4,FALSE)</f>
        <v>43494</v>
      </c>
      <c r="E23" s="8" t="str">
        <f>VLOOKUP(B23,'Enfants Adhérents'!$B$3:$E$36,3,FALSE)</f>
        <v>F</v>
      </c>
      <c r="F23" s="27" t="str">
        <f t="shared" si="0"/>
        <v>janvier</v>
      </c>
      <c r="G23" s="15"/>
      <c r="H23" s="32" t="str">
        <f t="shared" si="1"/>
        <v>plus un an</v>
      </c>
      <c r="I23" s="33" t="str">
        <f t="shared" si="2"/>
        <v>plus 18 mois</v>
      </c>
      <c r="L23" s="39">
        <f>SUM(L21:L22)</f>
        <v>29</v>
      </c>
      <c r="M23" s="12"/>
      <c r="N23" s="12"/>
    </row>
    <row r="24" spans="1:14" ht="14.4" thickTop="1" thickBot="1" x14ac:dyDescent="0.35">
      <c r="A24" s="46" t="str">
        <f>PROPER('Enfants Adhérents'!$A25)</f>
        <v>Agnès</v>
      </c>
      <c r="B24" s="26" t="str">
        <f>PROPER('Enfants Adhérents'!$B25)</f>
        <v>S</v>
      </c>
      <c r="C24" s="7" t="str">
        <f>PROPER('Enfants Adhérents'!$C25)</f>
        <v>César</v>
      </c>
      <c r="D24" s="11">
        <f>VLOOKUP(B24,'Enfants Adhérents'!B25:E25,4,FALSE)</f>
        <v>43472</v>
      </c>
      <c r="E24" s="8" t="str">
        <f>VLOOKUP(B24,'Enfants Adhérents'!$B$3:$E$36,3,FALSE)</f>
        <v>G</v>
      </c>
      <c r="F24" s="27" t="str">
        <f t="shared" si="0"/>
        <v>janvier</v>
      </c>
      <c r="G24" s="15"/>
      <c r="H24" s="32" t="str">
        <f t="shared" si="1"/>
        <v>plus un an</v>
      </c>
      <c r="I24" s="33" t="str">
        <f t="shared" si="2"/>
        <v>plus 18 mois</v>
      </c>
      <c r="M24" s="12"/>
      <c r="N24" s="12"/>
    </row>
    <row r="25" spans="1:14" ht="14.4" thickTop="1" thickBot="1" x14ac:dyDescent="0.35">
      <c r="A25" s="46" t="str">
        <f>PROPER('Enfants Adhérents'!$A26)</f>
        <v>Stéphanie</v>
      </c>
      <c r="B25" s="26" t="str">
        <f>PROPER('Enfants Adhérents'!$B26)</f>
        <v>T</v>
      </c>
      <c r="C25" s="7" t="str">
        <f>PROPER('Enfants Adhérents'!$C26)</f>
        <v>Roxane</v>
      </c>
      <c r="D25" s="11">
        <f>VLOOKUP(B25,'Enfants Adhérents'!B26:E26,4,FALSE)</f>
        <v>44013</v>
      </c>
      <c r="E25" s="8" t="str">
        <f>VLOOKUP(B25,'Enfants Adhérents'!$B$3:$E$36,3,FALSE)</f>
        <v>F</v>
      </c>
      <c r="F25" s="27" t="str">
        <f t="shared" si="0"/>
        <v>juillet</v>
      </c>
      <c r="G25" s="15"/>
      <c r="H25" s="32" t="str">
        <f t="shared" si="1"/>
        <v>moins un an</v>
      </c>
      <c r="I25" s="33" t="str">
        <f t="shared" si="2"/>
        <v>moins 18 mois</v>
      </c>
      <c r="K25" s="36" t="s">
        <v>47</v>
      </c>
      <c r="L25" s="40">
        <f>COUNTIF(I2:I43,"moins 18 mois")</f>
        <v>12</v>
      </c>
      <c r="M25" s="12"/>
      <c r="N25" s="12"/>
    </row>
    <row r="26" spans="1:14" ht="14.4" thickTop="1" thickBot="1" x14ac:dyDescent="0.35">
      <c r="A26" s="46" t="str">
        <f>PROPER('Enfants Adhérents'!$A27)</f>
        <v>Stéphanie</v>
      </c>
      <c r="B26" s="26" t="str">
        <f>PROPER('Enfants Adhérents'!$B27)</f>
        <v>U</v>
      </c>
      <c r="C26" s="7" t="str">
        <f>PROPER('Enfants Adhérents'!$C27)</f>
        <v>Brigitte</v>
      </c>
      <c r="D26" s="11">
        <f>VLOOKUP(B26,'Enfants Adhérents'!B27:E27,4,FALSE)</f>
        <v>43139</v>
      </c>
      <c r="E26" s="8" t="str">
        <f>VLOOKUP(B26,'Enfants Adhérents'!$B$3:$E$36,3,FALSE)</f>
        <v>F</v>
      </c>
      <c r="F26" s="27" t="str">
        <f t="shared" si="0"/>
        <v>février</v>
      </c>
      <c r="G26" s="15"/>
      <c r="H26" s="32" t="str">
        <f t="shared" si="1"/>
        <v>plus un an</v>
      </c>
      <c r="I26" s="33" t="str">
        <f t="shared" si="2"/>
        <v>plus 18 mois</v>
      </c>
      <c r="K26" s="37" t="s">
        <v>48</v>
      </c>
      <c r="L26" s="41">
        <f>COUNTIF(I2:I43,"plus 18 mois")</f>
        <v>17</v>
      </c>
      <c r="M26" s="12"/>
      <c r="N26" s="12"/>
    </row>
    <row r="27" spans="1:14" ht="14.4" thickTop="1" thickBot="1" x14ac:dyDescent="0.35">
      <c r="A27" s="46" t="str">
        <f>PROPER('Enfants Adhérents'!$A28)</f>
        <v>Stéphanie</v>
      </c>
      <c r="B27" s="26" t="str">
        <f>PROPER('Enfants Adhérents'!$B28)</f>
        <v>V</v>
      </c>
      <c r="C27" s="7" t="str">
        <f>PROPER('Enfants Adhérents'!$C28)</f>
        <v>Roger</v>
      </c>
      <c r="D27" s="11">
        <f>VLOOKUP(B27,'Enfants Adhérents'!B28:E28,4,FALSE)</f>
        <v>43708</v>
      </c>
      <c r="E27" s="8" t="str">
        <f>VLOOKUP(B27,'Enfants Adhérents'!$B$3:$E$36,3,FALSE)</f>
        <v>G</v>
      </c>
      <c r="F27" s="27" t="str">
        <f t="shared" si="0"/>
        <v>août</v>
      </c>
      <c r="G27" s="15"/>
      <c r="H27" s="32" t="str">
        <f t="shared" si="1"/>
        <v>plus un an</v>
      </c>
      <c r="I27" s="33" t="str">
        <f t="shared" si="2"/>
        <v>moins 18 mois</v>
      </c>
      <c r="L27" s="39">
        <f>SUM(L25:L26)</f>
        <v>29</v>
      </c>
      <c r="M27" s="12"/>
      <c r="N27" s="12"/>
    </row>
    <row r="28" spans="1:14" ht="13.8" thickTop="1" x14ac:dyDescent="0.3">
      <c r="A28" s="46" t="str">
        <f>PROPER('Enfants Adhérents'!$A29)</f>
        <v>Sylvie</v>
      </c>
      <c r="B28" s="26" t="str">
        <f>PROPER('Enfants Adhérents'!$B29)</f>
        <v>W</v>
      </c>
      <c r="C28" s="7" t="str">
        <f>PROPER('Enfants Adhérents'!$C29)</f>
        <v>Simon</v>
      </c>
      <c r="D28" s="11">
        <f>VLOOKUP(B28,'Enfants Adhérents'!B29:E29,4,FALSE)</f>
        <v>43546</v>
      </c>
      <c r="E28" s="8" t="str">
        <f>VLOOKUP(B28,'Enfants Adhérents'!$B$3:$E$36,3,FALSE)</f>
        <v>G</v>
      </c>
      <c r="F28" s="27" t="str">
        <f t="shared" si="0"/>
        <v>mars</v>
      </c>
      <c r="G28" s="15"/>
      <c r="H28" s="32" t="str">
        <f t="shared" si="1"/>
        <v>plus un an</v>
      </c>
      <c r="I28" s="33" t="str">
        <f t="shared" si="2"/>
        <v>plus 18 mois</v>
      </c>
      <c r="L28" s="12"/>
      <c r="M28" s="12"/>
      <c r="N28" s="12"/>
    </row>
    <row r="29" spans="1:14" x14ac:dyDescent="0.3">
      <c r="A29" s="46" t="str">
        <f>PROPER('Enfants Adhérents'!$A30)</f>
        <v>Sylvie</v>
      </c>
      <c r="B29" s="26" t="str">
        <f>PROPER('Enfants Adhérents'!$B30)</f>
        <v>X</v>
      </c>
      <c r="C29" s="7" t="str">
        <f>PROPER('Enfants Adhérents'!$C30)</f>
        <v>Nolann</v>
      </c>
      <c r="D29" s="11">
        <f>VLOOKUP(B29,'Enfants Adhérents'!B30:E30,4,FALSE)</f>
        <v>43175</v>
      </c>
      <c r="E29" s="8" t="str">
        <f>VLOOKUP(B29,'Enfants Adhérents'!$B$3:$E$36,3,FALSE)</f>
        <v>G</v>
      </c>
      <c r="F29" s="27" t="str">
        <f t="shared" si="0"/>
        <v>mars</v>
      </c>
      <c r="G29" s="15"/>
      <c r="H29" s="32" t="str">
        <f t="shared" si="1"/>
        <v>plus un an</v>
      </c>
      <c r="I29" s="33" t="str">
        <f t="shared" si="2"/>
        <v>plus 18 mois</v>
      </c>
      <c r="K29" s="12"/>
      <c r="L29" s="12"/>
      <c r="M29" s="12"/>
      <c r="N29" s="12"/>
    </row>
    <row r="30" spans="1:14" x14ac:dyDescent="0.3">
      <c r="A30" s="46" t="str">
        <f>PROPER('Enfants Adhérents'!$A31)</f>
        <v>Sylvie</v>
      </c>
      <c r="B30" s="26" t="str">
        <f>PROPER('Enfants Adhérents'!$B31)</f>
        <v>Y</v>
      </c>
      <c r="C30" s="7" t="str">
        <f>PROPER('Enfants Adhérents'!$C31)</f>
        <v>Sacha</v>
      </c>
      <c r="D30" s="11">
        <f>VLOOKUP(B30,'Enfants Adhérents'!B31:E31,4,FALSE)</f>
        <v>43635</v>
      </c>
      <c r="E30" s="8" t="str">
        <f>VLOOKUP(B30,'Enfants Adhérents'!$B$3:$E$36,3,FALSE)</f>
        <v>G</v>
      </c>
      <c r="F30" s="27" t="str">
        <f t="shared" si="0"/>
        <v>juin</v>
      </c>
      <c r="G30" s="15"/>
      <c r="H30" s="32" t="str">
        <f t="shared" si="1"/>
        <v>plus un an</v>
      </c>
      <c r="I30" s="33" t="str">
        <f t="shared" si="2"/>
        <v>plus 18 mois</v>
      </c>
      <c r="K30" s="4" t="s">
        <v>49</v>
      </c>
      <c r="L30" s="4">
        <f>'Détails âges'!I4</f>
        <v>9</v>
      </c>
      <c r="M30" s="12"/>
      <c r="N30" s="12"/>
    </row>
    <row r="31" spans="1:14" x14ac:dyDescent="0.3">
      <c r="A31" s="46" t="str">
        <f>PROPER('Enfants Adhérents'!$A32)</f>
        <v>Sylvie</v>
      </c>
      <c r="B31" s="26" t="str">
        <f>PROPER('Enfants Adhérents'!$B32)</f>
        <v>Z</v>
      </c>
      <c r="C31" s="7" t="str">
        <f>PROPER('Enfants Adhérents'!$C32)</f>
        <v>Tiago</v>
      </c>
      <c r="D31" s="11">
        <f>VLOOKUP(B31,'Enfants Adhérents'!B32:E32,4,FALSE)</f>
        <v>44075</v>
      </c>
      <c r="E31" s="8" t="str">
        <f>VLOOKUP(B31,'Enfants Adhérents'!$B$3:$E$36,3,FALSE)</f>
        <v>G</v>
      </c>
      <c r="F31" s="27" t="str">
        <f t="shared" si="0"/>
        <v>septembre</v>
      </c>
      <c r="G31" s="15"/>
      <c r="H31" s="32" t="str">
        <f t="shared" si="1"/>
        <v>moins un an</v>
      </c>
      <c r="I31" s="33" t="str">
        <f t="shared" si="2"/>
        <v>moins 18 mois</v>
      </c>
      <c r="K31" s="4" t="s">
        <v>50</v>
      </c>
      <c r="L31" s="4">
        <f>'Détails âges'!I5</f>
        <v>11</v>
      </c>
      <c r="M31" s="12"/>
      <c r="N31" s="12"/>
    </row>
    <row r="32" spans="1:14" x14ac:dyDescent="0.3">
      <c r="A32" s="46" t="str">
        <f>PROPER('Enfants Adhérents'!$A33)</f>
        <v>Nathalie</v>
      </c>
      <c r="B32" s="26" t="str">
        <f>PROPER('Enfants Adhérents'!$B33)</f>
        <v>Aa</v>
      </c>
      <c r="C32" s="7" t="str">
        <f>PROPER('Enfants Adhérents'!$C33)</f>
        <v>Romain</v>
      </c>
      <c r="D32" s="11">
        <f>VLOOKUP(B32,'Enfants Adhérents'!B33:E33,4,FALSE)</f>
        <v>43691</v>
      </c>
      <c r="E32" s="8" t="str">
        <f>VLOOKUP(B32,'Enfants Adhérents'!$B$3:$E$36,3,FALSE)</f>
        <v>G</v>
      </c>
      <c r="F32" s="27" t="str">
        <f t="shared" si="0"/>
        <v>août</v>
      </c>
      <c r="G32" s="15"/>
      <c r="H32" s="32" t="str">
        <f t="shared" si="1"/>
        <v>plus un an</v>
      </c>
      <c r="I32" s="33" t="str">
        <f t="shared" si="2"/>
        <v>moins 18 mois</v>
      </c>
      <c r="K32" s="4" t="s">
        <v>51</v>
      </c>
      <c r="L32" s="4">
        <f>'Détails âges'!I6</f>
        <v>9</v>
      </c>
      <c r="M32" s="12"/>
      <c r="N32" s="12"/>
    </row>
    <row r="33" spans="1:14" x14ac:dyDescent="0.3">
      <c r="A33" s="46" t="str">
        <f>PROPER('Enfants Adhérents'!$A34)</f>
        <v>Nathalie</v>
      </c>
      <c r="B33" s="26" t="str">
        <f>PROPER('Enfants Adhérents'!$B34)</f>
        <v>Ab</v>
      </c>
      <c r="C33" s="7" t="str">
        <f>PROPER('Enfants Adhérents'!$C34)</f>
        <v>Charlotte</v>
      </c>
      <c r="D33" s="11">
        <f>VLOOKUP(B33,'Enfants Adhérents'!B34:E34,4,FALSE)</f>
        <v>43855</v>
      </c>
      <c r="E33" s="8" t="str">
        <f>VLOOKUP(B33,'Enfants Adhérents'!$B$3:$E$36,3,FALSE)</f>
        <v>F</v>
      </c>
      <c r="F33" s="27" t="str">
        <f t="shared" si="0"/>
        <v>janvier</v>
      </c>
      <c r="G33" s="15"/>
      <c r="H33" s="32" t="str">
        <f t="shared" si="1"/>
        <v>moins un an</v>
      </c>
      <c r="I33" s="33" t="str">
        <f t="shared" si="2"/>
        <v>moins 18 mois</v>
      </c>
      <c r="K33" s="12"/>
      <c r="L33" s="53">
        <f>L30+L31+L32</f>
        <v>29</v>
      </c>
      <c r="M33" s="12"/>
      <c r="N33" s="12"/>
    </row>
    <row r="34" spans="1:14" x14ac:dyDescent="0.3">
      <c r="A34" s="46" t="str">
        <f>PROPER('Enfants Adhérents'!$A35)</f>
        <v>Nathalie</v>
      </c>
      <c r="B34" s="26" t="str">
        <f>PROPER('Enfants Adhérents'!$B35)</f>
        <v>Ac</v>
      </c>
      <c r="C34" s="7" t="str">
        <f>PROPER('Enfants Adhérents'!$C35)</f>
        <v>Juliette</v>
      </c>
      <c r="D34" s="11">
        <f>VLOOKUP(B34,'Enfants Adhérents'!B35:E35,4,FALSE)</f>
        <v>43115</v>
      </c>
      <c r="E34" s="8" t="str">
        <f>VLOOKUP(B34,'Enfants Adhérents'!$B$3:$E$36,3,FALSE)</f>
        <v>F</v>
      </c>
      <c r="F34" s="27" t="str">
        <f t="shared" si="0"/>
        <v>janvier</v>
      </c>
      <c r="G34" s="15"/>
      <c r="H34" s="32" t="str">
        <f t="shared" si="1"/>
        <v>plus un an</v>
      </c>
      <c r="I34" s="33" t="str">
        <f t="shared" si="2"/>
        <v>plus 18 mois</v>
      </c>
      <c r="K34" s="12"/>
      <c r="L34" s="12"/>
      <c r="M34" s="12"/>
      <c r="N34" s="12"/>
    </row>
    <row r="35" spans="1:14" x14ac:dyDescent="0.3">
      <c r="A35" s="46" t="str">
        <f>PROPER('Enfants Adhérents'!$A36)</f>
        <v>Nathalie</v>
      </c>
      <c r="B35" s="26" t="str">
        <f>PROPER('Enfants Adhérents'!$B36)</f>
        <v>Ad</v>
      </c>
      <c r="C35" s="7" t="str">
        <f>PROPER('Enfants Adhérents'!$C36)</f>
        <v>Louis</v>
      </c>
      <c r="D35" s="11">
        <f>VLOOKUP(B35,'Enfants Adhérents'!B36:E36,4,FALSE)</f>
        <v>43908</v>
      </c>
      <c r="E35" s="8" t="str">
        <f>VLOOKUP(B35,'Enfants Adhérents'!$B$3:$E$36,3,FALSE)</f>
        <v>G</v>
      </c>
      <c r="F35" s="27" t="str">
        <f t="shared" si="0"/>
        <v>mars</v>
      </c>
      <c r="G35" s="15"/>
      <c r="H35" s="32" t="str">
        <f t="shared" si="1"/>
        <v>moins un an</v>
      </c>
      <c r="I35" s="33" t="str">
        <f t="shared" si="2"/>
        <v>moins 18 mois</v>
      </c>
      <c r="M35" s="12"/>
      <c r="N35" s="12"/>
    </row>
    <row r="36" spans="1:14" x14ac:dyDescent="0.3">
      <c r="A36" s="46" t="str">
        <f>PROPER('Enfants Adhérents'!$A37)</f>
        <v/>
      </c>
      <c r="B36" s="26" t="str">
        <f>PROPER('Enfants Adhérents'!$B37)</f>
        <v/>
      </c>
      <c r="C36" s="7" t="str">
        <f>PROPER('Enfants Adhérents'!$C37)</f>
        <v/>
      </c>
      <c r="D36" s="11" t="e">
        <f>VLOOKUP(B36,'Enfants Adhérents'!B37:E37,4,FALSE)</f>
        <v>#N/A</v>
      </c>
      <c r="E36" s="8" t="e">
        <f>VLOOKUP(B36,'Enfants Adhérents'!$B$3:$E$36,3,FALSE)</f>
        <v>#N/A</v>
      </c>
      <c r="F36" s="27" t="e">
        <f t="shared" si="0"/>
        <v>#N/A</v>
      </c>
      <c r="G36" s="15"/>
      <c r="H36" s="32" t="e">
        <f t="shared" si="1"/>
        <v>#N/A</v>
      </c>
      <c r="I36" s="33" t="e">
        <f t="shared" si="2"/>
        <v>#N/A</v>
      </c>
    </row>
    <row r="37" spans="1:14" x14ac:dyDescent="0.3">
      <c r="A37" s="46" t="str">
        <f>PROPER('Enfants Adhérents'!$A38)</f>
        <v/>
      </c>
      <c r="B37" s="26" t="str">
        <f>PROPER('Enfants Adhérents'!$B38)</f>
        <v/>
      </c>
      <c r="C37" s="7" t="str">
        <f>PROPER('Enfants Adhérents'!$C38)</f>
        <v/>
      </c>
      <c r="D37" s="11" t="e">
        <f>VLOOKUP(B37,'Enfants Adhérents'!B38:E38,4,FALSE)</f>
        <v>#N/A</v>
      </c>
      <c r="E37" s="8" t="e">
        <f>VLOOKUP(B37,'Enfants Adhérents'!$B$3:$E$36,3,FALSE)</f>
        <v>#N/A</v>
      </c>
      <c r="F37" s="27" t="e">
        <f t="shared" si="0"/>
        <v>#N/A</v>
      </c>
      <c r="G37" s="15"/>
      <c r="H37" s="32" t="e">
        <f t="shared" si="1"/>
        <v>#N/A</v>
      </c>
      <c r="I37" s="33" t="e">
        <f t="shared" si="2"/>
        <v>#N/A</v>
      </c>
    </row>
    <row r="38" spans="1:14" x14ac:dyDescent="0.3">
      <c r="A38" s="46" t="str">
        <f>PROPER('Enfants Adhérents'!$A39)</f>
        <v/>
      </c>
      <c r="B38" s="26" t="str">
        <f>PROPER('Enfants Adhérents'!$B39)</f>
        <v/>
      </c>
      <c r="C38" s="7" t="str">
        <f>PROPER('Enfants Adhérents'!$C39)</f>
        <v/>
      </c>
      <c r="D38" s="11" t="e">
        <f>VLOOKUP(B38,'Enfants Adhérents'!B39:E39,4,FALSE)</f>
        <v>#N/A</v>
      </c>
      <c r="E38" s="8" t="e">
        <f>VLOOKUP(B38,'Enfants Adhérents'!$B$3:$E$36,3,FALSE)</f>
        <v>#N/A</v>
      </c>
      <c r="F38" s="27" t="e">
        <f t="shared" si="0"/>
        <v>#N/A</v>
      </c>
      <c r="G38" s="15"/>
      <c r="H38" s="32" t="e">
        <f t="shared" si="1"/>
        <v>#N/A</v>
      </c>
      <c r="I38" s="33" t="e">
        <f t="shared" si="2"/>
        <v>#N/A</v>
      </c>
    </row>
    <row r="39" spans="1:14" x14ac:dyDescent="0.3">
      <c r="A39" s="46" t="str">
        <f>PROPER('Enfants Adhérents'!$A40)</f>
        <v/>
      </c>
      <c r="B39" s="26" t="str">
        <f>PROPER('Enfants Adhérents'!$B40)</f>
        <v/>
      </c>
      <c r="C39" s="7" t="str">
        <f>PROPER('Enfants Adhérents'!$C40)</f>
        <v/>
      </c>
      <c r="D39" s="11" t="e">
        <f>VLOOKUP(B39,'Enfants Adhérents'!B40:E40,4,FALSE)</f>
        <v>#N/A</v>
      </c>
      <c r="E39" s="8" t="e">
        <f>VLOOKUP(B39,'Enfants Adhérents'!$B$3:$E$36,3,FALSE)</f>
        <v>#N/A</v>
      </c>
      <c r="F39" s="27" t="e">
        <f t="shared" si="0"/>
        <v>#N/A</v>
      </c>
      <c r="G39" s="15"/>
      <c r="H39" s="32" t="e">
        <f t="shared" si="1"/>
        <v>#N/A</v>
      </c>
      <c r="I39" s="33" t="e">
        <f t="shared" si="2"/>
        <v>#N/A</v>
      </c>
    </row>
    <row r="40" spans="1:14" x14ac:dyDescent="0.3">
      <c r="A40" s="46" t="str">
        <f>PROPER('Enfants Adhérents'!$A41)</f>
        <v/>
      </c>
      <c r="B40" s="26" t="str">
        <f>PROPER('Enfants Adhérents'!$B41)</f>
        <v/>
      </c>
      <c r="C40" s="7" t="str">
        <f>PROPER('Enfants Adhérents'!$C41)</f>
        <v/>
      </c>
      <c r="D40" s="11" t="e">
        <f>VLOOKUP(B40,'Enfants Adhérents'!B41:E41,4,FALSE)</f>
        <v>#N/A</v>
      </c>
      <c r="E40" s="8" t="e">
        <f>VLOOKUP(B40,'Enfants Adhérents'!$B$3:$E$36,3,FALSE)</f>
        <v>#N/A</v>
      </c>
      <c r="F40" s="27" t="e">
        <f t="shared" si="0"/>
        <v>#N/A</v>
      </c>
      <c r="G40" s="15"/>
      <c r="H40" s="32" t="e">
        <f t="shared" si="1"/>
        <v>#N/A</v>
      </c>
      <c r="I40" s="33" t="e">
        <f t="shared" si="2"/>
        <v>#N/A</v>
      </c>
    </row>
    <row r="41" spans="1:14" x14ac:dyDescent="0.3">
      <c r="A41" s="46" t="str">
        <f>PROPER('Enfants Adhérents'!$A42)</f>
        <v/>
      </c>
      <c r="B41" s="26" t="str">
        <f>PROPER('Enfants Adhérents'!$B42)</f>
        <v/>
      </c>
      <c r="C41" s="7" t="str">
        <f>PROPER('Enfants Adhérents'!$C42)</f>
        <v/>
      </c>
      <c r="D41" s="11" t="e">
        <f>VLOOKUP(B41,'Enfants Adhérents'!B42:E42,4,FALSE)</f>
        <v>#N/A</v>
      </c>
      <c r="E41" s="8" t="e">
        <f>VLOOKUP(B41,'Enfants Adhérents'!$B$3:$E$36,3,FALSE)</f>
        <v>#N/A</v>
      </c>
      <c r="F41" s="27" t="e">
        <f t="shared" si="0"/>
        <v>#N/A</v>
      </c>
      <c r="G41" s="15"/>
      <c r="H41" s="32" t="e">
        <f t="shared" si="1"/>
        <v>#N/A</v>
      </c>
      <c r="I41" s="33" t="e">
        <f t="shared" si="2"/>
        <v>#N/A</v>
      </c>
    </row>
    <row r="42" spans="1:14" x14ac:dyDescent="0.3">
      <c r="A42" s="46" t="str">
        <f>PROPER('Enfants Adhérents'!$A43)</f>
        <v/>
      </c>
      <c r="B42" s="26" t="str">
        <f>PROPER('Enfants Adhérents'!$B43)</f>
        <v/>
      </c>
      <c r="C42" s="7" t="str">
        <f>PROPER('Enfants Adhérents'!$C43)</f>
        <v/>
      </c>
      <c r="D42" s="11" t="e">
        <f>VLOOKUP(B42,'Enfants Adhérents'!B43:E43,4,FALSE)</f>
        <v>#N/A</v>
      </c>
      <c r="E42" s="8" t="e">
        <f>VLOOKUP(B42,'Enfants Adhérents'!$B$3:$E$36,3,FALSE)</f>
        <v>#N/A</v>
      </c>
      <c r="F42" s="27" t="e">
        <f t="shared" si="0"/>
        <v>#N/A</v>
      </c>
      <c r="G42" s="15"/>
      <c r="H42" s="32" t="e">
        <f t="shared" si="1"/>
        <v>#N/A</v>
      </c>
      <c r="I42" s="33" t="e">
        <f t="shared" si="2"/>
        <v>#N/A</v>
      </c>
    </row>
    <row r="43" spans="1:14" x14ac:dyDescent="0.3">
      <c r="A43" s="46" t="str">
        <f>PROPER('Enfants Adhérents'!$A44)</f>
        <v/>
      </c>
      <c r="B43" s="26" t="str">
        <f>PROPER('Enfants Adhérents'!$B44)</f>
        <v/>
      </c>
      <c r="C43" s="7" t="str">
        <f>PROPER('Enfants Adhérents'!$C44)</f>
        <v/>
      </c>
      <c r="D43" s="11" t="e">
        <f>VLOOKUP(B43,'Enfants Adhérents'!B44:E44,4,FALSE)</f>
        <v>#N/A</v>
      </c>
      <c r="E43" s="8" t="e">
        <f>VLOOKUP(B43,'Enfants Adhérents'!$B$3:$E$36,3,FALSE)</f>
        <v>#N/A</v>
      </c>
      <c r="F43" s="27" t="e">
        <f t="shared" si="0"/>
        <v>#N/A</v>
      </c>
      <c r="G43" s="15"/>
      <c r="H43" s="32" t="e">
        <f t="shared" si="1"/>
        <v>#N/A</v>
      </c>
      <c r="I43" s="33" t="e">
        <f t="shared" si="2"/>
        <v>#N/A</v>
      </c>
    </row>
  </sheetData>
  <conditionalFormatting sqref="E2:E43">
    <cfRule type="cellIs" dxfId="13" priority="13" operator="equal">
      <formula>"G"</formula>
    </cfRule>
    <cfRule type="cellIs" dxfId="12" priority="14" operator="equal">
      <formula>"F"</formula>
    </cfRule>
  </conditionalFormatting>
  <conditionalFormatting sqref="H2:H43">
    <cfRule type="containsText" dxfId="11" priority="3" operator="containsText" text="moins un an">
      <formula>NOT(ISERROR(SEARCH("moins un an",H2)))</formula>
    </cfRule>
    <cfRule type="containsText" dxfId="10" priority="4" operator="containsText" text="plus un an">
      <formula>NOT(ISERROR(SEARCH("plus un an",H2)))</formula>
    </cfRule>
  </conditionalFormatting>
  <conditionalFormatting sqref="I2:I43">
    <cfRule type="containsText" dxfId="9" priority="1" operator="containsText" text="moins 18 mois">
      <formula>NOT(ISERROR(SEARCH("moins 18 mois",I2)))</formula>
    </cfRule>
    <cfRule type="containsText" dxfId="8" priority="2" operator="containsText" text="plus 18 mois">
      <formula>NOT(ISERROR(SEARCH("plus 18 mois",I2)))</formula>
    </cfRule>
  </conditionalFormatting>
  <pageMargins left="7.874015748031496E-2" right="7.874015748031496E-2" top="0" bottom="0" header="0" footer="0"/>
  <pageSetup paperSize="9" orientation="portrait" horizontalDpi="360" verticalDpi="36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4"/>
  <sheetViews>
    <sheetView workbookViewId="0">
      <selection activeCell="J29" sqref="J29"/>
    </sheetView>
    <sheetView workbookViewId="1">
      <selection activeCell="B1" sqref="B1"/>
    </sheetView>
  </sheetViews>
  <sheetFormatPr baseColWidth="10" defaultRowHeight="13.8" x14ac:dyDescent="0.25"/>
  <cols>
    <col min="1" max="1" width="14.59765625" bestFit="1" customWidth="1"/>
    <col min="2" max="2" width="9.09765625" customWidth="1"/>
    <col min="3" max="3" width="8.3984375" customWidth="1"/>
    <col min="5" max="5" width="13.19921875" bestFit="1" customWidth="1"/>
    <col min="6" max="6" width="5.19921875" bestFit="1" customWidth="1"/>
    <col min="7" max="7" width="21" customWidth="1"/>
    <col min="8" max="8" width="2.5" customWidth="1"/>
    <col min="10" max="10" width="16.8984375" customWidth="1"/>
  </cols>
  <sheetData>
    <row r="1" spans="1:10" x14ac:dyDescent="0.25">
      <c r="A1" t="s">
        <v>46</v>
      </c>
      <c r="B1" s="31">
        <f>COUNTIF($A$3:$A$44,"&gt;&lt;")</f>
        <v>29</v>
      </c>
      <c r="C1" s="30" t="s">
        <v>42</v>
      </c>
      <c r="D1" s="28">
        <v>44100</v>
      </c>
    </row>
    <row r="2" spans="1:10" ht="7.5" customHeight="1" x14ac:dyDescent="0.25">
      <c r="B2" s="31"/>
      <c r="C2" s="30"/>
      <c r="D2" s="28"/>
    </row>
    <row r="3" spans="1:10" ht="14.4" x14ac:dyDescent="0.3">
      <c r="A3" s="106" t="str">
        <f>IF($C3="","",INDEX('Enfants Adhérents'!$B$3:$B$36,MATCH($C3,'Enfants Adhérents'!$E$3:$E$36,0)))</f>
        <v>AC</v>
      </c>
      <c r="B3" s="106" t="str">
        <f>IF($C3="","",INDEX('Enfants Adhérents'!$C$3:$C$36,MATCH($C3,'Enfants Adhérents'!$E$3:$E$36,0)))</f>
        <v>Juliette</v>
      </c>
      <c r="C3" s="116">
        <f>IFERROR(SMALL('Enfants Adhérents'!$E$3:$E$36,ROW()-2),"")</f>
        <v>43115</v>
      </c>
      <c r="D3" s="106" t="str">
        <f>IF($C3="","",INDEX('Enfants Adhérents'!$A$3:$A$36,MATCH($C3,'Enfants Adhérents'!$E$3:$E$36,0)))</f>
        <v>Nathalie</v>
      </c>
      <c r="E3" s="29" t="str">
        <f t="shared" ref="E3:E44" si="0">IF(C3&lt;&gt;"",DATEDIF(C3,$D$1,"y")&amp;" an(s), "&amp;DATEDIF(C3,$D$1,"ym")&amp;" mois"," ")</f>
        <v>2 an(s), 8 mois</v>
      </c>
      <c r="F3" s="117">
        <f t="shared" ref="F3:F14" si="1">IF(C3="","",IF(DATEDIF(C3,$D$1,"m")=0,DATEDIF(C3,$D$1,"yd")/30,DATEDIF(C3,$D$1,"m")))</f>
        <v>32</v>
      </c>
    </row>
    <row r="4" spans="1:10" ht="14.4" x14ac:dyDescent="0.3">
      <c r="A4" s="106" t="str">
        <f>IF($C4="","",INDEX('Enfants Adhérents'!$B$3:$B$36,MATCH($C4,'Enfants Adhérents'!$E$3:$E$36,0)))</f>
        <v>H</v>
      </c>
      <c r="B4" s="106" t="str">
        <f>IF($C4="","",INDEX('Enfants Adhérents'!$C$3:$C$36,MATCH($C4,'Enfants Adhérents'!$E$3:$E$36,0)))</f>
        <v>Béatrice</v>
      </c>
      <c r="C4" s="116">
        <f>IFERROR(SMALL('Enfants Adhérents'!$E$3:$E$36,ROW()-2),"")</f>
        <v>43130</v>
      </c>
      <c r="D4" s="106" t="str">
        <f>IF($C4="","",INDEX('Enfants Adhérents'!$A$3:$A$36,MATCH($C4,'Enfants Adhérents'!$E$3:$E$36,0)))</f>
        <v>Corine</v>
      </c>
      <c r="E4" s="29" t="str">
        <f t="shared" si="0"/>
        <v>2 an(s), 7 mois</v>
      </c>
      <c r="F4" s="117">
        <f t="shared" si="1"/>
        <v>31</v>
      </c>
      <c r="I4" s="51">
        <f>COUNTIF(F3:F44,"&lt;12")</f>
        <v>9</v>
      </c>
      <c r="J4" s="50" t="s">
        <v>49</v>
      </c>
    </row>
    <row r="5" spans="1:10" ht="14.4" x14ac:dyDescent="0.3">
      <c r="A5" s="106" t="str">
        <f>IF($C5="","",INDEX('Enfants Adhérents'!$B$3:$B$36,MATCH($C5,'Enfants Adhérents'!$E$3:$E$36,0)))</f>
        <v>U</v>
      </c>
      <c r="B5" s="106" t="str">
        <f>IF($C5="","",INDEX('Enfants Adhérents'!$C$3:$C$36,MATCH($C5,'Enfants Adhérents'!$E$3:$E$36,0)))</f>
        <v>Brigitte</v>
      </c>
      <c r="C5" s="116">
        <f>IFERROR(SMALL('Enfants Adhérents'!$E$3:$E$36,ROW()-2),"")</f>
        <v>43139</v>
      </c>
      <c r="D5" s="106" t="str">
        <f>IF($C5="","",INDEX('Enfants Adhérents'!$A$3:$A$36,MATCH($C5,'Enfants Adhérents'!$E$3:$E$36,0)))</f>
        <v>Stéphanie</v>
      </c>
      <c r="E5" s="29" t="str">
        <f t="shared" si="0"/>
        <v>2 an(s), 7 mois</v>
      </c>
      <c r="F5" s="117">
        <f t="shared" si="1"/>
        <v>31</v>
      </c>
      <c r="I5" s="51">
        <f>COUNTIF(F3:F44,"&gt;=12")-COUNTIF(F3:F44,"&gt;=24")</f>
        <v>11</v>
      </c>
      <c r="J5" s="50" t="s">
        <v>50</v>
      </c>
    </row>
    <row r="6" spans="1:10" ht="14.4" x14ac:dyDescent="0.3">
      <c r="A6" s="106" t="str">
        <f>IF($C6="","",INDEX('Enfants Adhérents'!$B$3:$B$36,MATCH($C6,'Enfants Adhérents'!$E$3:$E$36,0)))</f>
        <v>X</v>
      </c>
      <c r="B6" s="106" t="str">
        <f>IF($C6="","",INDEX('Enfants Adhérents'!$C$3:$C$36,MATCH($C6,'Enfants Adhérents'!$E$3:$E$36,0)))</f>
        <v>Nolann</v>
      </c>
      <c r="C6" s="116">
        <f>IFERROR(SMALL('Enfants Adhérents'!$E$3:$E$36,ROW()-2),"")</f>
        <v>43175</v>
      </c>
      <c r="D6" s="106" t="str">
        <f>IF($C6="","",INDEX('Enfants Adhérents'!$A$3:$A$36,MATCH($C6,'Enfants Adhérents'!$E$3:$E$36,0)))</f>
        <v>Sylvie</v>
      </c>
      <c r="E6" s="29" t="str">
        <f t="shared" si="0"/>
        <v>2 an(s), 6 mois</v>
      </c>
      <c r="F6" s="117">
        <f t="shared" si="1"/>
        <v>30</v>
      </c>
      <c r="I6" s="51">
        <f>COUNTIF(F3:F44,"&gt;=24")</f>
        <v>9</v>
      </c>
      <c r="J6" s="50" t="s">
        <v>51</v>
      </c>
    </row>
    <row r="7" spans="1:10" ht="14.4" x14ac:dyDescent="0.3">
      <c r="A7" s="106" t="str">
        <f>IF($C7="","",INDEX('Enfants Adhérents'!$B$3:$B$36,MATCH($C7,'Enfants Adhérents'!$E$3:$E$36,0)))</f>
        <v>C</v>
      </c>
      <c r="B7" s="106" t="str">
        <f>IF($C7="","",INDEX('Enfants Adhérents'!$C$3:$C$36,MATCH($C7,'Enfants Adhérents'!$E$3:$E$36,0)))</f>
        <v>Cunégonde</v>
      </c>
      <c r="C7" s="116">
        <f>IFERROR(SMALL('Enfants Adhérents'!$E$3:$E$36,ROW()-2),"")</f>
        <v>43210</v>
      </c>
      <c r="D7" s="106" t="str">
        <f>IF($C7="","",INDEX('Enfants Adhérents'!$A$3:$A$36,MATCH($C7,'Enfants Adhérents'!$E$3:$E$36,0)))</f>
        <v>Jeanine</v>
      </c>
      <c r="E7" s="29" t="str">
        <f t="shared" si="0"/>
        <v>2 an(s), 5 mois</v>
      </c>
      <c r="F7" s="117">
        <f t="shared" si="1"/>
        <v>29</v>
      </c>
      <c r="I7" s="52">
        <f>I4+I5+I6</f>
        <v>29</v>
      </c>
    </row>
    <row r="8" spans="1:10" ht="14.4" x14ac:dyDescent="0.3">
      <c r="A8" s="106" t="str">
        <f>IF($C8="","",INDEX('Enfants Adhérents'!$B$3:$B$36,MATCH($C8,'Enfants Adhérents'!$E$3:$E$36,0)))</f>
        <v>A</v>
      </c>
      <c r="B8" s="106" t="str">
        <f>IF($C8="","",INDEX('Enfants Adhérents'!$C$3:$C$36,MATCH($C8,'Enfants Adhérents'!$E$3:$E$36,0)))</f>
        <v>Dalida</v>
      </c>
      <c r="C8" s="116">
        <f>IFERROR(SMALL('Enfants Adhérents'!$E$3:$E$36,ROW()-2),"")</f>
        <v>43232</v>
      </c>
      <c r="D8" s="106" t="str">
        <f>IF($C8="","",INDEX('Enfants Adhérents'!$A$3:$A$36,MATCH($C8,'Enfants Adhérents'!$E$3:$E$36,0)))</f>
        <v>Jeanine</v>
      </c>
      <c r="E8" s="29" t="str">
        <f t="shared" si="0"/>
        <v>2 an(s), 4 mois</v>
      </c>
      <c r="F8" s="117">
        <f t="shared" si="1"/>
        <v>28</v>
      </c>
    </row>
    <row r="9" spans="1:10" ht="14.4" x14ac:dyDescent="0.3">
      <c r="A9" s="106" t="str">
        <f>IF($C9="","",INDEX('Enfants Adhérents'!$B$3:$B$36,MATCH($C9,'Enfants Adhérents'!$E$3:$E$36,0)))</f>
        <v>E</v>
      </c>
      <c r="B9" s="106" t="str">
        <f>IF($C9="","",INDEX('Enfants Adhérents'!$C$3:$C$36,MATCH($C9,'Enfants Adhérents'!$E$3:$E$36,0)))</f>
        <v>Georges</v>
      </c>
      <c r="C9" s="116">
        <f>IFERROR(SMALL('Enfants Adhérents'!$E$3:$E$36,ROW()-2),"")</f>
        <v>43275</v>
      </c>
      <c r="D9" s="106" t="str">
        <f>IF($C9="","",INDEX('Enfants Adhérents'!$A$3:$A$36,MATCH($C9,'Enfants Adhérents'!$E$3:$E$36,0)))</f>
        <v>Fred</v>
      </c>
      <c r="E9" s="29" t="str">
        <f t="shared" si="0"/>
        <v>2 an(s), 3 mois</v>
      </c>
      <c r="F9" s="117">
        <f t="shared" si="1"/>
        <v>27</v>
      </c>
    </row>
    <row r="10" spans="1:10" ht="14.4" x14ac:dyDescent="0.3">
      <c r="A10" s="106" t="str">
        <f>IF($C10="","",INDEX('Enfants Adhérents'!$B$3:$B$36,MATCH($C10,'Enfants Adhérents'!$E$3:$E$36,0)))</f>
        <v>B</v>
      </c>
      <c r="B10" s="106" t="str">
        <f>IF($C10="","",INDEX('Enfants Adhérents'!$C$3:$C$36,MATCH($C10,'Enfants Adhérents'!$E$3:$E$36,0)))</f>
        <v>Thomas</v>
      </c>
      <c r="C10" s="116">
        <f>IFERROR(SMALL('Enfants Adhérents'!$E$3:$E$36,ROW()-2),"")</f>
        <v>43302</v>
      </c>
      <c r="D10" s="106" t="str">
        <f>IF($C10="","",INDEX('Enfants Adhérents'!$A$3:$A$36,MATCH($C10,'Enfants Adhérents'!$E$3:$E$36,0)))</f>
        <v>Jeanine</v>
      </c>
      <c r="E10" s="29" t="str">
        <f t="shared" si="0"/>
        <v>2 an(s), 2 mois</v>
      </c>
      <c r="F10" s="117">
        <f t="shared" si="1"/>
        <v>26</v>
      </c>
    </row>
    <row r="11" spans="1:10" ht="14.4" x14ac:dyDescent="0.3">
      <c r="A11" s="106" t="str">
        <f>IF($C11="","",INDEX('Enfants Adhérents'!$B$3:$B$36,MATCH($C11,'Enfants Adhérents'!$E$3:$E$36,0)))</f>
        <v>P</v>
      </c>
      <c r="B11" s="106" t="str">
        <f>IF($C11="","",INDEX('Enfants Adhérents'!$C$3:$C$36,MATCH($C11,'Enfants Adhérents'!$E$3:$E$36,0)))</f>
        <v>Emma</v>
      </c>
      <c r="C11" s="116">
        <f>IFERROR(SMALL('Enfants Adhérents'!$E$3:$E$36,ROW()-2),"")</f>
        <v>43360</v>
      </c>
      <c r="D11" s="106" t="str">
        <f>IF($C11="","",INDEX('Enfants Adhérents'!$A$3:$A$36,MATCH($C11,'Enfants Adhérents'!$E$3:$E$36,0)))</f>
        <v xml:space="preserve">Viviane </v>
      </c>
      <c r="E11" s="29" t="str">
        <f t="shared" si="0"/>
        <v>2 an(s), 0 mois</v>
      </c>
      <c r="F11" s="117">
        <f t="shared" si="1"/>
        <v>24</v>
      </c>
    </row>
    <row r="12" spans="1:10" ht="14.4" x14ac:dyDescent="0.3">
      <c r="A12" s="106" t="str">
        <f>IF($C12="","",INDEX('Enfants Adhérents'!$B$3:$B$36,MATCH($C12,'Enfants Adhérents'!$E$3:$E$36,0)))</f>
        <v>J</v>
      </c>
      <c r="B12" s="106" t="str">
        <f>IF($C12="","",INDEX('Enfants Adhérents'!$C$3:$C$36,MATCH($C12,'Enfants Adhérents'!$E$3:$E$36,0)))</f>
        <v>Ambre</v>
      </c>
      <c r="C12" s="116">
        <f>IFERROR(SMALL('Enfants Adhérents'!$E$3:$E$36,ROW()-2),"")</f>
        <v>43405</v>
      </c>
      <c r="D12" s="106" t="str">
        <f>IF($C12="","",INDEX('Enfants Adhérents'!$A$3:$A$36,MATCH($C12,'Enfants Adhérents'!$E$3:$E$36,0)))</f>
        <v>Corine</v>
      </c>
      <c r="E12" s="29" t="str">
        <f t="shared" si="0"/>
        <v>1 an(s), 10 mois</v>
      </c>
      <c r="F12" s="117">
        <f t="shared" si="1"/>
        <v>22</v>
      </c>
    </row>
    <row r="13" spans="1:10" ht="14.4" x14ac:dyDescent="0.3">
      <c r="A13" s="106" t="str">
        <f>IF($C13="","",INDEX('Enfants Adhérents'!$B$3:$B$36,MATCH($C13,'Enfants Adhérents'!$E$3:$E$36,0)))</f>
        <v>N</v>
      </c>
      <c r="B13" s="106" t="str">
        <f>IF($C13="","",INDEX('Enfants Adhérents'!$C$3:$C$36,MATCH($C13,'Enfants Adhérents'!$E$3:$E$36,0)))</f>
        <v>Romane</v>
      </c>
      <c r="C13" s="116">
        <f>IFERROR(SMALL('Enfants Adhérents'!$E$3:$E$36,ROW()-2),"")</f>
        <v>43418</v>
      </c>
      <c r="D13" s="106" t="str">
        <f>IF($C13="","",INDEX('Enfants Adhérents'!$A$3:$A$36,MATCH($C13,'Enfants Adhérents'!$E$3:$E$36,0)))</f>
        <v xml:space="preserve">Viviane </v>
      </c>
      <c r="E13" s="29" t="str">
        <f t="shared" si="0"/>
        <v>1 an(s), 10 mois</v>
      </c>
      <c r="F13" s="117">
        <f t="shared" si="1"/>
        <v>22</v>
      </c>
    </row>
    <row r="14" spans="1:10" ht="14.4" x14ac:dyDescent="0.3">
      <c r="A14" s="106" t="str">
        <f>IF($C14="","",INDEX('Enfants Adhérents'!$B$3:$B$36,MATCH($C14,'Enfants Adhérents'!$E$3:$E$36,0)))</f>
        <v>S</v>
      </c>
      <c r="B14" s="106" t="str">
        <f>IF($C14="","",INDEX('Enfants Adhérents'!$C$3:$C$36,MATCH($C14,'Enfants Adhérents'!$E$3:$E$36,0)))</f>
        <v>César</v>
      </c>
      <c r="C14" s="116">
        <f>IFERROR(SMALL('Enfants Adhérents'!$E$3:$E$36,ROW()-2),"")</f>
        <v>43472</v>
      </c>
      <c r="D14" s="106" t="str">
        <f>IF($C14="","",INDEX('Enfants Adhérents'!$A$3:$A$36,MATCH($C14,'Enfants Adhérents'!$E$3:$E$36,0)))</f>
        <v>Agnès</v>
      </c>
      <c r="E14" s="29" t="str">
        <f t="shared" si="0"/>
        <v>1 an(s), 8 mois</v>
      </c>
      <c r="F14" s="117">
        <f t="shared" si="1"/>
        <v>20</v>
      </c>
      <c r="J14" t="s">
        <v>114</v>
      </c>
    </row>
    <row r="15" spans="1:10" ht="14.4" x14ac:dyDescent="0.3">
      <c r="A15" s="106" t="str">
        <f>IF($C15="","",INDEX('Enfants Adhérents'!$B$3:$B$36,MATCH($C15,'Enfants Adhérents'!$E$3:$E$36,0)))</f>
        <v>Q</v>
      </c>
      <c r="B15" s="106" t="str">
        <f>IF($C15="","",INDEX('Enfants Adhérents'!$C$3:$C$36,MATCH($C15,'Enfants Adhérents'!$E$3:$E$36,0)))</f>
        <v>Olivia</v>
      </c>
      <c r="C15" s="116">
        <f>IFERROR(SMALL('Enfants Adhérents'!$E$3:$E$36,ROW()-2),"")</f>
        <v>43473</v>
      </c>
      <c r="D15" s="106" t="str">
        <f>IF($C15="","",INDEX('Enfants Adhérents'!$A$3:$A$36,MATCH($C15,'Enfants Adhérents'!$E$3:$E$36,0)))</f>
        <v>Agnès</v>
      </c>
      <c r="E15" s="29" t="str">
        <f t="shared" si="0"/>
        <v>1 an(s), 8 mois</v>
      </c>
      <c r="F15" s="117">
        <f t="shared" ref="F15:F44" si="2">IF(C15="","",IF(DATEDIF(C15,$D$1,"m")=0,DATEDIF(C15,$D$1,"yd")/30,DATEDIF(C15,$D$1,"m")))</f>
        <v>20</v>
      </c>
      <c r="J15" t="s">
        <v>115</v>
      </c>
    </row>
    <row r="16" spans="1:10" ht="14.4" x14ac:dyDescent="0.3">
      <c r="A16" s="106" t="str">
        <f>IF($C16="","",INDEX('Enfants Adhérents'!$B$3:$B$36,MATCH($C16,'Enfants Adhérents'!$E$3:$E$36,0)))</f>
        <v>R</v>
      </c>
      <c r="B16" s="106" t="str">
        <f>IF($C16="","",INDEX('Enfants Adhérents'!$C$3:$C$36,MATCH($C16,'Enfants Adhérents'!$E$3:$E$36,0)))</f>
        <v>Romy</v>
      </c>
      <c r="C16" s="116">
        <f>IFERROR(SMALL('Enfants Adhérents'!$E$3:$E$36,ROW()-2),"")</f>
        <v>43494</v>
      </c>
      <c r="D16" s="106" t="str">
        <f>IF($C16="","",INDEX('Enfants Adhérents'!$A$3:$A$36,MATCH($C16,'Enfants Adhérents'!$E$3:$E$36,0)))</f>
        <v>Agnès</v>
      </c>
      <c r="E16" s="29" t="str">
        <f t="shared" si="0"/>
        <v>1 an(s), 7 mois</v>
      </c>
      <c r="F16" s="117">
        <f t="shared" si="2"/>
        <v>19</v>
      </c>
    </row>
    <row r="17" spans="1:6" ht="14.4" x14ac:dyDescent="0.3">
      <c r="A17" s="106" t="str">
        <f>IF($C17="","",INDEX('Enfants Adhérents'!$B$3:$B$36,MATCH($C17,'Enfants Adhérents'!$E$3:$E$36,0)))</f>
        <v>W</v>
      </c>
      <c r="B17" s="106" t="str">
        <f>IF($C17="","",INDEX('Enfants Adhérents'!$C$3:$C$36,MATCH($C17,'Enfants Adhérents'!$E$3:$E$36,0)))</f>
        <v>Simon</v>
      </c>
      <c r="C17" s="116">
        <f>IFERROR(SMALL('Enfants Adhérents'!$E$3:$E$36,ROW()-2),"")</f>
        <v>43546</v>
      </c>
      <c r="D17" s="106" t="str">
        <f>IF($C17="","",INDEX('Enfants Adhérents'!$A$3:$A$36,MATCH($C17,'Enfants Adhérents'!$E$3:$E$36,0)))</f>
        <v>Sylvie</v>
      </c>
      <c r="E17" s="29" t="str">
        <f t="shared" si="0"/>
        <v>1 an(s), 6 mois</v>
      </c>
      <c r="F17" s="117">
        <f t="shared" si="2"/>
        <v>18</v>
      </c>
    </row>
    <row r="18" spans="1:6" ht="14.4" x14ac:dyDescent="0.3">
      <c r="A18" s="106" t="str">
        <f>IF($C18="","",INDEX('Enfants Adhérents'!$B$3:$B$36,MATCH($C18,'Enfants Adhérents'!$E$3:$E$36,0)))</f>
        <v>M</v>
      </c>
      <c r="B18" s="106" t="str">
        <f>IF($C18="","",INDEX('Enfants Adhérents'!$C$3:$C$36,MATCH($C18,'Enfants Adhérents'!$E$3:$E$36,0)))</f>
        <v>Simon</v>
      </c>
      <c r="C18" s="116">
        <f>IFERROR(SMALL('Enfants Adhérents'!$E$3:$E$36,ROW()-2),"")</f>
        <v>43564</v>
      </c>
      <c r="D18" s="106" t="str">
        <f>IF($C18="","",INDEX('Enfants Adhérents'!$A$3:$A$36,MATCH($C18,'Enfants Adhérents'!$E$3:$E$36,0)))</f>
        <v>Jocelyne</v>
      </c>
      <c r="E18" s="29" t="str">
        <f t="shared" si="0"/>
        <v>1 an(s), 5 mois</v>
      </c>
      <c r="F18" s="117">
        <f t="shared" si="2"/>
        <v>17</v>
      </c>
    </row>
    <row r="19" spans="1:6" ht="14.4" x14ac:dyDescent="0.3">
      <c r="A19" s="106" t="str">
        <f>IF($C19="","",INDEX('Enfants Adhérents'!$B$3:$B$36,MATCH($C19,'Enfants Adhérents'!$E$3:$E$36,0)))</f>
        <v>Y</v>
      </c>
      <c r="B19" s="106" t="str">
        <f>IF($C19="","",INDEX('Enfants Adhérents'!$C$3:$C$36,MATCH($C19,'Enfants Adhérents'!$E$3:$E$36,0)))</f>
        <v>Sacha</v>
      </c>
      <c r="C19" s="116">
        <f>IFERROR(SMALL('Enfants Adhérents'!$E$3:$E$36,ROW()-2),"")</f>
        <v>43635</v>
      </c>
      <c r="D19" s="106" t="str">
        <f>IF($C19="","",INDEX('Enfants Adhérents'!$A$3:$A$36,MATCH($C19,'Enfants Adhérents'!$E$3:$E$36,0)))</f>
        <v>Sylvie</v>
      </c>
      <c r="E19" s="29" t="str">
        <f t="shared" si="0"/>
        <v>1 an(s), 3 mois</v>
      </c>
      <c r="F19" s="117">
        <f t="shared" si="2"/>
        <v>15</v>
      </c>
    </row>
    <row r="20" spans="1:6" ht="14.4" x14ac:dyDescent="0.3">
      <c r="A20" s="106" t="str">
        <f>IF($C20="","",INDEX('Enfants Adhérents'!$B$3:$B$36,MATCH($C20,'Enfants Adhérents'!$E$3:$E$36,0)))</f>
        <v>F</v>
      </c>
      <c r="B20" s="106" t="str">
        <f>IF($C20="","",INDEX('Enfants Adhérents'!$C$3:$C$36,MATCH($C20,'Enfants Adhérents'!$E$3:$E$36,0)))</f>
        <v>Elsa</v>
      </c>
      <c r="C20" s="116">
        <f>IFERROR(SMALL('Enfants Adhérents'!$E$3:$E$36,ROW()-2),"")</f>
        <v>43657</v>
      </c>
      <c r="D20" s="106" t="str">
        <f>IF($C20="","",INDEX('Enfants Adhérents'!$A$3:$A$36,MATCH($C20,'Enfants Adhérents'!$E$3:$E$36,0)))</f>
        <v>Fred</v>
      </c>
      <c r="E20" s="29" t="str">
        <f t="shared" si="0"/>
        <v>1 an(s), 2 mois</v>
      </c>
      <c r="F20" s="117">
        <f t="shared" si="2"/>
        <v>14</v>
      </c>
    </row>
    <row r="21" spans="1:6" ht="14.4" x14ac:dyDescent="0.3">
      <c r="A21" s="106" t="str">
        <f>IF($C21="","",INDEX('Enfants Adhérents'!$B$3:$B$36,MATCH($C21,'Enfants Adhérents'!$E$3:$E$36,0)))</f>
        <v>AA</v>
      </c>
      <c r="B21" s="106" t="str">
        <f>IF($C21="","",INDEX('Enfants Adhérents'!$C$3:$C$36,MATCH($C21,'Enfants Adhérents'!$E$3:$E$36,0)))</f>
        <v>Romain</v>
      </c>
      <c r="C21" s="116">
        <f>IFERROR(SMALL('Enfants Adhérents'!$E$3:$E$36,ROW()-2),"")</f>
        <v>43691</v>
      </c>
      <c r="D21" s="106" t="str">
        <f>IF($C21="","",INDEX('Enfants Adhérents'!$A$3:$A$36,MATCH($C21,'Enfants Adhérents'!$E$3:$E$36,0)))</f>
        <v>Nathalie</v>
      </c>
      <c r="E21" s="29" t="str">
        <f t="shared" si="0"/>
        <v>1 an(s), 1 mois</v>
      </c>
      <c r="F21" s="117">
        <f t="shared" si="2"/>
        <v>13</v>
      </c>
    </row>
    <row r="22" spans="1:6" ht="14.4" x14ac:dyDescent="0.3">
      <c r="A22" s="106" t="str">
        <f>IF($C22="","",INDEX('Enfants Adhérents'!$B$3:$B$36,MATCH($C22,'Enfants Adhérents'!$E$3:$E$36,0)))</f>
        <v>V</v>
      </c>
      <c r="B22" s="106" t="str">
        <f>IF($C22="","",INDEX('Enfants Adhérents'!$C$3:$C$36,MATCH($C22,'Enfants Adhérents'!$E$3:$E$36,0)))</f>
        <v>Roger</v>
      </c>
      <c r="C22" s="116">
        <f>IFERROR(SMALL('Enfants Adhérents'!$E$3:$E$36,ROW()-2),"")</f>
        <v>43708</v>
      </c>
      <c r="D22" s="106" t="str">
        <f>IF($C22="","",INDEX('Enfants Adhérents'!$A$3:$A$36,MATCH($C22,'Enfants Adhérents'!$E$3:$E$36,0)))</f>
        <v>Stéphanie</v>
      </c>
      <c r="E22" s="29" t="str">
        <f t="shared" si="0"/>
        <v>1 an(s), 0 mois</v>
      </c>
      <c r="F22" s="117">
        <f t="shared" si="2"/>
        <v>12</v>
      </c>
    </row>
    <row r="23" spans="1:6" ht="14.4" x14ac:dyDescent="0.3">
      <c r="A23" s="106" t="str">
        <f>IF($C23="","",INDEX('Enfants Adhérents'!$B$3:$B$36,MATCH($C23,'Enfants Adhérents'!$E$3:$E$36,0)))</f>
        <v>G</v>
      </c>
      <c r="B23" s="106" t="str">
        <f>IF($C23="","",INDEX('Enfants Adhérents'!$C$3:$C$36,MATCH($C23,'Enfants Adhérents'!$E$3:$E$36,0)))</f>
        <v>Basile</v>
      </c>
      <c r="C23" s="116">
        <f>IFERROR(SMALL('Enfants Adhérents'!$E$3:$E$36,ROW()-2),"")</f>
        <v>43819</v>
      </c>
      <c r="D23" s="106" t="str">
        <f>IF($C23="","",INDEX('Enfants Adhérents'!$A$3:$A$36,MATCH($C23,'Enfants Adhérents'!$E$3:$E$36,0)))</f>
        <v>Fred</v>
      </c>
      <c r="E23" s="29" t="str">
        <f t="shared" si="0"/>
        <v>0 an(s), 9 mois</v>
      </c>
      <c r="F23" s="117">
        <f t="shared" si="2"/>
        <v>9</v>
      </c>
    </row>
    <row r="24" spans="1:6" ht="14.4" x14ac:dyDescent="0.3">
      <c r="A24" s="106" t="str">
        <f>IF($C24="","",INDEX('Enfants Adhérents'!$B$3:$B$36,MATCH($C24,'Enfants Adhérents'!$E$3:$E$36,0)))</f>
        <v>AB</v>
      </c>
      <c r="B24" s="106" t="str">
        <f>IF($C24="","",INDEX('Enfants Adhérents'!$C$3:$C$36,MATCH($C24,'Enfants Adhérents'!$E$3:$E$36,0)))</f>
        <v>Charlotte</v>
      </c>
      <c r="C24" s="116">
        <f>IFERROR(SMALL('Enfants Adhérents'!$E$3:$E$36,ROW()-2),"")</f>
        <v>43855</v>
      </c>
      <c r="D24" s="106" t="str">
        <f>IF($C24="","",INDEX('Enfants Adhérents'!$A$3:$A$36,MATCH($C24,'Enfants Adhérents'!$E$3:$E$36,0)))</f>
        <v>Nathalie</v>
      </c>
      <c r="E24" s="29" t="str">
        <f t="shared" si="0"/>
        <v>0 an(s), 8 mois</v>
      </c>
      <c r="F24" s="117">
        <f t="shared" si="2"/>
        <v>8</v>
      </c>
    </row>
    <row r="25" spans="1:6" ht="14.4" x14ac:dyDescent="0.3">
      <c r="A25" s="106" t="str">
        <f>IF($C25="","",INDEX('Enfants Adhérents'!$B$3:$B$36,MATCH($C25,'Enfants Adhérents'!$E$3:$E$36,0)))</f>
        <v>K</v>
      </c>
      <c r="B25" s="106" t="str">
        <f>IF($C25="","",INDEX('Enfants Adhérents'!$C$3:$C$36,MATCH($C25,'Enfants Adhérents'!$E$3:$E$36,0)))</f>
        <v>Clémentine</v>
      </c>
      <c r="C25" s="116">
        <f>IFERROR(SMALL('Enfants Adhérents'!$E$3:$E$36,ROW()-2),"")</f>
        <v>43873</v>
      </c>
      <c r="D25" s="106" t="str">
        <f>IF($C25="","",INDEX('Enfants Adhérents'!$A$3:$A$36,MATCH($C25,'Enfants Adhérents'!$E$3:$E$36,0)))</f>
        <v>Christine</v>
      </c>
      <c r="E25" s="29" t="str">
        <f t="shared" si="0"/>
        <v>0 an(s), 7 mois</v>
      </c>
      <c r="F25" s="117">
        <f t="shared" si="2"/>
        <v>7</v>
      </c>
    </row>
    <row r="26" spans="1:6" ht="14.4" x14ac:dyDescent="0.3">
      <c r="A26" s="106" t="str">
        <f>IF($C26="","",INDEX('Enfants Adhérents'!$B$3:$B$36,MATCH($C26,'Enfants Adhérents'!$E$3:$E$36,0)))</f>
        <v>AD</v>
      </c>
      <c r="B26" s="106" t="str">
        <f>IF($C26="","",INDEX('Enfants Adhérents'!$C$3:$C$36,MATCH($C26,'Enfants Adhérents'!$E$3:$E$36,0)))</f>
        <v>Louis</v>
      </c>
      <c r="C26" s="116">
        <f>IFERROR(SMALL('Enfants Adhérents'!$E$3:$E$36,ROW()-2),"")</f>
        <v>43908</v>
      </c>
      <c r="D26" s="106" t="str">
        <f>IF($C26="","",INDEX('Enfants Adhérents'!$A$3:$A$36,MATCH($C26,'Enfants Adhérents'!$E$3:$E$36,0)))</f>
        <v>Nathalie</v>
      </c>
      <c r="E26" s="29" t="str">
        <f t="shared" si="0"/>
        <v>0 an(s), 6 mois</v>
      </c>
      <c r="F26" s="117">
        <f t="shared" si="2"/>
        <v>6</v>
      </c>
    </row>
    <row r="27" spans="1:6" ht="14.4" x14ac:dyDescent="0.3">
      <c r="A27" s="106" t="str">
        <f>IF($C27="","",INDEX('Enfants Adhérents'!$B$3:$B$36,MATCH($C27,'Enfants Adhérents'!$E$3:$E$36,0)))</f>
        <v>O</v>
      </c>
      <c r="B27" s="106" t="str">
        <f>IF($C27="","",INDEX('Enfants Adhérents'!$C$3:$C$36,MATCH($C27,'Enfants Adhérents'!$E$3:$E$36,0)))</f>
        <v>Alysée</v>
      </c>
      <c r="C27" s="116">
        <f>IFERROR(SMALL('Enfants Adhérents'!$E$3:$E$36,ROW()-2),"")</f>
        <v>43915</v>
      </c>
      <c r="D27" s="106" t="str">
        <f>IF($C27="","",INDEX('Enfants Adhérents'!$A$3:$A$36,MATCH($C27,'Enfants Adhérents'!$E$3:$E$36,0)))</f>
        <v xml:space="preserve">Viviane </v>
      </c>
      <c r="E27" s="29" t="str">
        <f t="shared" si="0"/>
        <v>0 an(s), 6 mois</v>
      </c>
      <c r="F27" s="117">
        <f t="shared" si="2"/>
        <v>6</v>
      </c>
    </row>
    <row r="28" spans="1:6" ht="14.4" x14ac:dyDescent="0.3">
      <c r="A28" s="106" t="str">
        <f>IF($C28="","",INDEX('Enfants Adhérents'!$B$3:$B$36,MATCH($C28,'Enfants Adhérents'!$E$3:$E$36,0)))</f>
        <v>L</v>
      </c>
      <c r="B28" s="106" t="str">
        <f>IF($C28="","",INDEX('Enfants Adhérents'!$C$3:$C$36,MATCH($C28,'Enfants Adhérents'!$E$3:$E$36,0)))</f>
        <v>Evan</v>
      </c>
      <c r="C28" s="116">
        <f>IFERROR(SMALL('Enfants Adhérents'!$E$3:$E$36,ROW()-2),"")</f>
        <v>43958</v>
      </c>
      <c r="D28" s="106" t="str">
        <f>IF($C28="","",INDEX('Enfants Adhérents'!$A$3:$A$36,MATCH($C28,'Enfants Adhérents'!$E$3:$E$36,0)))</f>
        <v>Jocelyne</v>
      </c>
      <c r="E28" s="29" t="str">
        <f t="shared" si="0"/>
        <v>0 an(s), 4 mois</v>
      </c>
      <c r="F28" s="117">
        <f t="shared" si="2"/>
        <v>4</v>
      </c>
    </row>
    <row r="29" spans="1:6" ht="14.4" x14ac:dyDescent="0.3">
      <c r="A29" s="106" t="str">
        <f>IF($C29="","",INDEX('Enfants Adhérents'!$B$3:$B$36,MATCH($C29,'Enfants Adhérents'!$E$3:$E$36,0)))</f>
        <v>I</v>
      </c>
      <c r="B29" s="106" t="str">
        <f>IF($C29="","",INDEX('Enfants Adhérents'!$C$3:$C$36,MATCH($C29,'Enfants Adhérents'!$E$3:$E$36,0)))</f>
        <v>Eliott</v>
      </c>
      <c r="C29" s="116">
        <f>IFERROR(SMALL('Enfants Adhérents'!$E$3:$E$36,ROW()-2),"")</f>
        <v>43974</v>
      </c>
      <c r="D29" s="106" t="str">
        <f>IF($C29="","",INDEX('Enfants Adhérents'!$A$3:$A$36,MATCH($C29,'Enfants Adhérents'!$E$3:$E$36,0)))</f>
        <v>Corine</v>
      </c>
      <c r="E29" s="29" t="str">
        <f t="shared" si="0"/>
        <v>0 an(s), 4 mois</v>
      </c>
      <c r="F29" s="117">
        <f t="shared" si="2"/>
        <v>4</v>
      </c>
    </row>
    <row r="30" spans="1:6" ht="14.4" x14ac:dyDescent="0.3">
      <c r="A30" s="106" t="str">
        <f>IF($C30="","",INDEX('Enfants Adhérents'!$B$3:$B$36,MATCH($C30,'Enfants Adhérents'!$E$3:$E$36,0)))</f>
        <v>T</v>
      </c>
      <c r="B30" s="106" t="str">
        <f>IF($C30="","",INDEX('Enfants Adhérents'!$C$3:$C$36,MATCH($C30,'Enfants Adhérents'!$E$3:$E$36,0)))</f>
        <v>Roxane</v>
      </c>
      <c r="C30" s="116">
        <f>IFERROR(SMALL('Enfants Adhérents'!$E$3:$E$36,ROW()-2),"")</f>
        <v>44013</v>
      </c>
      <c r="D30" s="106" t="str">
        <f>IF($C30="","",INDEX('Enfants Adhérents'!$A$3:$A$36,MATCH($C30,'Enfants Adhérents'!$E$3:$E$36,0)))</f>
        <v>Stéphanie</v>
      </c>
      <c r="E30" s="29" t="str">
        <f t="shared" si="0"/>
        <v>0 an(s), 2 mois</v>
      </c>
      <c r="F30" s="117">
        <f t="shared" si="2"/>
        <v>2</v>
      </c>
    </row>
    <row r="31" spans="1:6" ht="14.4" x14ac:dyDescent="0.3">
      <c r="A31" s="106" t="str">
        <f>IF($C31="","",INDEX('Enfants Adhérents'!$B$3:$B$36,MATCH($C31,'Enfants Adhérents'!$E$3:$E$36,0)))</f>
        <v>Z</v>
      </c>
      <c r="B31" s="106" t="str">
        <f>IF($C31="","",INDEX('Enfants Adhérents'!$C$3:$C$36,MATCH($C31,'Enfants Adhérents'!$E$3:$E$36,0)))</f>
        <v>Tiago</v>
      </c>
      <c r="C31" s="116">
        <f>IFERROR(SMALL('Enfants Adhérents'!$E$3:$E$36,ROW()-2),"")</f>
        <v>44075</v>
      </c>
      <c r="D31" s="106" t="str">
        <f>IF($C31="","",INDEX('Enfants Adhérents'!$A$3:$A$36,MATCH($C31,'Enfants Adhérents'!$E$3:$E$36,0)))</f>
        <v>Sylvie</v>
      </c>
      <c r="E31" s="29" t="str">
        <f t="shared" si="0"/>
        <v>0 an(s), 0 mois</v>
      </c>
      <c r="F31" s="117">
        <f t="shared" si="2"/>
        <v>0.83333333333333337</v>
      </c>
    </row>
    <row r="32" spans="1:6" ht="14.4" x14ac:dyDescent="0.3">
      <c r="A32" s="106" t="str">
        <f>IF($C32="","",INDEX('Enfants Adhérents'!$B$3:$B$36,MATCH($C32,'Enfants Adhérents'!$E$3:$E$36,0)))</f>
        <v/>
      </c>
      <c r="B32" s="106" t="str">
        <f>IF($C32="","",INDEX('Enfants Adhérents'!$C$3:$C$36,MATCH($C32,'Enfants Adhérents'!$E$3:$E$36,0)))</f>
        <v/>
      </c>
      <c r="C32" s="116" t="str">
        <f>IFERROR(SMALL('Enfants Adhérents'!$E$3:$E$36,ROW()-2),"")</f>
        <v/>
      </c>
      <c r="D32" s="106" t="str">
        <f>IF($C32="","",INDEX('Enfants Adhérents'!$A$3:$A$36,MATCH($C32,'Enfants Adhérents'!$E$3:$E$36,0)))</f>
        <v/>
      </c>
      <c r="E32" s="29" t="str">
        <f t="shared" si="0"/>
        <v xml:space="preserve"> </v>
      </c>
      <c r="F32" s="117" t="str">
        <f t="shared" si="2"/>
        <v/>
      </c>
    </row>
    <row r="33" spans="1:6" ht="14.4" x14ac:dyDescent="0.3">
      <c r="A33" s="106" t="str">
        <f>IF($C33="","",INDEX('Enfants Adhérents'!$B$3:$B$36,MATCH($C33,'Enfants Adhérents'!$E$3:$E$36,0)))</f>
        <v/>
      </c>
      <c r="B33" s="106" t="str">
        <f>IF($C33="","",INDEX('Enfants Adhérents'!$C$3:$C$36,MATCH($C33,'Enfants Adhérents'!$E$3:$E$36,0)))</f>
        <v/>
      </c>
      <c r="C33" s="116" t="str">
        <f>IFERROR(SMALL('Enfants Adhérents'!$E$3:$E$36,ROW()-2),"")</f>
        <v/>
      </c>
      <c r="D33" s="106" t="str">
        <f>IF($C33="","",INDEX('Enfants Adhérents'!$A$3:$A$36,MATCH($C33,'Enfants Adhérents'!$E$3:$E$36,0)))</f>
        <v/>
      </c>
      <c r="E33" s="29" t="str">
        <f t="shared" si="0"/>
        <v xml:space="preserve"> </v>
      </c>
      <c r="F33" s="117" t="str">
        <f t="shared" si="2"/>
        <v/>
      </c>
    </row>
    <row r="34" spans="1:6" ht="14.4" x14ac:dyDescent="0.3">
      <c r="A34" s="106" t="str">
        <f>IF($C34="","",INDEX('Enfants Adhérents'!$B$3:$B$36,MATCH($C34,'Enfants Adhérents'!$E$3:$E$36,0)))</f>
        <v/>
      </c>
      <c r="B34" s="106" t="str">
        <f>IF($C34="","",INDEX('Enfants Adhérents'!$C$3:$C$36,MATCH($C34,'Enfants Adhérents'!$E$3:$E$36,0)))</f>
        <v/>
      </c>
      <c r="C34" s="116" t="str">
        <f>IFERROR(SMALL('Enfants Adhérents'!$E$3:$E$36,ROW()-2),"")</f>
        <v/>
      </c>
      <c r="D34" s="106" t="str">
        <f>IF($C34="","",INDEX('Enfants Adhérents'!$A$3:$A$36,MATCH($C34,'Enfants Adhérents'!$E$3:$E$36,0)))</f>
        <v/>
      </c>
      <c r="E34" s="29" t="str">
        <f t="shared" si="0"/>
        <v xml:space="preserve"> </v>
      </c>
      <c r="F34" s="117" t="str">
        <f t="shared" si="2"/>
        <v/>
      </c>
    </row>
    <row r="35" spans="1:6" ht="14.4" x14ac:dyDescent="0.3">
      <c r="A35" s="106" t="str">
        <f>IF($C35="","",INDEX('Enfants Adhérents'!$B$3:$B$36,MATCH($C35,'Enfants Adhérents'!$E$3:$E$36,0)))</f>
        <v/>
      </c>
      <c r="B35" s="106" t="str">
        <f>IF($C35="","",INDEX('Enfants Adhérents'!$C$3:$C$36,MATCH($C35,'Enfants Adhérents'!$E$3:$E$36,0)))</f>
        <v/>
      </c>
      <c r="C35" s="116" t="str">
        <f>IFERROR(SMALL('Enfants Adhérents'!$E$3:$E$36,ROW()-2),"")</f>
        <v/>
      </c>
      <c r="D35" s="106" t="str">
        <f>IF($C35="","",INDEX('Enfants Adhérents'!$A$3:$A$36,MATCH($C35,'Enfants Adhérents'!$E$3:$E$36,0)))</f>
        <v/>
      </c>
      <c r="E35" s="29" t="str">
        <f t="shared" si="0"/>
        <v xml:space="preserve"> </v>
      </c>
      <c r="F35" s="117" t="str">
        <f t="shared" si="2"/>
        <v/>
      </c>
    </row>
    <row r="36" spans="1:6" ht="14.4" x14ac:dyDescent="0.3">
      <c r="A36" s="106" t="str">
        <f>IF($C36="","",INDEX('Enfants Adhérents'!$B$3:$B$36,MATCH($C36,'Enfants Adhérents'!$E$3:$E$36,0)))</f>
        <v/>
      </c>
      <c r="B36" s="106" t="str">
        <f>IF($C36="","",INDEX('Enfants Adhérents'!$C$3:$C$36,MATCH($C36,'Enfants Adhérents'!$E$3:$E$36,0)))</f>
        <v/>
      </c>
      <c r="C36" s="116" t="str">
        <f>IFERROR(SMALL('Enfants Adhérents'!$E$3:$E$36,ROW()-2),"")</f>
        <v/>
      </c>
      <c r="D36" s="106" t="str">
        <f>IF($C36="","",INDEX('Enfants Adhérents'!$A$3:$A$36,MATCH($C36,'Enfants Adhérents'!$E$3:$E$36,0)))</f>
        <v/>
      </c>
      <c r="E36" s="29" t="str">
        <f t="shared" si="0"/>
        <v xml:space="preserve"> </v>
      </c>
      <c r="F36" s="117" t="str">
        <f t="shared" si="2"/>
        <v/>
      </c>
    </row>
    <row r="37" spans="1:6" ht="14.4" x14ac:dyDescent="0.3">
      <c r="A37" s="106" t="str">
        <f>IF($C37="","",INDEX('Enfants Adhérents'!$B$3:$B$36,MATCH($C37,'Enfants Adhérents'!$E$3:$E$36,0)))</f>
        <v/>
      </c>
      <c r="B37" s="106" t="str">
        <f>IF($C37="","",INDEX('Enfants Adhérents'!$C$3:$C$36,MATCH($C37,'Enfants Adhérents'!$E$3:$E$36,0)))</f>
        <v/>
      </c>
      <c r="C37" s="116" t="str">
        <f>IFERROR(SMALL('Enfants Adhérents'!$E$3:$E$36,ROW()-2),"")</f>
        <v/>
      </c>
      <c r="D37" s="106" t="str">
        <f>IF($C37="","",INDEX('Enfants Adhérents'!$A$3:$A$36,MATCH($C37,'Enfants Adhérents'!$E$3:$E$36,0)))</f>
        <v/>
      </c>
      <c r="E37" s="29" t="str">
        <f t="shared" si="0"/>
        <v xml:space="preserve"> </v>
      </c>
      <c r="F37" s="117" t="str">
        <f t="shared" si="2"/>
        <v/>
      </c>
    </row>
    <row r="38" spans="1:6" ht="14.4" x14ac:dyDescent="0.3">
      <c r="A38" s="106" t="str">
        <f>IF($C38="","",INDEX('Enfants Adhérents'!$B$3:$B$36,MATCH($C38,'Enfants Adhérents'!$E$3:$E$36,0)))</f>
        <v/>
      </c>
      <c r="B38" s="106" t="str">
        <f>IF($C38="","",INDEX('Enfants Adhérents'!$C$3:$C$36,MATCH($C38,'Enfants Adhérents'!$E$3:$E$36,0)))</f>
        <v/>
      </c>
      <c r="C38" s="116" t="str">
        <f>IFERROR(SMALL('Enfants Adhérents'!$E$3:$E$36,ROW()-2),"")</f>
        <v/>
      </c>
      <c r="D38" s="106" t="str">
        <f>IF($C38="","",INDEX('Enfants Adhérents'!$A$3:$A$36,MATCH($C38,'Enfants Adhérents'!$E$3:$E$36,0)))</f>
        <v/>
      </c>
      <c r="E38" s="29" t="str">
        <f t="shared" si="0"/>
        <v xml:space="preserve"> </v>
      </c>
      <c r="F38" s="117" t="str">
        <f t="shared" si="2"/>
        <v/>
      </c>
    </row>
    <row r="39" spans="1:6" ht="14.4" x14ac:dyDescent="0.3">
      <c r="A39" s="106" t="str">
        <f>IF($C39="","",INDEX('Enfants Adhérents'!$B$3:$B$36,MATCH($C39,'Enfants Adhérents'!$E$3:$E$36,0)))</f>
        <v/>
      </c>
      <c r="B39" s="106" t="str">
        <f>IF($C39="","",INDEX('Enfants Adhérents'!$C$3:$C$36,MATCH($C39,'Enfants Adhérents'!$E$3:$E$36,0)))</f>
        <v/>
      </c>
      <c r="C39" s="116" t="str">
        <f>IFERROR(SMALL('Enfants Adhérents'!$E$3:$E$36,ROW()-2),"")</f>
        <v/>
      </c>
      <c r="D39" s="106" t="str">
        <f>IF($C39="","",INDEX('Enfants Adhérents'!$A$3:$A$36,MATCH($C39,'Enfants Adhérents'!$E$3:$E$36,0)))</f>
        <v/>
      </c>
      <c r="E39" s="29" t="str">
        <f t="shared" si="0"/>
        <v xml:space="preserve"> </v>
      </c>
      <c r="F39" s="117" t="str">
        <f t="shared" si="2"/>
        <v/>
      </c>
    </row>
    <row r="40" spans="1:6" ht="14.4" x14ac:dyDescent="0.3">
      <c r="A40" s="106" t="str">
        <f>IF($C40="","",INDEX('Enfants Adhérents'!$B$3:$B$36,MATCH($C40,'Enfants Adhérents'!$E$3:$E$36,0)))</f>
        <v/>
      </c>
      <c r="B40" s="106" t="str">
        <f>IF($C40="","",INDEX('Enfants Adhérents'!$C$3:$C$36,MATCH($C40,'Enfants Adhérents'!$E$3:$E$36,0)))</f>
        <v/>
      </c>
      <c r="C40" s="116" t="str">
        <f>IFERROR(SMALL('Enfants Adhérents'!$E$3:$E$36,ROW()-2),"")</f>
        <v/>
      </c>
      <c r="D40" s="106" t="str">
        <f>IF($C40="","",INDEX('Enfants Adhérents'!$A$3:$A$36,MATCH($C40,'Enfants Adhérents'!$E$3:$E$36,0)))</f>
        <v/>
      </c>
      <c r="E40" s="29" t="str">
        <f t="shared" si="0"/>
        <v xml:space="preserve"> </v>
      </c>
      <c r="F40" s="117" t="str">
        <f t="shared" si="2"/>
        <v/>
      </c>
    </row>
    <row r="41" spans="1:6" ht="14.4" x14ac:dyDescent="0.3">
      <c r="A41" s="106" t="str">
        <f>IF($C41="","",INDEX('Enfants Adhérents'!$B$3:$B$36,MATCH($C41,'Enfants Adhérents'!$E$3:$E$36,0)))</f>
        <v/>
      </c>
      <c r="B41" s="106" t="str">
        <f>IF($C41="","",INDEX('Enfants Adhérents'!$C$3:$C$36,MATCH($C41,'Enfants Adhérents'!$E$3:$E$36,0)))</f>
        <v/>
      </c>
      <c r="C41" s="116" t="str">
        <f>IFERROR(SMALL('Enfants Adhérents'!$E$3:$E$36,ROW()-2),"")</f>
        <v/>
      </c>
      <c r="D41" s="106" t="str">
        <f>IF($C41="","",INDEX('Enfants Adhérents'!$A$3:$A$36,MATCH($C41,'Enfants Adhérents'!$E$3:$E$36,0)))</f>
        <v/>
      </c>
      <c r="E41" s="29" t="str">
        <f t="shared" si="0"/>
        <v xml:space="preserve"> </v>
      </c>
      <c r="F41" s="117" t="str">
        <f t="shared" si="2"/>
        <v/>
      </c>
    </row>
    <row r="42" spans="1:6" ht="14.4" x14ac:dyDescent="0.3">
      <c r="A42" s="106" t="str">
        <f>IF($C42="","",INDEX('Enfants Adhérents'!$B$3:$B$36,MATCH($C42,'Enfants Adhérents'!$E$3:$E$36,0)))</f>
        <v/>
      </c>
      <c r="B42" s="106" t="str">
        <f>IF($C42="","",INDEX('Enfants Adhérents'!$C$3:$C$36,MATCH($C42,'Enfants Adhérents'!$E$3:$E$36,0)))</f>
        <v/>
      </c>
      <c r="C42" s="116" t="str">
        <f>IFERROR(SMALL('Enfants Adhérents'!$E$3:$E$36,ROW()-2),"")</f>
        <v/>
      </c>
      <c r="D42" s="106" t="str">
        <f>IF($C42="","",INDEX('Enfants Adhérents'!$A$3:$A$36,MATCH($C42,'Enfants Adhérents'!$E$3:$E$36,0)))</f>
        <v/>
      </c>
      <c r="E42" s="29" t="str">
        <f t="shared" si="0"/>
        <v xml:space="preserve"> </v>
      </c>
      <c r="F42" s="117" t="str">
        <f t="shared" si="2"/>
        <v/>
      </c>
    </row>
    <row r="43" spans="1:6" ht="14.4" x14ac:dyDescent="0.3">
      <c r="A43" s="106" t="str">
        <f>IF($C43="","",INDEX('Enfants Adhérents'!$B$3:$B$36,MATCH($C43,'Enfants Adhérents'!$E$3:$E$36,0)))</f>
        <v/>
      </c>
      <c r="B43" s="106" t="str">
        <f>IF($C43="","",INDEX('Enfants Adhérents'!$C$3:$C$36,MATCH($C43,'Enfants Adhérents'!$E$3:$E$36,0)))</f>
        <v/>
      </c>
      <c r="C43" s="116" t="str">
        <f>IFERROR(SMALL('Enfants Adhérents'!$E$3:$E$36,ROW()-2),"")</f>
        <v/>
      </c>
      <c r="D43" s="106" t="str">
        <f>IF($C43="","",INDEX('Enfants Adhérents'!$A$3:$A$36,MATCH($C43,'Enfants Adhérents'!$E$3:$E$36,0)))</f>
        <v/>
      </c>
      <c r="E43" s="29" t="str">
        <f t="shared" si="0"/>
        <v xml:space="preserve"> </v>
      </c>
      <c r="F43" s="117" t="str">
        <f t="shared" si="2"/>
        <v/>
      </c>
    </row>
    <row r="44" spans="1:6" ht="14.4" x14ac:dyDescent="0.3">
      <c r="A44" s="106" t="str">
        <f>IF($C44="","",INDEX('Enfants Adhérents'!$B$3:$B$36,MATCH($C44,'Enfants Adhérents'!$E$3:$E$36,0)))</f>
        <v/>
      </c>
      <c r="B44" s="106" t="str">
        <f>IF($C44="","",INDEX('Enfants Adhérents'!$C$3:$C$36,MATCH($C44,'Enfants Adhérents'!$E$3:$E$36,0)))</f>
        <v/>
      </c>
      <c r="C44" s="116" t="str">
        <f>IFERROR(SMALL('Enfants Adhérents'!$E$3:$E$36,ROW()-2),"")</f>
        <v/>
      </c>
      <c r="D44" s="106" t="str">
        <f>IF($C44="","",INDEX('Enfants Adhérents'!$A$3:$A$36,MATCH($C44,'Enfants Adhérents'!$E$3:$E$36,0)))</f>
        <v/>
      </c>
      <c r="E44" s="29" t="str">
        <f t="shared" si="0"/>
        <v xml:space="preserve"> </v>
      </c>
      <c r="F44" s="117" t="str">
        <f t="shared" si="2"/>
        <v/>
      </c>
    </row>
  </sheetData>
  <sortState ref="A2:E45">
    <sortCondition ref="D2:D45" customList="septembre,octobre,novembre,décembre,janvier,février,mars,avril,mai,juin,juillet,août"/>
    <sortCondition ref="A2:A45"/>
  </sortState>
  <dataConsolidate/>
  <pageMargins left="0.7" right="0.7" top="0.75" bottom="0.75" header="0.3" footer="0.3"/>
  <pageSetup paperSize="9" orientation="portrait" horizontalDpi="360" verticalDpi="36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F16"/>
  <sheetViews>
    <sheetView workbookViewId="0"/>
    <sheetView workbookViewId="1"/>
  </sheetViews>
  <sheetFormatPr baseColWidth="10" defaultRowHeight="13.8" x14ac:dyDescent="0.25"/>
  <cols>
    <col min="1" max="1" width="22" customWidth="1"/>
    <col min="2" max="2" width="28.3984375" bestFit="1" customWidth="1"/>
    <col min="3" max="4" width="14.3984375" bestFit="1" customWidth="1"/>
    <col min="5" max="5" width="27.8984375" bestFit="1" customWidth="1"/>
  </cols>
  <sheetData>
    <row r="2" spans="1:6" x14ac:dyDescent="0.25">
      <c r="A2" s="102" t="s">
        <v>62</v>
      </c>
      <c r="B2" s="103" t="s">
        <v>63</v>
      </c>
      <c r="C2" s="103" t="s">
        <v>64</v>
      </c>
      <c r="D2" s="103" t="s">
        <v>65</v>
      </c>
      <c r="E2" s="103" t="s">
        <v>66</v>
      </c>
      <c r="F2" s="103" t="s">
        <v>67</v>
      </c>
    </row>
    <row r="3" spans="1:6" ht="21.9" customHeight="1" x14ac:dyDescent="0.25">
      <c r="A3" t="s">
        <v>71</v>
      </c>
      <c r="B3" s="99"/>
      <c r="C3" s="99"/>
      <c r="D3" s="99"/>
      <c r="E3" s="100"/>
      <c r="F3" s="101"/>
    </row>
    <row r="4" spans="1:6" ht="21.9" customHeight="1" x14ac:dyDescent="0.25">
      <c r="A4" t="s">
        <v>76</v>
      </c>
      <c r="B4" s="47"/>
      <c r="C4" s="48"/>
      <c r="D4" s="47"/>
      <c r="E4" s="49"/>
      <c r="F4" s="48"/>
    </row>
    <row r="5" spans="1:6" ht="21.9" customHeight="1" x14ac:dyDescent="0.25">
      <c r="A5" t="s">
        <v>77</v>
      </c>
      <c r="B5" s="47"/>
      <c r="C5" s="47"/>
      <c r="D5" s="47"/>
      <c r="E5" s="49"/>
      <c r="F5" s="48"/>
    </row>
    <row r="6" spans="1:6" ht="21.9" customHeight="1" x14ac:dyDescent="0.25">
      <c r="A6" t="s">
        <v>69</v>
      </c>
      <c r="B6" s="47"/>
      <c r="C6" s="47"/>
      <c r="D6" s="47"/>
      <c r="E6" s="49"/>
      <c r="F6" s="48"/>
    </row>
    <row r="7" spans="1:6" ht="21.9" customHeight="1" x14ac:dyDescent="0.25">
      <c r="A7" t="s">
        <v>68</v>
      </c>
      <c r="B7" s="47"/>
      <c r="C7" s="47"/>
      <c r="D7" s="47"/>
      <c r="E7" s="49"/>
      <c r="F7" s="48"/>
    </row>
    <row r="8" spans="1:6" ht="21.9" customHeight="1" x14ac:dyDescent="0.25">
      <c r="A8" t="s">
        <v>74</v>
      </c>
      <c r="B8" s="47"/>
      <c r="C8" s="47"/>
      <c r="D8" s="47"/>
      <c r="E8" s="49"/>
      <c r="F8" s="48"/>
    </row>
    <row r="9" spans="1:6" ht="21.9" customHeight="1" x14ac:dyDescent="0.25">
      <c r="A9" t="s">
        <v>75</v>
      </c>
      <c r="B9" s="104"/>
      <c r="C9" s="104"/>
      <c r="D9" s="104"/>
      <c r="E9" s="105"/>
      <c r="F9" s="48"/>
    </row>
    <row r="10" spans="1:6" ht="21.9" customHeight="1" x14ac:dyDescent="0.25">
      <c r="A10" t="s">
        <v>72</v>
      </c>
      <c r="B10" s="47"/>
      <c r="C10" s="48"/>
      <c r="D10" s="47"/>
      <c r="E10" s="49"/>
      <c r="F10" s="48"/>
    </row>
    <row r="11" spans="1:6" ht="21.9" customHeight="1" x14ac:dyDescent="0.25">
      <c r="A11" t="s">
        <v>73</v>
      </c>
      <c r="B11" s="72"/>
      <c r="C11" s="72"/>
      <c r="D11" s="72"/>
      <c r="E11" s="73"/>
      <c r="F11" s="74"/>
    </row>
    <row r="12" spans="1:6" ht="21.9" customHeight="1" x14ac:dyDescent="0.25">
      <c r="A12" t="s">
        <v>70</v>
      </c>
      <c r="B12" s="78"/>
      <c r="C12" s="78"/>
      <c r="D12" s="78"/>
      <c r="E12" s="79"/>
      <c r="F12" s="80"/>
    </row>
    <row r="13" spans="1:6" ht="21.9" customHeight="1" x14ac:dyDescent="0.25">
      <c r="B13" s="75"/>
      <c r="C13" s="75"/>
      <c r="D13" s="75"/>
      <c r="E13" s="76"/>
      <c r="F13" s="77"/>
    </row>
    <row r="14" spans="1:6" ht="21.9" customHeight="1" x14ac:dyDescent="0.25">
      <c r="A14">
        <f>COUNTA(A3:A12)</f>
        <v>10</v>
      </c>
      <c r="B14" s="59"/>
      <c r="C14" s="59"/>
      <c r="D14" s="59"/>
      <c r="E14" s="59"/>
      <c r="F14" s="59"/>
    </row>
    <row r="15" spans="1:6" ht="21.9" customHeight="1" x14ac:dyDescent="0.25">
      <c r="B15" s="75"/>
      <c r="C15" s="77"/>
      <c r="D15" s="75"/>
      <c r="E15" s="76"/>
      <c r="F15" s="77"/>
    </row>
    <row r="16" spans="1:6" ht="21.9" customHeight="1" x14ac:dyDescent="0.25"/>
  </sheetData>
  <sortState ref="A3:A12">
    <sortCondition ref="A12"/>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workbookViewId="0">
      <selection activeCell="F3" sqref="F3"/>
    </sheetView>
    <sheetView workbookViewId="1"/>
  </sheetViews>
  <sheetFormatPr baseColWidth="10" defaultRowHeight="13.8" x14ac:dyDescent="0.25"/>
  <cols>
    <col min="1" max="1" width="18.69921875" bestFit="1" customWidth="1"/>
    <col min="2" max="2" width="15.5" bestFit="1" customWidth="1"/>
    <col min="3" max="3" width="8.09765625" bestFit="1" customWidth="1"/>
    <col min="4" max="4" width="2" bestFit="1" customWidth="1"/>
    <col min="5" max="5" width="10.59765625" bestFit="1" customWidth="1"/>
    <col min="6" max="6" width="9.09765625" bestFit="1" customWidth="1"/>
  </cols>
  <sheetData>
    <row r="1" spans="1:6" x14ac:dyDescent="0.25">
      <c r="B1">
        <f>COUNTA(B3:B44)</f>
        <v>42</v>
      </c>
    </row>
    <row r="3" spans="1:6" x14ac:dyDescent="0.25">
      <c r="A3" s="58" t="str">
        <f>'Enfants Adhérents'!A22</f>
        <v xml:space="preserve">Viviane </v>
      </c>
      <c r="B3">
        <f>'Enfants Adhérents'!B22</f>
        <v>0</v>
      </c>
      <c r="C3">
        <f>'Enfants Adhérents'!C22</f>
        <v>0</v>
      </c>
      <c r="D3">
        <f>'Enfants Adhérents'!D22</f>
        <v>0</v>
      </c>
      <c r="E3" s="28">
        <f>'Enfants Adhérents'!E22</f>
        <v>0</v>
      </c>
      <c r="F3" s="57">
        <f>'Enfants Adhérents'!F22</f>
        <v>0</v>
      </c>
    </row>
    <row r="4" spans="1:6" x14ac:dyDescent="0.25">
      <c r="A4" s="58" t="e">
        <f>'Enfants Adhérents'!#REF!</f>
        <v>#REF!</v>
      </c>
      <c r="B4">
        <f>'Enfants Adhérents'!B6</f>
        <v>0</v>
      </c>
      <c r="C4">
        <f>'Enfants Adhérents'!C6</f>
        <v>0</v>
      </c>
      <c r="D4">
        <f>'Enfants Adhérents'!D6</f>
        <v>0</v>
      </c>
      <c r="E4" s="28">
        <f>'Enfants Adhérents'!E6</f>
        <v>0</v>
      </c>
      <c r="F4" s="57">
        <f>'Enfants Adhérents'!F6</f>
        <v>0</v>
      </c>
    </row>
    <row r="5" spans="1:6" x14ac:dyDescent="0.25">
      <c r="A5" s="58" t="str">
        <f>'Enfants Adhérents'!A24</f>
        <v>Agnès</v>
      </c>
      <c r="B5" t="str">
        <f>'Enfants Adhérents'!B4</f>
        <v>B</v>
      </c>
      <c r="C5" t="str">
        <f>'Enfants Adhérents'!C4</f>
        <v>Thomas</v>
      </c>
      <c r="D5" t="str">
        <f>'Enfants Adhérents'!D4</f>
        <v>G</v>
      </c>
      <c r="E5" s="28">
        <f>'Enfants Adhérents'!E4</f>
        <v>43302</v>
      </c>
      <c r="F5" s="57">
        <f>'Enfants Adhérents'!F4</f>
        <v>43302</v>
      </c>
    </row>
    <row r="6" spans="1:6" x14ac:dyDescent="0.25">
      <c r="A6" s="58" t="str">
        <f>'Enfants Adhérents'!A12</f>
        <v>Corine</v>
      </c>
      <c r="B6" t="str">
        <f>'Enfants Adhérents'!B12</f>
        <v>J</v>
      </c>
      <c r="C6" t="str">
        <f>'Enfants Adhérents'!C12</f>
        <v>Ambre</v>
      </c>
      <c r="D6" t="str">
        <f>'Enfants Adhérents'!D12</f>
        <v>F</v>
      </c>
      <c r="E6" s="28">
        <f>'Enfants Adhérents'!E12</f>
        <v>43405</v>
      </c>
      <c r="F6" s="57">
        <f>'Enfants Adhérents'!F12</f>
        <v>43405</v>
      </c>
    </row>
    <row r="7" spans="1:6" x14ac:dyDescent="0.25">
      <c r="A7" s="58" t="e">
        <f>'Enfants Adhérents'!#REF!</f>
        <v>#REF!</v>
      </c>
      <c r="B7" t="str">
        <f>'Enfants Adhérents'!B19</f>
        <v>N</v>
      </c>
      <c r="C7" t="str">
        <f>'Enfants Adhérents'!C19</f>
        <v>Romane</v>
      </c>
      <c r="D7" t="str">
        <f>'Enfants Adhérents'!D19</f>
        <v>F</v>
      </c>
      <c r="E7" s="28">
        <f>'Enfants Adhérents'!E19</f>
        <v>43418</v>
      </c>
      <c r="F7" s="57">
        <f>'Enfants Adhérents'!F19</f>
        <v>43418</v>
      </c>
    </row>
    <row r="8" spans="1:6" x14ac:dyDescent="0.25">
      <c r="A8" s="58" t="e">
        <f>'Enfants Adhérents'!#REF!</f>
        <v>#REF!</v>
      </c>
      <c r="B8" t="str">
        <f>'Enfants Adhérents'!B26</f>
        <v>T</v>
      </c>
      <c r="C8" t="str">
        <f>'Enfants Adhérents'!C26</f>
        <v>Roxane</v>
      </c>
      <c r="D8" t="str">
        <f>'Enfants Adhérents'!D26</f>
        <v>F</v>
      </c>
      <c r="E8" s="28">
        <f>'Enfants Adhérents'!E26</f>
        <v>44013</v>
      </c>
      <c r="F8" s="57">
        <f>'Enfants Adhérents'!F26</f>
        <v>44013</v>
      </c>
    </row>
    <row r="9" spans="1:6" x14ac:dyDescent="0.25">
      <c r="A9" s="58" t="e">
        <f>'Enfants Adhérents'!#REF!</f>
        <v>#REF!</v>
      </c>
      <c r="B9" t="e">
        <f>'Enfants Adhérents'!#REF!</f>
        <v>#REF!</v>
      </c>
      <c r="C9" t="e">
        <f>'Enfants Adhérents'!#REF!</f>
        <v>#REF!</v>
      </c>
      <c r="D9" t="e">
        <f>'Enfants Adhérents'!#REF!</f>
        <v>#REF!</v>
      </c>
      <c r="E9" s="28" t="e">
        <f>'Enfants Adhérents'!#REF!</f>
        <v>#REF!</v>
      </c>
      <c r="F9" s="57" t="e">
        <f>'Enfants Adhérents'!#REF!</f>
        <v>#REF!</v>
      </c>
    </row>
    <row r="10" spans="1:6" x14ac:dyDescent="0.25">
      <c r="A10" s="58" t="e">
        <f>'Enfants Adhérents'!#REF!</f>
        <v>#REF!</v>
      </c>
      <c r="B10">
        <f>'Enfants Adhérents'!B16</f>
        <v>0</v>
      </c>
      <c r="C10">
        <f>'Enfants Adhérents'!C16</f>
        <v>0</v>
      </c>
      <c r="D10">
        <f>'Enfants Adhérents'!D16</f>
        <v>0</v>
      </c>
      <c r="E10" s="28">
        <f>'Enfants Adhérents'!E16</f>
        <v>0</v>
      </c>
      <c r="F10" s="57">
        <f>'Enfants Adhérents'!F16</f>
        <v>0</v>
      </c>
    </row>
    <row r="11" spans="1:6" x14ac:dyDescent="0.25">
      <c r="A11" s="58" t="str">
        <f>'Enfants Adhérents'!A9</f>
        <v>Fred</v>
      </c>
      <c r="B11" t="str">
        <f>'Enfants Adhérents'!B9</f>
        <v>G</v>
      </c>
      <c r="C11" t="str">
        <f>'Enfants Adhérents'!C9</f>
        <v>Basile</v>
      </c>
      <c r="D11" t="str">
        <f>'Enfants Adhérents'!D9</f>
        <v>G</v>
      </c>
      <c r="E11" s="28">
        <f>'Enfants Adhérents'!E9</f>
        <v>43819</v>
      </c>
      <c r="F11" s="57">
        <f>'Enfants Adhérents'!F9</f>
        <v>43819</v>
      </c>
    </row>
    <row r="12" spans="1:6" x14ac:dyDescent="0.25">
      <c r="A12" s="58" t="e">
        <f>'Enfants Adhérents'!#REF!</f>
        <v>#REF!</v>
      </c>
      <c r="B12" t="str">
        <f>'Enfants Adhérents'!B13</f>
        <v>K</v>
      </c>
      <c r="C12" t="str">
        <f>'Enfants Adhérents'!C13</f>
        <v>Clémentine</v>
      </c>
      <c r="D12" t="str">
        <f>'Enfants Adhérents'!D13</f>
        <v>F</v>
      </c>
      <c r="E12" s="28">
        <f>'Enfants Adhérents'!E13</f>
        <v>43873</v>
      </c>
      <c r="F12" s="57">
        <f>'Enfants Adhérents'!F13</f>
        <v>43873</v>
      </c>
    </row>
    <row r="13" spans="1:6" x14ac:dyDescent="0.25">
      <c r="A13" s="58" t="str">
        <f>'Enfants Adhérents'!A35</f>
        <v>Nathalie</v>
      </c>
      <c r="B13" t="str">
        <f>'Enfants Adhérents'!B35</f>
        <v>AC</v>
      </c>
      <c r="C13" t="str">
        <f>'Enfants Adhérents'!C35</f>
        <v>Juliette</v>
      </c>
      <c r="D13" t="str">
        <f>'Enfants Adhérents'!D35</f>
        <v>F</v>
      </c>
      <c r="E13" s="28">
        <f>'Enfants Adhérents'!E35</f>
        <v>43115</v>
      </c>
      <c r="F13" s="57">
        <f>'Enfants Adhérents'!F35</f>
        <v>43115</v>
      </c>
    </row>
    <row r="14" spans="1:6" x14ac:dyDescent="0.25">
      <c r="A14" s="58" t="e">
        <f>'Enfants Adhérents'!#REF!</f>
        <v>#REF!</v>
      </c>
      <c r="B14" t="str">
        <f>'Enfants Adhérents'!B10</f>
        <v>H</v>
      </c>
      <c r="C14" t="str">
        <f>'Enfants Adhérents'!C10</f>
        <v>Béatrice</v>
      </c>
      <c r="D14" t="str">
        <f>'Enfants Adhérents'!D10</f>
        <v>F</v>
      </c>
      <c r="E14" s="28">
        <f>'Enfants Adhérents'!E10</f>
        <v>43130</v>
      </c>
      <c r="F14" s="57">
        <f>'Enfants Adhérents'!F10</f>
        <v>43130</v>
      </c>
    </row>
    <row r="15" spans="1:6" x14ac:dyDescent="0.25">
      <c r="A15" s="58" t="e">
        <f>'Enfants Adhérents'!#REF!</f>
        <v>#REF!</v>
      </c>
      <c r="B15" t="str">
        <f>'Enfants Adhérents'!B25</f>
        <v>S</v>
      </c>
      <c r="C15" t="str">
        <f>'Enfants Adhérents'!C25</f>
        <v>César</v>
      </c>
      <c r="D15" t="str">
        <f>'Enfants Adhérents'!D25</f>
        <v>G</v>
      </c>
      <c r="E15" s="28">
        <f>'Enfants Adhérents'!E25</f>
        <v>43472</v>
      </c>
      <c r="F15" s="57">
        <f>'Enfants Adhérents'!F25</f>
        <v>43472</v>
      </c>
    </row>
    <row r="16" spans="1:6" x14ac:dyDescent="0.25">
      <c r="A16" s="58" t="e">
        <f>'Enfants Adhérents'!#REF!</f>
        <v>#REF!</v>
      </c>
      <c r="B16" t="str">
        <f>'Enfants Adhérents'!B23</f>
        <v>Q</v>
      </c>
      <c r="C16" t="str">
        <f>'Enfants Adhérents'!C23</f>
        <v>Olivia</v>
      </c>
      <c r="D16" t="str">
        <f>'Enfants Adhérents'!D23</f>
        <v>F</v>
      </c>
      <c r="E16" s="28">
        <f>'Enfants Adhérents'!E23</f>
        <v>43473</v>
      </c>
      <c r="F16" s="57">
        <f>'Enfants Adhérents'!F23</f>
        <v>43473</v>
      </c>
    </row>
    <row r="17" spans="1:6" x14ac:dyDescent="0.25">
      <c r="A17" s="58" t="e">
        <f>'Enfants Adhérents'!#REF!</f>
        <v>#REF!</v>
      </c>
      <c r="B17" t="str">
        <f>'Enfants Adhérents'!B24</f>
        <v>R</v>
      </c>
      <c r="C17" t="str">
        <f>'Enfants Adhérents'!C24</f>
        <v>Romy</v>
      </c>
      <c r="D17" t="str">
        <f>'Enfants Adhérents'!D24</f>
        <v>F</v>
      </c>
      <c r="E17" s="28">
        <f>'Enfants Adhérents'!E24</f>
        <v>43494</v>
      </c>
      <c r="F17" s="57">
        <f>'Enfants Adhérents'!F24</f>
        <v>43494</v>
      </c>
    </row>
    <row r="18" spans="1:6" x14ac:dyDescent="0.25">
      <c r="A18" s="58" t="str">
        <f>'Enfants Adhérents'!A27</f>
        <v>Stéphanie</v>
      </c>
      <c r="B18" t="str">
        <f>'Enfants Adhérents'!B27</f>
        <v>U</v>
      </c>
      <c r="C18" t="str">
        <f>'Enfants Adhérents'!C27</f>
        <v>Brigitte</v>
      </c>
      <c r="D18" t="str">
        <f>'Enfants Adhérents'!D27</f>
        <v>F</v>
      </c>
      <c r="E18" s="28">
        <f>'Enfants Adhérents'!E27</f>
        <v>43139</v>
      </c>
      <c r="F18" s="57">
        <f>'Enfants Adhérents'!F27</f>
        <v>43139</v>
      </c>
    </row>
    <row r="19" spans="1:6" x14ac:dyDescent="0.25">
      <c r="A19" s="58" t="e">
        <f>'Enfants Adhérents'!#REF!</f>
        <v>#REF!</v>
      </c>
      <c r="B19" t="e">
        <f>'Enfants Adhérents'!#REF!</f>
        <v>#REF!</v>
      </c>
      <c r="C19" t="e">
        <f>'Enfants Adhérents'!#REF!</f>
        <v>#REF!</v>
      </c>
      <c r="D19" t="e">
        <f>'Enfants Adhérents'!#REF!</f>
        <v>#REF!</v>
      </c>
      <c r="E19" s="28" t="e">
        <f>'Enfants Adhérents'!#REF!</f>
        <v>#REF!</v>
      </c>
      <c r="F19" s="57" t="e">
        <f>'Enfants Adhérents'!#REF!</f>
        <v>#REF!</v>
      </c>
    </row>
    <row r="20" spans="1:6" x14ac:dyDescent="0.25">
      <c r="A20" s="58" t="e">
        <f>'Enfants Adhérents'!#REF!</f>
        <v>#REF!</v>
      </c>
      <c r="B20" t="str">
        <f>'Enfants Adhérents'!B30</f>
        <v>X</v>
      </c>
      <c r="C20" t="str">
        <f>'Enfants Adhérents'!C30</f>
        <v>Nolann</v>
      </c>
      <c r="D20" t="str">
        <f>'Enfants Adhérents'!D30</f>
        <v>G</v>
      </c>
      <c r="E20" s="28">
        <f>'Enfants Adhérents'!E30</f>
        <v>43175</v>
      </c>
      <c r="F20" s="57">
        <f>'Enfants Adhérents'!F30</f>
        <v>43175</v>
      </c>
    </row>
    <row r="21" spans="1:6" x14ac:dyDescent="0.25">
      <c r="A21" s="58" t="e">
        <f>'Enfants Adhérents'!#REF!</f>
        <v>#REF!</v>
      </c>
      <c r="B21" t="str">
        <f>'Enfants Adhérents'!B29</f>
        <v>W</v>
      </c>
      <c r="C21" t="str">
        <f>'Enfants Adhérents'!C29</f>
        <v>Simon</v>
      </c>
      <c r="D21" t="str">
        <f>'Enfants Adhérents'!D29</f>
        <v>G</v>
      </c>
      <c r="E21" s="28">
        <f>'Enfants Adhérents'!E29</f>
        <v>43546</v>
      </c>
      <c r="F21" s="57">
        <f>'Enfants Adhérents'!F29</f>
        <v>43546</v>
      </c>
    </row>
    <row r="22" spans="1:6" x14ac:dyDescent="0.25">
      <c r="A22" s="58">
        <f>'Enfants Adhérents'!A41</f>
        <v>0</v>
      </c>
      <c r="B22">
        <f>'Enfants Adhérents'!B41</f>
        <v>0</v>
      </c>
      <c r="C22">
        <f>'Enfants Adhérents'!C41</f>
        <v>0</v>
      </c>
      <c r="D22">
        <f>'Enfants Adhérents'!D41</f>
        <v>0</v>
      </c>
      <c r="E22" s="28">
        <f>'Enfants Adhérents'!E41</f>
        <v>0</v>
      </c>
      <c r="F22" s="57">
        <f>'Enfants Adhérents'!F41</f>
        <v>0</v>
      </c>
    </row>
    <row r="23" spans="1:6" x14ac:dyDescent="0.25">
      <c r="A23" s="58">
        <f>'Enfants Adhérents'!A42</f>
        <v>0</v>
      </c>
      <c r="B23">
        <f>'Enfants Adhérents'!B42</f>
        <v>0</v>
      </c>
      <c r="C23">
        <f>'Enfants Adhérents'!C42</f>
        <v>0</v>
      </c>
      <c r="D23">
        <f>'Enfants Adhérents'!D42</f>
        <v>0</v>
      </c>
      <c r="E23" s="28">
        <f>'Enfants Adhérents'!E42</f>
        <v>0</v>
      </c>
      <c r="F23" s="57">
        <f>'Enfants Adhérents'!F42</f>
        <v>0</v>
      </c>
    </row>
    <row r="24" spans="1:6" x14ac:dyDescent="0.25">
      <c r="A24" s="58" t="str">
        <f>'Enfants Adhérents'!A17</f>
        <v>Jocelyne</v>
      </c>
      <c r="B24" t="str">
        <f>'Enfants Adhérents'!B17</f>
        <v>L</v>
      </c>
      <c r="C24" t="str">
        <f>'Enfants Adhérents'!C17</f>
        <v>Evan</v>
      </c>
      <c r="D24" t="str">
        <f>'Enfants Adhérents'!D17</f>
        <v>G</v>
      </c>
      <c r="E24" s="28">
        <f>'Enfants Adhérents'!E17</f>
        <v>43958</v>
      </c>
      <c r="F24" s="57">
        <f>'Enfants Adhérents'!F17</f>
        <v>43958</v>
      </c>
    </row>
    <row r="25" spans="1:6" x14ac:dyDescent="0.25">
      <c r="A25" s="58" t="str">
        <f>'Enfants Adhérents'!A25</f>
        <v>Agnès</v>
      </c>
      <c r="B25" t="str">
        <f>'Enfants Adhérents'!B5</f>
        <v>C</v>
      </c>
      <c r="C25" t="str">
        <f>'Enfants Adhérents'!C5</f>
        <v>Cunégonde</v>
      </c>
      <c r="D25" t="str">
        <f>'Enfants Adhérents'!D5</f>
        <v>F</v>
      </c>
      <c r="E25" s="28">
        <f>'Enfants Adhérents'!E5</f>
        <v>43210</v>
      </c>
      <c r="F25" s="57">
        <f>'Enfants Adhérents'!F5</f>
        <v>43210</v>
      </c>
    </row>
    <row r="26" spans="1:6" x14ac:dyDescent="0.25">
      <c r="A26" s="58" t="str">
        <f>'Enfants Adhérents'!A18</f>
        <v>Jocelyne</v>
      </c>
      <c r="B26" t="str">
        <f>'Enfants Adhérents'!B18</f>
        <v>M</v>
      </c>
      <c r="C26" t="str">
        <f>'Enfants Adhérents'!C18</f>
        <v>Simon</v>
      </c>
      <c r="D26" t="str">
        <f>'Enfants Adhérents'!D18</f>
        <v>G</v>
      </c>
      <c r="E26" s="28">
        <f>'Enfants Adhérents'!E18</f>
        <v>43564</v>
      </c>
      <c r="F26" s="57">
        <f>'Enfants Adhérents'!F18</f>
        <v>43564</v>
      </c>
    </row>
    <row r="27" spans="1:6" x14ac:dyDescent="0.25">
      <c r="A27" s="58" t="str">
        <f>'Enfants Adhérents'!A11</f>
        <v>Corine</v>
      </c>
      <c r="B27" t="str">
        <f>'Enfants Adhérents'!B11</f>
        <v>I</v>
      </c>
      <c r="C27" t="str">
        <f>'Enfants Adhérents'!C11</f>
        <v>Eliott</v>
      </c>
      <c r="D27" t="str">
        <f>'Enfants Adhérents'!D11</f>
        <v>G</v>
      </c>
      <c r="E27" s="28">
        <f>'Enfants Adhérents'!E11</f>
        <v>43974</v>
      </c>
      <c r="F27" s="57">
        <f>'Enfants Adhérents'!F11</f>
        <v>43974</v>
      </c>
    </row>
    <row r="28" spans="1:6" x14ac:dyDescent="0.25">
      <c r="A28" s="58" t="str">
        <f>'Enfants Adhérents'!A36</f>
        <v>Nathalie</v>
      </c>
      <c r="B28" t="str">
        <f>'Enfants Adhérents'!B36</f>
        <v>AD</v>
      </c>
      <c r="C28" t="str">
        <f>'Enfants Adhérents'!C36</f>
        <v>Louis</v>
      </c>
      <c r="D28" t="str">
        <f>'Enfants Adhérents'!D36</f>
        <v>G</v>
      </c>
      <c r="E28" s="28">
        <f>'Enfants Adhérents'!E36</f>
        <v>43908</v>
      </c>
      <c r="F28" s="57">
        <f>'Enfants Adhérents'!F36</f>
        <v>43908</v>
      </c>
    </row>
    <row r="29" spans="1:6" x14ac:dyDescent="0.25">
      <c r="A29" s="58" t="str">
        <f>'Enfants Adhérents'!A20</f>
        <v xml:space="preserve">Viviane </v>
      </c>
      <c r="B29" t="str">
        <f>'Enfants Adhérents'!B20</f>
        <v>O</v>
      </c>
      <c r="C29" t="str">
        <f>'Enfants Adhérents'!C20</f>
        <v>Alysée</v>
      </c>
      <c r="D29" t="str">
        <f>'Enfants Adhérents'!D20</f>
        <v>F</v>
      </c>
      <c r="E29" s="28">
        <f>'Enfants Adhérents'!E20</f>
        <v>43915</v>
      </c>
      <c r="F29" s="57">
        <f>'Enfants Adhérents'!F20</f>
        <v>43915</v>
      </c>
    </row>
    <row r="30" spans="1:6" x14ac:dyDescent="0.25">
      <c r="A30" s="58" t="e">
        <f>'Enfants Adhérents'!#REF!</f>
        <v>#REF!</v>
      </c>
      <c r="B30" t="str">
        <f>'Enfants Adhérents'!B3</f>
        <v>A</v>
      </c>
      <c r="C30" t="str">
        <f>'Enfants Adhérents'!C3</f>
        <v>Dalida</v>
      </c>
      <c r="D30" t="str">
        <f>'Enfants Adhérents'!D3</f>
        <v>F</v>
      </c>
      <c r="E30" s="28">
        <f>'Enfants Adhérents'!E3</f>
        <v>43232</v>
      </c>
      <c r="F30" s="57">
        <f>'Enfants Adhérents'!F3</f>
        <v>43232</v>
      </c>
    </row>
    <row r="31" spans="1:6" x14ac:dyDescent="0.25">
      <c r="A31" s="58" t="str">
        <f>'Enfants Adhérents'!A21</f>
        <v xml:space="preserve">Viviane </v>
      </c>
      <c r="B31" t="str">
        <f>'Enfants Adhérents'!B21</f>
        <v>P</v>
      </c>
      <c r="C31" t="str">
        <f>'Enfants Adhérents'!C21</f>
        <v>Emma</v>
      </c>
      <c r="D31" t="str">
        <f>'Enfants Adhérents'!D21</f>
        <v>F</v>
      </c>
      <c r="E31" s="28">
        <f>'Enfants Adhérents'!E21</f>
        <v>43360</v>
      </c>
      <c r="F31" s="57">
        <f>'Enfants Adhérents'!F21</f>
        <v>43360</v>
      </c>
    </row>
    <row r="32" spans="1:6" x14ac:dyDescent="0.25">
      <c r="A32" s="58" t="e">
        <f>'Enfants Adhérents'!#REF!</f>
        <v>#REF!</v>
      </c>
      <c r="B32" t="e">
        <f>'Enfants Adhérents'!#REF!</f>
        <v>#REF!</v>
      </c>
      <c r="C32" t="e">
        <f>'Enfants Adhérents'!#REF!</f>
        <v>#REF!</v>
      </c>
      <c r="D32" t="e">
        <f>'Enfants Adhérents'!#REF!</f>
        <v>#REF!</v>
      </c>
      <c r="E32" s="28" t="e">
        <f>'Enfants Adhérents'!#REF!</f>
        <v>#REF!</v>
      </c>
      <c r="F32" s="57" t="e">
        <f>'Enfants Adhérents'!#REF!</f>
        <v>#REF!</v>
      </c>
    </row>
    <row r="33" spans="1:6" x14ac:dyDescent="0.25">
      <c r="A33" s="58" t="str">
        <f>'Enfants Adhérents'!A7</f>
        <v>Fred</v>
      </c>
      <c r="B33" t="str">
        <f>'Enfants Adhérents'!B7</f>
        <v>E</v>
      </c>
      <c r="C33" t="str">
        <f>'Enfants Adhérents'!C7</f>
        <v>Georges</v>
      </c>
      <c r="D33" t="str">
        <f>'Enfants Adhérents'!D7</f>
        <v>G</v>
      </c>
      <c r="E33" s="28">
        <f>'Enfants Adhérents'!E7</f>
        <v>43275</v>
      </c>
      <c r="F33" s="57">
        <f>'Enfants Adhérents'!F7</f>
        <v>43275</v>
      </c>
    </row>
    <row r="34" spans="1:6" x14ac:dyDescent="0.25">
      <c r="A34" s="58" t="str">
        <f>'Enfants Adhérents'!A31</f>
        <v>Sylvie</v>
      </c>
      <c r="B34" t="str">
        <f>'Enfants Adhérents'!B31</f>
        <v>Y</v>
      </c>
      <c r="C34" t="str">
        <f>'Enfants Adhérents'!C31</f>
        <v>Sacha</v>
      </c>
      <c r="D34" t="str">
        <f>'Enfants Adhérents'!D31</f>
        <v>G</v>
      </c>
      <c r="E34" s="28">
        <f>'Enfants Adhérents'!E31</f>
        <v>43635</v>
      </c>
      <c r="F34" s="57">
        <f>'Enfants Adhérents'!F31</f>
        <v>43635</v>
      </c>
    </row>
    <row r="35" spans="1:6" x14ac:dyDescent="0.25">
      <c r="A35" s="58" t="str">
        <f>'Enfants Adhérents'!A34</f>
        <v>Nathalie</v>
      </c>
      <c r="B35" t="str">
        <f>'Enfants Adhérents'!B34</f>
        <v>AB</v>
      </c>
      <c r="C35" t="str">
        <f>'Enfants Adhérents'!C34</f>
        <v>Charlotte</v>
      </c>
      <c r="D35" t="str">
        <f>'Enfants Adhérents'!D34</f>
        <v>F</v>
      </c>
      <c r="E35" s="28">
        <f>'Enfants Adhérents'!E34</f>
        <v>43855</v>
      </c>
      <c r="F35" s="57">
        <f>'Enfants Adhérents'!F34</f>
        <v>43855</v>
      </c>
    </row>
    <row r="36" spans="1:6" x14ac:dyDescent="0.25">
      <c r="A36" s="58">
        <f>'Enfants Adhérents'!A43</f>
        <v>0</v>
      </c>
      <c r="B36">
        <f>'Enfants Adhérents'!B43</f>
        <v>0</v>
      </c>
      <c r="C36">
        <f>'Enfants Adhérents'!C43</f>
        <v>0</v>
      </c>
      <c r="D36">
        <f>'Enfants Adhérents'!D43</f>
        <v>0</v>
      </c>
      <c r="E36" s="28">
        <f>'Enfants Adhérents'!E43</f>
        <v>0</v>
      </c>
      <c r="F36" s="57">
        <f>'Enfants Adhérents'!F43</f>
        <v>0</v>
      </c>
    </row>
    <row r="37" spans="1:6" x14ac:dyDescent="0.25">
      <c r="A37" s="58" t="str">
        <f>'Enfants Adhérents'!A8</f>
        <v>Fred</v>
      </c>
      <c r="B37" t="str">
        <f>'Enfants Adhérents'!B8</f>
        <v>F</v>
      </c>
      <c r="C37" t="str">
        <f>'Enfants Adhérents'!C8</f>
        <v>Elsa</v>
      </c>
      <c r="D37" t="str">
        <f>'Enfants Adhérents'!D8</f>
        <v>F</v>
      </c>
      <c r="E37" s="28">
        <f>'Enfants Adhérents'!E8</f>
        <v>43657</v>
      </c>
      <c r="F37" s="57">
        <f>'Enfants Adhérents'!F8</f>
        <v>43657</v>
      </c>
    </row>
    <row r="38" spans="1:6" x14ac:dyDescent="0.25">
      <c r="A38" s="58" t="e">
        <f>'Enfants Adhérents'!#REF!</f>
        <v>#REF!</v>
      </c>
      <c r="B38" t="str">
        <f>'Enfants Adhérents'!B33</f>
        <v>AA</v>
      </c>
      <c r="C38" t="str">
        <f>'Enfants Adhérents'!C33</f>
        <v>Romain</v>
      </c>
      <c r="D38" t="str">
        <f>'Enfants Adhérents'!D33</f>
        <v>G</v>
      </c>
      <c r="E38" s="28">
        <f>'Enfants Adhérents'!E33</f>
        <v>43691</v>
      </c>
      <c r="F38" s="57">
        <f>'Enfants Adhérents'!F33</f>
        <v>43691</v>
      </c>
    </row>
    <row r="39" spans="1:6" x14ac:dyDescent="0.25">
      <c r="A39" s="58" t="str">
        <f>'Enfants Adhérents'!A28</f>
        <v>Stéphanie</v>
      </c>
      <c r="B39" t="str">
        <f>'Enfants Adhérents'!B28</f>
        <v>V</v>
      </c>
      <c r="C39" t="str">
        <f>'Enfants Adhérents'!C28</f>
        <v>Roger</v>
      </c>
      <c r="D39" t="str">
        <f>'Enfants Adhérents'!D28</f>
        <v>G</v>
      </c>
      <c r="E39" s="28">
        <f>'Enfants Adhérents'!E28</f>
        <v>43708</v>
      </c>
      <c r="F39" s="57">
        <f>'Enfants Adhérents'!F28</f>
        <v>43708</v>
      </c>
    </row>
    <row r="40" spans="1:6" x14ac:dyDescent="0.25">
      <c r="A40" s="58" t="str">
        <f>'Enfants Adhérents'!A14</f>
        <v>Christine</v>
      </c>
      <c r="B40">
        <f>'Enfants Adhérents'!B14</f>
        <v>0</v>
      </c>
      <c r="C40">
        <f>'Enfants Adhérents'!C14</f>
        <v>0</v>
      </c>
      <c r="D40">
        <f>'Enfants Adhérents'!D14</f>
        <v>0</v>
      </c>
      <c r="E40" s="28" t="str">
        <f>'Enfants Adhérents'!E14</f>
        <v xml:space="preserve"> </v>
      </c>
      <c r="F40" s="57" t="str">
        <f>'Enfants Adhérents'!F14</f>
        <v xml:space="preserve"> </v>
      </c>
    </row>
    <row r="41" spans="1:6" x14ac:dyDescent="0.25">
      <c r="A41" s="58" t="e">
        <f>'Enfants Adhérents'!#REF!</f>
        <v>#REF!</v>
      </c>
      <c r="B41">
        <f>'Enfants Adhérents'!B15</f>
        <v>0</v>
      </c>
      <c r="C41">
        <f>'Enfants Adhérents'!C15</f>
        <v>0</v>
      </c>
      <c r="D41">
        <f>'Enfants Adhérents'!D15</f>
        <v>0</v>
      </c>
      <c r="E41" s="28" t="str">
        <f>'Enfants Adhérents'!E15</f>
        <v xml:space="preserve"> </v>
      </c>
      <c r="F41" s="57" t="str">
        <f>'Enfants Adhérents'!F15</f>
        <v xml:space="preserve"> </v>
      </c>
    </row>
    <row r="42" spans="1:6" x14ac:dyDescent="0.25">
      <c r="A42" s="58" t="e">
        <f>'Enfants Adhérents'!#REF!</f>
        <v>#REF!</v>
      </c>
      <c r="B42" t="e">
        <f>'Enfants Adhérents'!#REF!</f>
        <v>#REF!</v>
      </c>
      <c r="C42" t="e">
        <f>'Enfants Adhérents'!#REF!</f>
        <v>#REF!</v>
      </c>
      <c r="D42" t="e">
        <f>'Enfants Adhérents'!#REF!</f>
        <v>#REF!</v>
      </c>
      <c r="E42" s="28" t="e">
        <f>'Enfants Adhérents'!#REF!</f>
        <v>#REF!</v>
      </c>
      <c r="F42" s="57" t="e">
        <f>'Enfants Adhérents'!#REF!</f>
        <v>#REF!</v>
      </c>
    </row>
    <row r="43" spans="1:6" x14ac:dyDescent="0.25">
      <c r="A43" s="58" t="str">
        <f>'Enfants Adhérents'!A32</f>
        <v>Sylvie</v>
      </c>
      <c r="B43" t="str">
        <f>'Enfants Adhérents'!B32</f>
        <v>Z</v>
      </c>
      <c r="C43" t="str">
        <f>'Enfants Adhérents'!C32</f>
        <v>Tiago</v>
      </c>
      <c r="D43" t="str">
        <f>'Enfants Adhérents'!D32</f>
        <v>G</v>
      </c>
      <c r="E43" s="28">
        <f>'Enfants Adhérents'!E32</f>
        <v>44075</v>
      </c>
      <c r="F43" s="57">
        <f>'Enfants Adhérents'!F32</f>
        <v>44075</v>
      </c>
    </row>
    <row r="44" spans="1:6" x14ac:dyDescent="0.25">
      <c r="A44" s="58" t="e">
        <f>'Enfants Adhérents'!#REF!</f>
        <v>#REF!</v>
      </c>
      <c r="B44" t="e">
        <f>'Enfants Adhérents'!#REF!</f>
        <v>#REF!</v>
      </c>
      <c r="C44" t="e">
        <f>'Enfants Adhérents'!#REF!</f>
        <v>#REF!</v>
      </c>
      <c r="D44" t="e">
        <f>'Enfants Adhérents'!#REF!</f>
        <v>#REF!</v>
      </c>
      <c r="E44" s="28" t="e">
        <f>'Enfants Adhérents'!#REF!</f>
        <v>#REF!</v>
      </c>
      <c r="F44" s="57" t="e">
        <f>'Enfants Adhérents'!#REF!</f>
        <v>#REF!</v>
      </c>
    </row>
  </sheetData>
  <sortState caseSensitive="1" ref="A3:F44">
    <sortCondition ref="F3:F44" customList="septembre,octobre,novembre,décembre,janvier,février,mars,avril,mai,juin,juillet,août"/>
  </sortState>
  <pageMargins left="0.7" right="0.7" top="0.75" bottom="0.75" header="0.3" footer="0.3"/>
  <ignoredErrors>
    <ignoredError sqref="F12" emptyCellReference="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Enfants Adhérents</vt:lpstr>
      <vt:lpstr>G-F et mois</vt:lpstr>
      <vt:lpstr>Détails âges</vt:lpstr>
      <vt:lpstr>Ass Mat</vt:lpstr>
      <vt:lpstr>Feuil1</vt:lpstr>
      <vt:lpstr>'Enfants Adhérents'!AMpetitsloups</vt:lpstr>
      <vt:lpstr>'Enfants Adhérents'!listeamenfants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dc:creator>
  <cp:lastModifiedBy>André</cp:lastModifiedBy>
  <cp:lastPrinted>2019-10-22T16:57:48Z</cp:lastPrinted>
  <dcterms:created xsi:type="dcterms:W3CDTF">2019-09-16T16:37:10Z</dcterms:created>
  <dcterms:modified xsi:type="dcterms:W3CDTF">2020-09-26T16:43:20Z</dcterms:modified>
</cp:coreProperties>
</file>