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164"/>
  </bookViews>
  <sheets>
    <sheet name="2020" sheetId="12" r:id="rId1"/>
    <sheet name="ECHEANCES CLIENTS" sheetId="9" r:id="rId2"/>
  </sheets>
  <definedNames>
    <definedName name="_xlnm._FilterDatabase" localSheetId="0" hidden="1">'2020'!$A$16:$U$102</definedName>
    <definedName name="CIVILITE" localSheetId="0">#REF!</definedName>
    <definedName name="CIVILITE" localSheetId="1">#REF!</definedName>
    <definedName name="CIVILITE">#REF!</definedName>
    <definedName name="CONDUCTEUR_DE_TRAVAUX" localSheetId="0">#REF!</definedName>
    <definedName name="CONDUCTEUR_DE_TRAVAUX">#REF!</definedName>
    <definedName name="CONTACT" localSheetId="0">#REF!</definedName>
    <definedName name="CONTACT" localSheetId="1">#REF!</definedName>
    <definedName name="CONTACT">#REF!</definedName>
    <definedName name="CP" localSheetId="0">#REF!</definedName>
    <definedName name="CP" localSheetId="1">#REF!</definedName>
    <definedName name="CP">#REF!</definedName>
    <definedName name="ECHEANCE" localSheetId="0">#REF!</definedName>
    <definedName name="ECHEANCE" localSheetId="1">#REF!</definedName>
    <definedName name="ECHEANCE">#REF!</definedName>
    <definedName name="ENTREPRISE" localSheetId="0">#REF!</definedName>
    <definedName name="ENTREPRISE" localSheetId="1">#REF!</definedName>
    <definedName name="ENTREPRISE">#REF!</definedName>
    <definedName name="FONCTION" localSheetId="0">#REF!</definedName>
    <definedName name="FONCTION" localSheetId="1">#REF!</definedName>
    <definedName name="FONCTION">#REF!</definedName>
    <definedName name="_xlnm.Print_Titles" localSheetId="0">'2020'!$14:$16</definedName>
    <definedName name="VILLE" localSheetId="0">#REF!</definedName>
    <definedName name="VILLE" localSheetId="1">#REF!</definedName>
    <definedName name="VILLE">#REF!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18" i="12" l="1"/>
  <c r="K48" i="12"/>
  <c r="K49" i="12"/>
  <c r="K50" i="12"/>
  <c r="K51" i="12"/>
  <c r="K52" i="12"/>
  <c r="K53" i="12"/>
  <c r="K54" i="12"/>
  <c r="K55" i="12"/>
  <c r="K56" i="12"/>
  <c r="K57" i="12"/>
  <c r="K58" i="12"/>
  <c r="K59" i="12"/>
  <c r="K60" i="12"/>
  <c r="K61" i="12"/>
  <c r="K62" i="12"/>
  <c r="K63" i="12"/>
  <c r="K64" i="12"/>
  <c r="K65" i="12"/>
  <c r="K66" i="12"/>
  <c r="K67" i="12"/>
  <c r="K68" i="12"/>
  <c r="K69" i="12"/>
  <c r="K70" i="12"/>
  <c r="K71" i="12"/>
  <c r="K72" i="12"/>
  <c r="K73" i="12"/>
  <c r="K74" i="12"/>
  <c r="K75" i="12"/>
  <c r="K76" i="12"/>
  <c r="K77" i="12"/>
  <c r="K78" i="12"/>
  <c r="K79" i="12"/>
  <c r="K80" i="12"/>
  <c r="K81" i="12"/>
  <c r="K82" i="12"/>
  <c r="K83" i="12"/>
  <c r="K84" i="12"/>
  <c r="K85" i="12"/>
  <c r="K86" i="12"/>
  <c r="K87" i="12"/>
  <c r="K88" i="12"/>
  <c r="K89" i="12"/>
  <c r="K90" i="12"/>
  <c r="K91" i="12"/>
  <c r="K92" i="12"/>
  <c r="K93" i="12"/>
  <c r="K94" i="12"/>
  <c r="K95" i="12"/>
  <c r="K96" i="12"/>
  <c r="K97" i="12"/>
  <c r="K98" i="12"/>
  <c r="K99" i="12"/>
  <c r="K100" i="12"/>
  <c r="K101" i="12"/>
  <c r="K102" i="12"/>
  <c r="K18" i="12"/>
  <c r="K19" i="12"/>
  <c r="K20" i="12"/>
  <c r="K21" i="12"/>
  <c r="K22" i="12"/>
  <c r="K23" i="12"/>
  <c r="K24" i="12"/>
  <c r="K25" i="12"/>
  <c r="K26" i="12"/>
  <c r="K27" i="12"/>
  <c r="K28" i="12"/>
  <c r="K29" i="12"/>
  <c r="K30" i="12"/>
  <c r="K31" i="12"/>
  <c r="K32" i="12"/>
  <c r="K33" i="12"/>
  <c r="K34" i="12"/>
  <c r="K35" i="12"/>
  <c r="K36" i="12"/>
  <c r="K37" i="12"/>
  <c r="K38" i="12"/>
  <c r="K39" i="12"/>
  <c r="K40" i="12"/>
  <c r="K41" i="12"/>
  <c r="K42" i="12"/>
  <c r="K43" i="12"/>
  <c r="K44" i="12"/>
  <c r="K45" i="12"/>
  <c r="K46" i="12"/>
  <c r="K47" i="12"/>
  <c r="K17" i="12"/>
  <c r="K4" i="12" l="1"/>
  <c r="J4" i="12"/>
  <c r="I4" i="12" l="1"/>
  <c r="G4" i="12" l="1"/>
  <c r="H4" i="12"/>
  <c r="F4" i="12" l="1"/>
  <c r="E4" i="12" l="1"/>
  <c r="D9" i="12" l="1"/>
  <c r="I18" i="12"/>
  <c r="J18" i="12" s="1"/>
  <c r="I19" i="12"/>
  <c r="J19" i="12" s="1"/>
  <c r="I20" i="12"/>
  <c r="J20" i="12" s="1"/>
  <c r="I21" i="12"/>
  <c r="J21" i="12" s="1"/>
  <c r="I22" i="12"/>
  <c r="J22" i="12" s="1"/>
  <c r="I23" i="12"/>
  <c r="J23" i="12" s="1"/>
  <c r="I24" i="12"/>
  <c r="J24" i="12" s="1"/>
  <c r="I25" i="12"/>
  <c r="J25" i="12" s="1"/>
  <c r="I26" i="12"/>
  <c r="J26" i="12" s="1"/>
  <c r="I27" i="12"/>
  <c r="J27" i="12" s="1"/>
  <c r="I28" i="12"/>
  <c r="J28" i="12" s="1"/>
  <c r="I29" i="12"/>
  <c r="J29" i="12" s="1"/>
  <c r="I30" i="12"/>
  <c r="J30" i="12" s="1"/>
  <c r="I31" i="12"/>
  <c r="J31" i="12" s="1"/>
  <c r="I32" i="12"/>
  <c r="J32" i="12" s="1"/>
  <c r="I33" i="12"/>
  <c r="J33" i="12" s="1"/>
  <c r="I34" i="12"/>
  <c r="J34" i="12" s="1"/>
  <c r="I35" i="12"/>
  <c r="J35" i="12" s="1"/>
  <c r="I36" i="12"/>
  <c r="J36" i="12" s="1"/>
  <c r="I37" i="12"/>
  <c r="J37" i="12" s="1"/>
  <c r="I38" i="12"/>
  <c r="J38" i="12" s="1"/>
  <c r="I39" i="12"/>
  <c r="J39" i="12" s="1"/>
  <c r="I40" i="12"/>
  <c r="J40" i="12" s="1"/>
  <c r="I41" i="12"/>
  <c r="J41" i="12" s="1"/>
  <c r="I42" i="12"/>
  <c r="J42" i="12" s="1"/>
  <c r="I43" i="12"/>
  <c r="J43" i="12" s="1"/>
  <c r="I44" i="12"/>
  <c r="J44" i="12" s="1"/>
  <c r="I45" i="12"/>
  <c r="J45" i="12" s="1"/>
  <c r="I46" i="12"/>
  <c r="J46" i="12" s="1"/>
  <c r="I47" i="12"/>
  <c r="J47" i="12" s="1"/>
  <c r="I48" i="12"/>
  <c r="J48" i="12" s="1"/>
  <c r="I49" i="12"/>
  <c r="J49" i="12" s="1"/>
  <c r="I50" i="12"/>
  <c r="J50" i="12" s="1"/>
  <c r="I51" i="12"/>
  <c r="J51" i="12" s="1"/>
  <c r="I52" i="12"/>
  <c r="J52" i="12" s="1"/>
  <c r="I53" i="12"/>
  <c r="J53" i="12" s="1"/>
  <c r="I54" i="12"/>
  <c r="J54" i="12" s="1"/>
  <c r="I55" i="12"/>
  <c r="J55" i="12" s="1"/>
  <c r="I56" i="12"/>
  <c r="J56" i="12" s="1"/>
  <c r="I57" i="12"/>
  <c r="J57" i="12" s="1"/>
  <c r="I58" i="12"/>
  <c r="J58" i="12" s="1"/>
  <c r="I59" i="12"/>
  <c r="J59" i="12" s="1"/>
  <c r="I60" i="12"/>
  <c r="J60" i="12" s="1"/>
  <c r="I61" i="12"/>
  <c r="J61" i="12" s="1"/>
  <c r="I62" i="12"/>
  <c r="J62" i="12" s="1"/>
  <c r="I63" i="12"/>
  <c r="J63" i="12" s="1"/>
  <c r="I64" i="12"/>
  <c r="J64" i="12" s="1"/>
  <c r="I65" i="12"/>
  <c r="J65" i="12" s="1"/>
  <c r="I66" i="12"/>
  <c r="J66" i="12" s="1"/>
  <c r="I67" i="12"/>
  <c r="J67" i="12" s="1"/>
  <c r="I68" i="12"/>
  <c r="J68" i="12" s="1"/>
  <c r="I69" i="12"/>
  <c r="J69" i="12" s="1"/>
  <c r="I70" i="12"/>
  <c r="J70" i="12" s="1"/>
  <c r="I71" i="12"/>
  <c r="J71" i="12" s="1"/>
  <c r="I72" i="12"/>
  <c r="J72" i="12" s="1"/>
  <c r="I73" i="12"/>
  <c r="J73" i="12" s="1"/>
  <c r="I74" i="12"/>
  <c r="J74" i="12" s="1"/>
  <c r="I75" i="12"/>
  <c r="J75" i="12" s="1"/>
  <c r="I76" i="12"/>
  <c r="J76" i="12" s="1"/>
  <c r="I77" i="12"/>
  <c r="J77" i="12" s="1"/>
  <c r="I78" i="12"/>
  <c r="J78" i="12" s="1"/>
  <c r="I79" i="12"/>
  <c r="J79" i="12" s="1"/>
  <c r="I80" i="12"/>
  <c r="J80" i="12" s="1"/>
  <c r="I81" i="12"/>
  <c r="J81" i="12" s="1"/>
  <c r="I82" i="12"/>
  <c r="J82" i="12" s="1"/>
  <c r="I83" i="12"/>
  <c r="J83" i="12" s="1"/>
  <c r="I84" i="12"/>
  <c r="J84" i="12" s="1"/>
  <c r="I85" i="12"/>
  <c r="J85" i="12" s="1"/>
  <c r="I86" i="12"/>
  <c r="J86" i="12" s="1"/>
  <c r="I87" i="12"/>
  <c r="J87" i="12" s="1"/>
  <c r="I88" i="12"/>
  <c r="J88" i="12" s="1"/>
  <c r="I89" i="12"/>
  <c r="J89" i="12" s="1"/>
  <c r="I90" i="12"/>
  <c r="J90" i="12" s="1"/>
  <c r="I91" i="12"/>
  <c r="J91" i="12" s="1"/>
  <c r="I92" i="12"/>
  <c r="J92" i="12" s="1"/>
  <c r="I93" i="12"/>
  <c r="J93" i="12" s="1"/>
  <c r="I94" i="12"/>
  <c r="J94" i="12" s="1"/>
  <c r="I95" i="12"/>
  <c r="J95" i="12" s="1"/>
  <c r="I96" i="12"/>
  <c r="J96" i="12" s="1"/>
  <c r="I97" i="12"/>
  <c r="J97" i="12" s="1"/>
  <c r="I98" i="12"/>
  <c r="J98" i="12" s="1"/>
  <c r="I99" i="12"/>
  <c r="J99" i="12" s="1"/>
  <c r="I100" i="12"/>
  <c r="J100" i="12" s="1"/>
  <c r="I101" i="12"/>
  <c r="J101" i="12" s="1"/>
  <c r="I102" i="12"/>
  <c r="J102" i="12" s="1"/>
  <c r="I17" i="12"/>
  <c r="J17" i="12" s="1"/>
  <c r="P12" i="12"/>
  <c r="O12" i="12"/>
  <c r="N12" i="12"/>
  <c r="M12" i="12"/>
  <c r="L12" i="12"/>
  <c r="K12" i="12"/>
  <c r="J12" i="12"/>
  <c r="I12" i="12"/>
  <c r="H12" i="12"/>
  <c r="D11" i="12"/>
  <c r="D10" i="12"/>
  <c r="P6" i="12"/>
  <c r="O6" i="12"/>
  <c r="N6" i="12"/>
  <c r="M6" i="12"/>
  <c r="L6" i="12"/>
  <c r="K6" i="12"/>
  <c r="J6" i="12"/>
  <c r="I6" i="12"/>
  <c r="H6" i="12"/>
  <c r="G6" i="12"/>
  <c r="F6" i="12"/>
  <c r="E6" i="12"/>
  <c r="D5" i="12"/>
  <c r="D4" i="12"/>
  <c r="D6" i="12" l="1"/>
  <c r="L35" i="12"/>
</calcChain>
</file>

<file path=xl/sharedStrings.xml><?xml version="1.0" encoding="utf-8"?>
<sst xmlns="http://schemas.openxmlformats.org/spreadsheetml/2006/main" count="629" uniqueCount="417">
  <si>
    <t>TOTAL FACTURE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</si>
  <si>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</si>
  <si>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</si>
  <si>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</si>
  <si>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</si>
  <si>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</si>
  <si>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</si>
  <si>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</si>
  <si>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</si>
  <si>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</si>
  <si>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</si>
  <si>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</si>
  <si>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</si>
  <si>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CHANTIER</t>
  </si>
  <si>
    <t>ENTEPRISE</t>
  </si>
  <si>
    <t>MONTANT
TTC</t>
  </si>
  <si>
    <t>N°</t>
  </si>
  <si>
    <t>NOM</t>
  </si>
  <si>
    <t>LIEU</t>
  </si>
  <si>
    <t>CONTACT</t>
  </si>
  <si>
    <t>FACTURE</t>
  </si>
  <si>
    <t>REGLEMENT</t>
  </si>
  <si>
    <t>ECHEANCE</t>
  </si>
  <si>
    <t>N° FACTURE</t>
  </si>
  <si>
    <t>CHEQUE</t>
  </si>
  <si>
    <t>VIREMENT</t>
  </si>
  <si>
    <t>CDC</t>
  </si>
  <si>
    <t>FORT DE France</t>
  </si>
  <si>
    <t>OEGTP SAS</t>
  </si>
  <si>
    <t>1 MOIS FIN DE MOIS</t>
  </si>
  <si>
    <t>SAINT JOSEPH</t>
  </si>
  <si>
    <t>TOUT DE SUITE</t>
  </si>
  <si>
    <t>FRANCOIS</t>
  </si>
  <si>
    <t>HERVE DE JAHAM</t>
  </si>
  <si>
    <t>SCHOELCHER</t>
  </si>
  <si>
    <t>NORCABAT</t>
  </si>
  <si>
    <t>TRASS</t>
  </si>
  <si>
    <t>DUCOS</t>
  </si>
  <si>
    <t>PROVIAB</t>
  </si>
  <si>
    <t>ETP</t>
  </si>
  <si>
    <t>G'Oplus</t>
  </si>
  <si>
    <t>SAINTE MARIE</t>
  </si>
  <si>
    <t>TRAV BTP</t>
  </si>
  <si>
    <t>LOCAMAT ANTILLES</t>
  </si>
  <si>
    <t>LE LAMENTIN</t>
  </si>
  <si>
    <t>DRUTINUS</t>
  </si>
  <si>
    <t>CARICAN</t>
  </si>
  <si>
    <t>LE ROBERT</t>
  </si>
  <si>
    <t>RIVIERE SALEE</t>
  </si>
  <si>
    <t>ESSAIS</t>
  </si>
  <si>
    <t>2 MOIS 10 DU MOIS FIN DE MOIS</t>
  </si>
  <si>
    <t>2 MOIS</t>
  </si>
  <si>
    <t>CARAIB MOTER</t>
  </si>
  <si>
    <t>45 JOURS</t>
  </si>
  <si>
    <t>C REEL SERVICES +</t>
  </si>
  <si>
    <t>SAGNE TP</t>
  </si>
  <si>
    <t>SDTP SARL</t>
  </si>
  <si>
    <t>LAMENTIN</t>
  </si>
  <si>
    <t>SOGEA</t>
  </si>
  <si>
    <t>DGM CONSTRUCTIONS PLUS</t>
  </si>
  <si>
    <t>CLEMENT</t>
  </si>
  <si>
    <t>LE FRANCOIS</t>
  </si>
  <si>
    <t>CONSTRUCTION PLUS EURL</t>
  </si>
  <si>
    <t>3 SEMAINES</t>
  </si>
  <si>
    <t>SGTPM</t>
  </si>
  <si>
    <t>FDF</t>
  </si>
  <si>
    <t>OBSERVATIONS</t>
  </si>
  <si>
    <t>45 JOURS FIN DE MOIS</t>
  </si>
  <si>
    <t>MONTAIGNE 3</t>
  </si>
  <si>
    <t>SAINT PIERRE</t>
  </si>
  <si>
    <t>BTMF</t>
  </si>
  <si>
    <t>15 JOURS</t>
  </si>
  <si>
    <t>JLTP</t>
  </si>
  <si>
    <t>1 MOIS</t>
  </si>
  <si>
    <t>PRÉVU</t>
  </si>
  <si>
    <t>VHBTP</t>
  </si>
  <si>
    <t>DATE REMISE</t>
  </si>
  <si>
    <t>GYP CONSTRUCTIONS</t>
  </si>
  <si>
    <t>NOM ENTREPRISE</t>
  </si>
  <si>
    <t>ADRESSE1</t>
  </si>
  <si>
    <t>ADRESSE2</t>
  </si>
  <si>
    <t>CP</t>
  </si>
  <si>
    <t>VILLE</t>
  </si>
  <si>
    <t>ECHEANCE PAIEMENT</t>
  </si>
  <si>
    <t>MOYEN PAIEMENT</t>
  </si>
  <si>
    <t>12 impasse du Lot Berthe</t>
  </si>
  <si>
    <t>Route de Didier</t>
  </si>
  <si>
    <t>ZI La Lézarde</t>
  </si>
  <si>
    <t>654 avenue Judes Turiaf</t>
  </si>
  <si>
    <t>Cité Dillon</t>
  </si>
  <si>
    <t>CCTP-M</t>
  </si>
  <si>
    <t>16 rue Georges Eucharis
Local E n°1</t>
  </si>
  <si>
    <t>Bâtiment Hisséo 
Lotissement Dillon Stade</t>
  </si>
  <si>
    <t>Montpré</t>
  </si>
  <si>
    <t>Quartier Duschene</t>
  </si>
  <si>
    <t>48 rue Etienne Sicot Enclos</t>
  </si>
  <si>
    <t>Quartier Reculée</t>
  </si>
  <si>
    <t>32 Résidence Le Lagon de Floride</t>
  </si>
  <si>
    <t>ZA Eyma</t>
  </si>
  <si>
    <t>BASSE POINTE</t>
  </si>
  <si>
    <t>Pointe Savanne</t>
  </si>
  <si>
    <t>Habitation Bochette</t>
  </si>
  <si>
    <t>Quartier union</t>
  </si>
  <si>
    <t>NIAGARA SARL</t>
  </si>
  <si>
    <t>Pays Noyer</t>
  </si>
  <si>
    <t>Rue de la bonne foi</t>
  </si>
  <si>
    <t>4 Résidence Capucine</t>
  </si>
  <si>
    <t>Quartier BELEME</t>
  </si>
  <si>
    <t>34 Les Colibris</t>
  </si>
  <si>
    <t>Quartier l'Avenir</t>
  </si>
  <si>
    <t>SAINT ESPRIIT</t>
  </si>
  <si>
    <t>Morne Carette</t>
  </si>
  <si>
    <t>Morne Pavillon</t>
  </si>
  <si>
    <t>Petit Bambou</t>
  </si>
  <si>
    <t>206 Avenue Maurice Bishop</t>
  </si>
  <si>
    <t>CS 40 485</t>
  </si>
  <si>
    <t>FORT DE France CEDEX</t>
  </si>
  <si>
    <t>BP 809</t>
  </si>
  <si>
    <t>41 Rue Plateforme</t>
  </si>
  <si>
    <t>LE MARIGOT</t>
  </si>
  <si>
    <t>2 SEMAINES</t>
  </si>
  <si>
    <t>EIFFAGE GENIE CIVIL ANTILLES</t>
  </si>
  <si>
    <t>ZI GENIPA</t>
  </si>
  <si>
    <t>11 ZAC MANHITY</t>
  </si>
  <si>
    <t>FOUR A CHAUX</t>
  </si>
  <si>
    <t>GLADYS</t>
  </si>
  <si>
    <t>SANDRINE CAYOL</t>
  </si>
  <si>
    <t>CEDRIC LANES</t>
  </si>
  <si>
    <t>LOIC FOUCHAN</t>
  </si>
  <si>
    <t>MICKAEL BORRY</t>
  </si>
  <si>
    <t>LYCEE NORD ATLANTIQUE</t>
  </si>
  <si>
    <t>ZOZIME</t>
  </si>
  <si>
    <t>Quartier Laugier</t>
  </si>
  <si>
    <t>ECOLOGIK</t>
  </si>
  <si>
    <t>Morne Pavillon Immeuble SAMSAG</t>
  </si>
  <si>
    <t>Petite cocotte</t>
  </si>
  <si>
    <t>TENEBAY</t>
  </si>
  <si>
    <t>PALAMY</t>
  </si>
  <si>
    <t>REGIS</t>
  </si>
  <si>
    <r>
      <rPr>
        <i/>
        <sz val="10"/>
        <color rgb="FFC00000"/>
        <rFont val="Calibri"/>
        <family val="2"/>
        <scheme val="minor"/>
      </rPr>
      <t>9477,48 €</t>
    </r>
    <r>
      <rPr>
        <sz val="10"/>
        <color theme="1"/>
        <rFont val="Calibri"/>
        <family val="2"/>
        <scheme val="minor"/>
      </rPr>
      <t xml:space="preserve"> / </t>
    </r>
    <r>
      <rPr>
        <b/>
        <sz val="10"/>
        <rFont val="Calibri"/>
        <family val="2"/>
        <scheme val="minor"/>
      </rPr>
      <t>17 316,60 €</t>
    </r>
  </si>
  <si>
    <t>chantier en retard paiement</t>
  </si>
  <si>
    <t>N° REMISE</t>
  </si>
  <si>
    <t>CARREFOUR DILLON</t>
  </si>
  <si>
    <t>EMOBI CARAIBES</t>
  </si>
  <si>
    <t>Rue de la Dorsale</t>
  </si>
  <si>
    <t>Immeuble Topaze
Appartement 17</t>
  </si>
  <si>
    <t>CHANTIERS 2020</t>
  </si>
  <si>
    <t>20-01</t>
  </si>
  <si>
    <t>20-02</t>
  </si>
  <si>
    <t>20-03</t>
  </si>
  <si>
    <t>20-04</t>
  </si>
  <si>
    <t>20-05</t>
  </si>
  <si>
    <t>20-06</t>
  </si>
  <si>
    <t>20-07</t>
  </si>
  <si>
    <t>20-08</t>
  </si>
  <si>
    <t>20-09</t>
  </si>
  <si>
    <t>20-10</t>
  </si>
  <si>
    <t>20-11</t>
  </si>
  <si>
    <t>20-12</t>
  </si>
  <si>
    <t>20-13</t>
  </si>
  <si>
    <t>20-14</t>
  </si>
  <si>
    <t>20-15</t>
  </si>
  <si>
    <t>20-16</t>
  </si>
  <si>
    <t>20-17</t>
  </si>
  <si>
    <t>20-18</t>
  </si>
  <si>
    <t>20-19</t>
  </si>
  <si>
    <t>20-20</t>
  </si>
  <si>
    <t>20-21</t>
  </si>
  <si>
    <t>20-22</t>
  </si>
  <si>
    <t>20-23</t>
  </si>
  <si>
    <t>20-24</t>
  </si>
  <si>
    <t>20-25</t>
  </si>
  <si>
    <t>20-26</t>
  </si>
  <si>
    <t>20-27</t>
  </si>
  <si>
    <t>20-28</t>
  </si>
  <si>
    <t>20-29</t>
  </si>
  <si>
    <t>20-30</t>
  </si>
  <si>
    <t>20-31</t>
  </si>
  <si>
    <t>20-32</t>
  </si>
  <si>
    <t>20-33</t>
  </si>
  <si>
    <t>20-34</t>
  </si>
  <si>
    <t>20-35</t>
  </si>
  <si>
    <t>20-36</t>
  </si>
  <si>
    <t>20-37</t>
  </si>
  <si>
    <t>20-38</t>
  </si>
  <si>
    <t>20-39</t>
  </si>
  <si>
    <t>20-40</t>
  </si>
  <si>
    <t>20-41</t>
  </si>
  <si>
    <t>20-42</t>
  </si>
  <si>
    <t>20-43</t>
  </si>
  <si>
    <t>20-44</t>
  </si>
  <si>
    <t>20-45</t>
  </si>
  <si>
    <t>20-46</t>
  </si>
  <si>
    <t>20-47</t>
  </si>
  <si>
    <t>20-48</t>
  </si>
  <si>
    <t>20-49</t>
  </si>
  <si>
    <t>20-50</t>
  </si>
  <si>
    <t>20-51</t>
  </si>
  <si>
    <t>20-52</t>
  </si>
  <si>
    <t>20-53</t>
  </si>
  <si>
    <t>20-54</t>
  </si>
  <si>
    <t>20-55</t>
  </si>
  <si>
    <t>20-56</t>
  </si>
  <si>
    <t>20-57</t>
  </si>
  <si>
    <t>20-58</t>
  </si>
  <si>
    <t>20-59</t>
  </si>
  <si>
    <t>20-60</t>
  </si>
  <si>
    <t>20-61</t>
  </si>
  <si>
    <t>20-62</t>
  </si>
  <si>
    <t>20-63</t>
  </si>
  <si>
    <t>20-64</t>
  </si>
  <si>
    <t>20-65</t>
  </si>
  <si>
    <t>20-66</t>
  </si>
  <si>
    <t>20-67</t>
  </si>
  <si>
    <t>20-68</t>
  </si>
  <si>
    <t>20-69</t>
  </si>
  <si>
    <t>20-70</t>
  </si>
  <si>
    <t>20-71</t>
  </si>
  <si>
    <t>20-72</t>
  </si>
  <si>
    <t>20-73</t>
  </si>
  <si>
    <t>20-74</t>
  </si>
  <si>
    <t>20-75</t>
  </si>
  <si>
    <t>20-76</t>
  </si>
  <si>
    <t>20-77</t>
  </si>
  <si>
    <t>20-78</t>
  </si>
  <si>
    <t>20-79</t>
  </si>
  <si>
    <t>20-80</t>
  </si>
  <si>
    <t>20-81</t>
  </si>
  <si>
    <t>20-82</t>
  </si>
  <si>
    <t>20-83</t>
  </si>
  <si>
    <t>20-84</t>
  </si>
  <si>
    <t>20-85</t>
  </si>
  <si>
    <t>20-86</t>
  </si>
  <si>
    <t>2020-  2019</t>
  </si>
  <si>
    <t>LYCEE SCHOELCHER</t>
  </si>
  <si>
    <t>BERTOLINO</t>
  </si>
  <si>
    <t>N° 20-01-87</t>
  </si>
  <si>
    <t>N° 20-01-88</t>
  </si>
  <si>
    <t>N° 20-01-90</t>
  </si>
  <si>
    <t>N° 20-01-91</t>
  </si>
  <si>
    <t>N° 20-01-92</t>
  </si>
  <si>
    <r>
      <t xml:space="preserve">                             2016</t>
    </r>
    <r>
      <rPr>
        <sz val="10"/>
        <color rgb="FFC00000"/>
        <rFont val="Calibri"/>
        <family val="2"/>
        <scheme val="minor"/>
      </rPr>
      <t xml:space="preserve"> Sous AES</t>
    </r>
  </si>
  <si>
    <t>BRISE MARINE</t>
  </si>
  <si>
    <t>TRINITE</t>
  </si>
  <si>
    <t>ANTOINE DE REYNAL</t>
  </si>
  <si>
    <t>N° 20-01-89</t>
  </si>
  <si>
    <t>CEDRIC JEGO</t>
  </si>
  <si>
    <t>VAUDRANCOURT</t>
  </si>
  <si>
    <t>TONY MARCELIN</t>
  </si>
  <si>
    <t>POLE UNIVERSITAIRE</t>
  </si>
  <si>
    <t>JBDC</t>
  </si>
  <si>
    <t>O'CAMPECHE</t>
  </si>
  <si>
    <t>LES CHANTIERS DE TRENELLE</t>
  </si>
  <si>
    <t>Lotissement Dillon Stade</t>
  </si>
  <si>
    <t>Immeuble Dillon 3000</t>
  </si>
  <si>
    <t>M. MAUGEE</t>
  </si>
  <si>
    <t>N° 20-02-93</t>
  </si>
  <si>
    <t>N° 20-02-94</t>
  </si>
  <si>
    <t>N° 20-02-95</t>
  </si>
  <si>
    <t>N° 20-02-96</t>
  </si>
  <si>
    <t>N° 20-02-97</t>
  </si>
  <si>
    <t>BASE NAUTIQUE</t>
  </si>
  <si>
    <t>chantier dû juillet</t>
  </si>
  <si>
    <t>N° 20-03-98</t>
  </si>
  <si>
    <t>N° 20-03-99</t>
  </si>
  <si>
    <t>N° 20-03-100</t>
  </si>
  <si>
    <t>N° 20-03-101</t>
  </si>
  <si>
    <t>chantier dû août</t>
  </si>
  <si>
    <t>IMMEUBLE JOLI</t>
  </si>
  <si>
    <t>GAIACS BTP</t>
  </si>
  <si>
    <t>MIRSA</t>
  </si>
  <si>
    <t>GRAND FOND</t>
  </si>
  <si>
    <t>MARIN</t>
  </si>
  <si>
    <t>SOTRALI</t>
  </si>
  <si>
    <t>LAURENT GRASSAUT</t>
  </si>
  <si>
    <t>Habitation Jonction</t>
  </si>
  <si>
    <t>chantier dû en  septembre</t>
  </si>
  <si>
    <t>DIGUE DU STADE</t>
  </si>
  <si>
    <t>N° 20-04-102</t>
  </si>
  <si>
    <t>OXYGENE</t>
  </si>
  <si>
    <t>N° 20-04-103</t>
  </si>
  <si>
    <t>N° 20-04-104</t>
  </si>
  <si>
    <t>1883249</t>
  </si>
  <si>
    <t>N° 20-04-105</t>
  </si>
  <si>
    <t>N° 20-04-106</t>
  </si>
  <si>
    <t>1883559</t>
  </si>
  <si>
    <t>chantier dû en octobre</t>
  </si>
  <si>
    <t>CA avant aide 1500€</t>
  </si>
  <si>
    <t>N°20-05-107</t>
  </si>
  <si>
    <t>QUARTIER LA FERME</t>
  </si>
  <si>
    <t>TROIS ILETS</t>
  </si>
  <si>
    <t>PEROUMAL</t>
  </si>
  <si>
    <t>N°20-05-108</t>
  </si>
  <si>
    <t>TRIANON</t>
  </si>
  <si>
    <t>N°20-05-109</t>
  </si>
  <si>
    <t>chantier dû en novembre</t>
  </si>
  <si>
    <t>1886942</t>
  </si>
  <si>
    <t>1886822</t>
  </si>
  <si>
    <t>N°20-06-110</t>
  </si>
  <si>
    <t>CARAIBES FROID</t>
  </si>
  <si>
    <t>N°20-06-111</t>
  </si>
  <si>
    <t>POUR TOI</t>
  </si>
  <si>
    <t>N°20-06-112</t>
  </si>
  <si>
    <t>N°20-06-113</t>
  </si>
  <si>
    <t>N°20-06-114</t>
  </si>
  <si>
    <t>GLSA PLACE D'ARMES</t>
  </si>
  <si>
    <t>chantier dû en décembre</t>
  </si>
  <si>
    <t>HOTEL BNB</t>
  </si>
  <si>
    <t>FENART</t>
  </si>
  <si>
    <t>N°20-07-115</t>
  </si>
  <si>
    <t>CLOS JAMBETTE</t>
  </si>
  <si>
    <t>N°20-07-116</t>
  </si>
  <si>
    <t>1889611</t>
  </si>
  <si>
    <t>41100017</t>
  </si>
  <si>
    <t>Louis</t>
  </si>
  <si>
    <t>Monsieur</t>
  </si>
  <si>
    <t>41100004</t>
  </si>
  <si>
    <t>Nils</t>
  </si>
  <si>
    <t>VINDRIER</t>
  </si>
  <si>
    <t>41100006</t>
  </si>
  <si>
    <t>Mickaël</t>
  </si>
  <si>
    <t>BORRY</t>
  </si>
  <si>
    <t>41100014</t>
  </si>
  <si>
    <t>Philippe André</t>
  </si>
  <si>
    <t>X</t>
  </si>
  <si>
    <t>José</t>
  </si>
  <si>
    <t>LENERAND</t>
  </si>
  <si>
    <t>SYNERGIE CARAIBES</t>
  </si>
  <si>
    <t>41100032</t>
  </si>
  <si>
    <t>Laurent</t>
  </si>
  <si>
    <t>GRASSAUT</t>
  </si>
  <si>
    <t>411000033</t>
  </si>
  <si>
    <t>Madame</t>
  </si>
  <si>
    <t>Julien</t>
  </si>
  <si>
    <t>41100001</t>
  </si>
  <si>
    <t>Josette</t>
  </si>
  <si>
    <t>LABETAN</t>
  </si>
  <si>
    <t>Gérard</t>
  </si>
  <si>
    <t>GIACOMETTI</t>
  </si>
  <si>
    <t>41100013</t>
  </si>
  <si>
    <t>41100021</t>
  </si>
  <si>
    <t>MARCELIN</t>
  </si>
  <si>
    <t>Eric</t>
  </si>
  <si>
    <t>VINCENT</t>
  </si>
  <si>
    <t>REGARD</t>
  </si>
  <si>
    <t>MME REGARD NICOLE</t>
  </si>
  <si>
    <t>ASSELIN</t>
  </si>
  <si>
    <t>41100030</t>
  </si>
  <si>
    <t>Gladys</t>
  </si>
  <si>
    <t>GABRIEL-CALIXTE</t>
  </si>
  <si>
    <t>Cédric</t>
  </si>
  <si>
    <t>LANES</t>
  </si>
  <si>
    <t>411000034</t>
  </si>
  <si>
    <t>Albane</t>
  </si>
  <si>
    <t>DE JAHAM</t>
  </si>
  <si>
    <t>Fernand</t>
  </si>
  <si>
    <t>MOREAU</t>
  </si>
  <si>
    <t>INOV CONCEPT BTP</t>
  </si>
  <si>
    <t>41100008</t>
  </si>
  <si>
    <t>Olivier</t>
  </si>
  <si>
    <t>BALLY</t>
  </si>
  <si>
    <t>41100005</t>
  </si>
  <si>
    <t>Patricia</t>
  </si>
  <si>
    <t>NORCA</t>
  </si>
  <si>
    <t>Frantz</t>
  </si>
  <si>
    <t>VERNON</t>
  </si>
  <si>
    <t>41100031</t>
  </si>
  <si>
    <t>Gaëtan</t>
  </si>
  <si>
    <t>EDWARD</t>
  </si>
  <si>
    <t>41100027</t>
  </si>
  <si>
    <t>ROSEMAIN</t>
  </si>
  <si>
    <t>Frédérique</t>
  </si>
  <si>
    <t>BECHET</t>
  </si>
  <si>
    <t>41100010</t>
  </si>
  <si>
    <t>Patrick</t>
  </si>
  <si>
    <t>GUYOT</t>
  </si>
  <si>
    <t>Wilfird</t>
  </si>
  <si>
    <t>41100025</t>
  </si>
  <si>
    <t>DEFFIT</t>
  </si>
  <si>
    <t>Carla</t>
  </si>
  <si>
    <t>MONLOUIS-BONNAIRE</t>
  </si>
  <si>
    <t>CTIE</t>
  </si>
  <si>
    <t>Hervé</t>
  </si>
  <si>
    <t>ELY-MARIUS</t>
  </si>
  <si>
    <t>41100002</t>
  </si>
  <si>
    <t>GALBERT</t>
  </si>
  <si>
    <t>Simon</t>
  </si>
  <si>
    <t>DESTIN</t>
  </si>
  <si>
    <t>41100012</t>
  </si>
  <si>
    <t>41100003</t>
  </si>
  <si>
    <t>Eliane</t>
  </si>
  <si>
    <t>LORSOLD</t>
  </si>
  <si>
    <t>André</t>
  </si>
  <si>
    <t>MONLOUIS-BONHEUR</t>
  </si>
  <si>
    <t>LEONARD</t>
  </si>
  <si>
    <t>DANIEL</t>
  </si>
  <si>
    <t>BATIWORKS</t>
  </si>
  <si>
    <t>Prénom</t>
  </si>
  <si>
    <t>Nom</t>
  </si>
  <si>
    <t>Civilité</t>
  </si>
  <si>
    <t>COMPTE COMPTABLE</t>
  </si>
  <si>
    <t>QUE DEVIS PAS DE FACTURE</t>
  </si>
  <si>
    <t>N'EST PLUS CLIENT</t>
  </si>
  <si>
    <t>Nicole</t>
  </si>
  <si>
    <t>RASCAR</t>
  </si>
  <si>
    <t>Marc-Olivier</t>
  </si>
  <si>
    <t>COUTA</t>
  </si>
  <si>
    <t>AUGUSTE-CHARLERY</t>
  </si>
  <si>
    <t>R1 via henri 10/06
R2 via henrri le 21/6
R1 envoyée à fouchan 25/06</t>
  </si>
  <si>
    <t xml:space="preserve">Allo le 09/06 secrétaire occupée la rappeller
Allo fouchan 25/6 </t>
  </si>
  <si>
    <t>R1</t>
  </si>
  <si>
    <t>R2</t>
  </si>
  <si>
    <t>R3</t>
  </si>
  <si>
    <t>R4</t>
  </si>
  <si>
    <t>TRIBUNAL OU BRG</t>
  </si>
  <si>
    <t>IMPAYE</t>
  </si>
  <si>
    <t>A RELANCER OU PAYE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</si>
</sst>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#,##0.00\ &quot;€&quot;"/>
    <numFmt numFmtId="165" formatCode="[$-40C]d\-mmm\-yy;@"/>
    <numFmt numFmtId="166" formatCode="00000"/>
  </numFmts>
  <fonts count="19" x14ac:knownFonts="1"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sz val="9"/>
      <name val="Arial"/>
      <family val="2"/>
    </font>
    <font>
      <i/>
      <sz val="9"/>
      <name val="Arial"/>
      <family val="2"/>
    </font>
    <font>
      <i/>
      <sz val="9"/>
      <color theme="1"/>
      <name val="Arial"/>
      <family val="2"/>
    </font>
    <font>
      <sz val="10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color rgb="FFFF0000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rgb="FF00B0F0"/>
      <name val="Calibri"/>
      <family val="2"/>
      <scheme val="minor"/>
    </font>
    <font>
      <i/>
      <sz val="10"/>
      <color rgb="FFC00000"/>
      <name val="Calibri"/>
      <family val="2"/>
      <scheme val="minor"/>
    </font>
    <font>
      <sz val="10"/>
      <color rgb="FFC00000"/>
      <name val="Calibri"/>
      <family val="2"/>
      <scheme val="minor"/>
    </font>
    <font>
      <i/>
      <sz val="1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8" fillId="0" borderId="0"/>
  </cellStyleXfs>
  <cellXfs count="175">
    <xf numFmtId="0" fontId="0" fillId="0" borderId="0" xfId="0"/>
    <xf numFmtId="0" fontId="2" fillId="0" borderId="1" xfId="0" applyFont="1" applyFill="1" applyBorder="1" applyAlignment="1">
      <alignment horizontal="left" vertical="center"/>
    </xf>
    <xf numFmtId="0" fontId="2" fillId="0" borderId="1" xfId="0" applyFont="1" applyFill="1" applyBorder="1" applyAlignment="1">
      <alignment horizontal="left" vertical="center" wrapText="1"/>
    </xf>
    <xf numFmtId="0" fontId="7" fillId="0" borderId="0" xfId="0" applyFont="1" applyFill="1" applyAlignment="1">
      <alignment horizontal="left" vertical="center"/>
    </xf>
    <xf numFmtId="164" fontId="7" fillId="0" borderId="0" xfId="0" applyNumberFormat="1" applyFont="1" applyFill="1" applyAlignment="1">
      <alignment horizontal="right" vertical="center"/>
    </xf>
    <xf numFmtId="165" fontId="7" fillId="0" borderId="0" xfId="0" applyNumberFormat="1" applyFont="1" applyFill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0" fontId="7" fillId="0" borderId="0" xfId="0" applyFont="1" applyFill="1" applyAlignment="1">
      <alignment horizontal="center" vertical="center" wrapText="1"/>
    </xf>
    <xf numFmtId="49" fontId="7" fillId="0" borderId="0" xfId="0" applyNumberFormat="1" applyFont="1" applyFill="1" applyAlignment="1">
      <alignment horizontal="center" vertical="center"/>
    </xf>
    <xf numFmtId="49" fontId="7" fillId="0" borderId="0" xfId="0" applyNumberFormat="1" applyFont="1" applyFill="1" applyAlignment="1">
      <alignment horizontal="left" vertical="center" wrapText="1"/>
    </xf>
    <xf numFmtId="0" fontId="5" fillId="0" borderId="0" xfId="0" applyFont="1" applyFill="1" applyAlignment="1">
      <alignment horizontal="left" vertical="center"/>
    </xf>
    <xf numFmtId="164" fontId="5" fillId="0" borderId="0" xfId="0" applyNumberFormat="1" applyFont="1" applyFill="1" applyAlignment="1">
      <alignment horizontal="left" vertical="center"/>
    </xf>
    <xf numFmtId="164" fontId="5" fillId="0" borderId="0" xfId="0" applyNumberFormat="1" applyFont="1" applyFill="1" applyAlignment="1">
      <alignment horizontal="right" vertical="center"/>
    </xf>
    <xf numFmtId="165" fontId="5" fillId="0" borderId="0" xfId="0" applyNumberFormat="1" applyFont="1" applyFill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5" fillId="0" borderId="0" xfId="0" applyFont="1" applyFill="1" applyAlignment="1">
      <alignment horizontal="center" vertical="center" wrapText="1"/>
    </xf>
    <xf numFmtId="49" fontId="5" fillId="0" borderId="0" xfId="0" applyNumberFormat="1" applyFont="1" applyFill="1" applyAlignment="1">
      <alignment horizontal="center" vertical="center"/>
    </xf>
    <xf numFmtId="49" fontId="5" fillId="0" borderId="0" xfId="0" applyNumberFormat="1" applyFont="1" applyFill="1" applyAlignment="1">
      <alignment horizontal="left" vertical="center" wrapText="1"/>
    </xf>
    <xf numFmtId="0" fontId="5" fillId="0" borderId="0" xfId="0" applyFont="1" applyFill="1" applyAlignment="1">
      <alignment vertical="center"/>
    </xf>
    <xf numFmtId="0" fontId="5" fillId="0" borderId="1" xfId="0" applyFont="1" applyFill="1" applyBorder="1" applyAlignment="1">
      <alignment horizontal="center" vertical="center"/>
    </xf>
    <xf numFmtId="165" fontId="5" fillId="0" borderId="1" xfId="0" applyNumberFormat="1" applyFont="1" applyFill="1" applyBorder="1" applyAlignment="1">
      <alignment horizontal="center" vertical="center"/>
    </xf>
    <xf numFmtId="165" fontId="5" fillId="0" borderId="1" xfId="0" applyNumberFormat="1" applyFont="1" applyFill="1" applyBorder="1" applyAlignment="1">
      <alignment horizontal="center" vertical="center" wrapText="1"/>
    </xf>
    <xf numFmtId="164" fontId="5" fillId="0" borderId="5" xfId="0" applyNumberFormat="1" applyFont="1" applyFill="1" applyBorder="1" applyAlignment="1">
      <alignment horizontal="center" vertical="center"/>
    </xf>
    <xf numFmtId="164" fontId="5" fillId="0" borderId="1" xfId="0" applyNumberFormat="1" applyFont="1" applyFill="1" applyBorder="1" applyAlignment="1">
      <alignment horizontal="center" vertical="center"/>
    </xf>
    <xf numFmtId="164" fontId="9" fillId="0" borderId="1" xfId="0" applyNumberFormat="1" applyFont="1" applyFill="1" applyBorder="1" applyAlignment="1">
      <alignment horizontal="center" vertical="center"/>
    </xf>
    <xf numFmtId="164" fontId="10" fillId="0" borderId="1" xfId="0" applyNumberFormat="1" applyFont="1" applyFill="1" applyBorder="1" applyAlignment="1">
      <alignment horizontal="center" vertical="center"/>
    </xf>
    <xf numFmtId="49" fontId="10" fillId="0" borderId="1" xfId="0" applyNumberFormat="1" applyFont="1" applyFill="1" applyBorder="1" applyAlignment="1">
      <alignment horizontal="left" vertical="center"/>
    </xf>
    <xf numFmtId="0" fontId="10" fillId="0" borderId="1" xfId="0" applyFont="1" applyFill="1" applyBorder="1" applyAlignment="1">
      <alignment horizontal="left" vertical="center"/>
    </xf>
    <xf numFmtId="165" fontId="8" fillId="0" borderId="1" xfId="0" applyNumberFormat="1" applyFont="1" applyFill="1" applyBorder="1" applyAlignment="1">
      <alignment horizontal="center" vertical="center"/>
    </xf>
    <xf numFmtId="0" fontId="10" fillId="0" borderId="1" xfId="0" applyFont="1" applyFill="1" applyBorder="1" applyAlignment="1">
      <alignment horizontal="left" vertical="center" wrapText="1"/>
    </xf>
    <xf numFmtId="44" fontId="10" fillId="0" borderId="1" xfId="0" applyNumberFormat="1" applyFont="1" applyFill="1" applyBorder="1" applyAlignment="1">
      <alignment horizontal="right" vertical="center"/>
    </xf>
    <xf numFmtId="164" fontId="11" fillId="0" borderId="1" xfId="0" applyNumberFormat="1" applyFont="1" applyFill="1" applyBorder="1" applyAlignment="1">
      <alignment horizontal="center" vertical="center"/>
    </xf>
    <xf numFmtId="164" fontId="10" fillId="0" borderId="4" xfId="0" applyNumberFormat="1" applyFont="1" applyFill="1" applyBorder="1" applyAlignment="1">
      <alignment horizontal="center" vertical="center"/>
    </xf>
    <xf numFmtId="164" fontId="12" fillId="0" borderId="1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vertical="center"/>
    </xf>
    <xf numFmtId="0" fontId="1" fillId="0" borderId="1" xfId="0" applyFont="1" applyFill="1" applyBorder="1" applyAlignment="1">
      <alignment vertical="center"/>
    </xf>
    <xf numFmtId="0" fontId="1" fillId="0" borderId="1" xfId="0" applyFont="1" applyFill="1" applyBorder="1" applyAlignment="1">
      <alignment vertical="center" wrapText="1"/>
    </xf>
    <xf numFmtId="166" fontId="2" fillId="0" borderId="1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166" fontId="1" fillId="0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vertical="center"/>
    </xf>
    <xf numFmtId="166" fontId="1" fillId="3" borderId="1" xfId="0" applyNumberFormat="1" applyFont="1" applyFill="1" applyBorder="1" applyAlignment="1">
      <alignment horizontal="center" vertical="center"/>
    </xf>
    <xf numFmtId="0" fontId="10" fillId="0" borderId="0" xfId="0" applyFont="1" applyFill="1" applyAlignment="1">
      <alignment horizontal="left" vertical="center"/>
    </xf>
    <xf numFmtId="0" fontId="6" fillId="0" borderId="0" xfId="0" applyFont="1" applyFill="1" applyAlignment="1">
      <alignment horizontal="left" vertical="center"/>
    </xf>
    <xf numFmtId="9" fontId="10" fillId="0" borderId="1" xfId="0" applyNumberFormat="1" applyFont="1" applyFill="1" applyBorder="1" applyAlignment="1">
      <alignment horizontal="left" vertical="center" wrapText="1"/>
    </xf>
    <xf numFmtId="164" fontId="13" fillId="0" borderId="1" xfId="0" applyNumberFormat="1" applyFont="1" applyFill="1" applyBorder="1" applyAlignment="1">
      <alignment horizontal="center" vertical="center"/>
    </xf>
    <xf numFmtId="49" fontId="10" fillId="2" borderId="1" xfId="0" applyNumberFormat="1" applyFont="1" applyFill="1" applyBorder="1" applyAlignment="1">
      <alignment horizontal="left" vertical="center"/>
    </xf>
    <xf numFmtId="0" fontId="10" fillId="2" borderId="1" xfId="0" applyFont="1" applyFill="1" applyBorder="1" applyAlignment="1">
      <alignment horizontal="left" vertical="center"/>
    </xf>
    <xf numFmtId="0" fontId="10" fillId="2" borderId="1" xfId="0" applyFont="1" applyFill="1" applyBorder="1" applyAlignment="1">
      <alignment horizontal="center" vertical="center"/>
    </xf>
    <xf numFmtId="165" fontId="10" fillId="2" borderId="1" xfId="0" applyNumberFormat="1" applyFont="1" applyFill="1" applyBorder="1" applyAlignment="1">
      <alignment horizontal="center" vertical="center"/>
    </xf>
    <xf numFmtId="165" fontId="8" fillId="2" borderId="1" xfId="0" applyNumberFormat="1" applyFont="1" applyFill="1" applyBorder="1" applyAlignment="1">
      <alignment horizontal="center" vertical="center"/>
    </xf>
    <xf numFmtId="49" fontId="10" fillId="2" borderId="1" xfId="0" applyNumberFormat="1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left" vertical="center" wrapText="1"/>
    </xf>
    <xf numFmtId="164" fontId="14" fillId="0" borderId="1" xfId="0" applyNumberFormat="1" applyFont="1" applyFill="1" applyBorder="1" applyAlignment="1">
      <alignment horizontal="center" vertical="center" wrapText="1"/>
    </xf>
    <xf numFmtId="0" fontId="5" fillId="0" borderId="0" xfId="0" applyFont="1" applyFill="1" applyAlignment="1">
      <alignment horizontal="right" vertical="center"/>
    </xf>
    <xf numFmtId="0" fontId="5" fillId="0" borderId="0" xfId="0" applyFont="1" applyFill="1" applyBorder="1" applyAlignment="1">
      <alignment horizontal="center" vertical="center"/>
    </xf>
    <xf numFmtId="44" fontId="10" fillId="2" borderId="1" xfId="0" applyNumberFormat="1" applyFont="1" applyFill="1" applyBorder="1" applyAlignment="1">
      <alignment horizontal="right" vertical="center"/>
    </xf>
    <xf numFmtId="165" fontId="8" fillId="0" borderId="1" xfId="0" applyNumberFormat="1" applyFont="1" applyFill="1" applyBorder="1" applyAlignment="1">
      <alignment horizontal="center" vertical="center" wrapText="1"/>
    </xf>
    <xf numFmtId="0" fontId="5" fillId="2" borderId="0" xfId="0" applyFont="1" applyFill="1" applyAlignment="1">
      <alignment horizontal="left" vertical="center"/>
    </xf>
    <xf numFmtId="0" fontId="5" fillId="4" borderId="0" xfId="0" applyFont="1" applyFill="1" applyAlignment="1">
      <alignment horizontal="left" vertical="center"/>
    </xf>
    <xf numFmtId="0" fontId="5" fillId="6" borderId="0" xfId="0" applyFont="1" applyFill="1" applyAlignment="1">
      <alignment horizontal="left" vertical="center"/>
    </xf>
    <xf numFmtId="0" fontId="5" fillId="5" borderId="0" xfId="0" applyFont="1" applyFill="1" applyAlignment="1">
      <alignment horizontal="left" vertical="center"/>
    </xf>
    <xf numFmtId="165" fontId="8" fillId="0" borderId="1" xfId="0" applyNumberFormat="1" applyFont="1" applyFill="1" applyBorder="1" applyAlignment="1">
      <alignment horizontal="left" vertical="center" wrapText="1"/>
    </xf>
    <xf numFmtId="0" fontId="16" fillId="0" borderId="0" xfId="0" applyFont="1" applyFill="1" applyAlignment="1">
      <alignment horizontal="left" vertical="center"/>
    </xf>
    <xf numFmtId="165" fontId="10" fillId="0" borderId="1" xfId="0" applyNumberFormat="1" applyFont="1" applyFill="1" applyBorder="1" applyAlignment="1">
      <alignment horizontal="center" vertical="center"/>
    </xf>
    <xf numFmtId="49" fontId="10" fillId="0" borderId="1" xfId="0" applyNumberFormat="1" applyFont="1" applyFill="1" applyBorder="1" applyAlignment="1">
      <alignment horizontal="center" vertical="center"/>
    </xf>
    <xf numFmtId="0" fontId="5" fillId="7" borderId="0" xfId="0" applyFont="1" applyFill="1" applyAlignment="1">
      <alignment horizontal="left" vertical="center"/>
    </xf>
    <xf numFmtId="0" fontId="5" fillId="8" borderId="0" xfId="0" applyFont="1" applyFill="1" applyAlignment="1">
      <alignment horizontal="left" vertical="center"/>
    </xf>
    <xf numFmtId="0" fontId="5" fillId="9" borderId="0" xfId="0" applyFont="1" applyFill="1" applyAlignment="1">
      <alignment horizontal="left" vertical="center"/>
    </xf>
    <xf numFmtId="165" fontId="8" fillId="2" borderId="1" xfId="0" applyNumberFormat="1" applyFont="1" applyFill="1" applyBorder="1" applyAlignment="1">
      <alignment horizontal="center" vertical="center" wrapText="1"/>
    </xf>
    <xf numFmtId="44" fontId="5" fillId="2" borderId="1" xfId="0" applyNumberFormat="1" applyFont="1" applyFill="1" applyBorder="1" applyAlignment="1">
      <alignment horizontal="center" vertical="center" wrapText="1"/>
    </xf>
    <xf numFmtId="9" fontId="10" fillId="2" borderId="1" xfId="0" applyNumberFormat="1" applyFont="1" applyFill="1" applyBorder="1" applyAlignment="1">
      <alignment horizontal="left" vertical="center" wrapText="1"/>
    </xf>
    <xf numFmtId="49" fontId="10" fillId="5" borderId="1" xfId="0" applyNumberFormat="1" applyFont="1" applyFill="1" applyBorder="1" applyAlignment="1">
      <alignment horizontal="left" vertical="center"/>
    </xf>
    <xf numFmtId="0" fontId="10" fillId="5" borderId="1" xfId="0" applyFont="1" applyFill="1" applyBorder="1" applyAlignment="1">
      <alignment horizontal="left" vertical="center"/>
    </xf>
    <xf numFmtId="0" fontId="10" fillId="5" borderId="1" xfId="0" applyFont="1" applyFill="1" applyBorder="1" applyAlignment="1">
      <alignment horizontal="center" vertical="center"/>
    </xf>
    <xf numFmtId="165" fontId="8" fillId="5" borderId="1" xfId="0" applyNumberFormat="1" applyFont="1" applyFill="1" applyBorder="1" applyAlignment="1">
      <alignment horizontal="center" vertical="center"/>
    </xf>
    <xf numFmtId="165" fontId="10" fillId="5" borderId="1" xfId="0" applyNumberFormat="1" applyFont="1" applyFill="1" applyBorder="1" applyAlignment="1">
      <alignment horizontal="center" vertical="center"/>
    </xf>
    <xf numFmtId="49" fontId="10" fillId="5" borderId="1" xfId="0" applyNumberFormat="1" applyFont="1" applyFill="1" applyBorder="1" applyAlignment="1">
      <alignment horizontal="center" vertical="center"/>
    </xf>
    <xf numFmtId="9" fontId="10" fillId="5" borderId="1" xfId="0" applyNumberFormat="1" applyFont="1" applyFill="1" applyBorder="1" applyAlignment="1">
      <alignment horizontal="left" vertical="center" wrapText="1"/>
    </xf>
    <xf numFmtId="44" fontId="10" fillId="5" borderId="1" xfId="0" applyNumberFormat="1" applyFont="1" applyFill="1" applyBorder="1" applyAlignment="1">
      <alignment horizontal="right" vertical="center"/>
    </xf>
    <xf numFmtId="0" fontId="10" fillId="5" borderId="1" xfId="0" applyFont="1" applyFill="1" applyBorder="1" applyAlignment="1">
      <alignment horizontal="left" vertical="center" wrapText="1"/>
    </xf>
    <xf numFmtId="164" fontId="11" fillId="0" borderId="0" xfId="0" applyNumberFormat="1" applyFont="1" applyFill="1" applyBorder="1" applyAlignment="1">
      <alignment horizontal="center" vertical="center"/>
    </xf>
    <xf numFmtId="164" fontId="13" fillId="0" borderId="0" xfId="0" applyNumberFormat="1" applyFont="1" applyFill="1" applyBorder="1" applyAlignment="1">
      <alignment horizontal="center" vertical="center"/>
    </xf>
    <xf numFmtId="164" fontId="9" fillId="0" borderId="0" xfId="0" applyNumberFormat="1" applyFont="1" applyFill="1" applyBorder="1" applyAlignment="1">
      <alignment horizontal="center" vertical="center"/>
    </xf>
    <xf numFmtId="164" fontId="10" fillId="0" borderId="0" xfId="0" applyNumberFormat="1" applyFont="1" applyFill="1" applyBorder="1" applyAlignment="1">
      <alignment horizontal="center" vertical="center"/>
    </xf>
    <xf numFmtId="44" fontId="5" fillId="0" borderId="1" xfId="0" applyNumberFormat="1" applyFont="1" applyFill="1" applyBorder="1" applyAlignment="1">
      <alignment horizontal="center" vertical="center" wrapText="1"/>
    </xf>
    <xf numFmtId="49" fontId="5" fillId="2" borderId="1" xfId="0" applyNumberFormat="1" applyFont="1" applyFill="1" applyBorder="1" applyAlignment="1">
      <alignment horizontal="center" vertical="center" wrapText="1"/>
    </xf>
    <xf numFmtId="0" fontId="10" fillId="0" borderId="1" xfId="0" applyFont="1" applyFill="1" applyBorder="1" applyAlignment="1">
      <alignment horizontal="center" vertical="center"/>
    </xf>
    <xf numFmtId="165" fontId="10" fillId="0" borderId="1" xfId="0" applyNumberFormat="1" applyFont="1" applyFill="1" applyBorder="1" applyAlignment="1">
      <alignment horizontal="center" vertical="center"/>
    </xf>
    <xf numFmtId="165" fontId="10" fillId="0" borderId="1" xfId="0" applyNumberFormat="1" applyFont="1" applyFill="1" applyBorder="1" applyAlignment="1">
      <alignment horizontal="center" vertical="center" wrapText="1"/>
    </xf>
    <xf numFmtId="49" fontId="10" fillId="0" borderId="1" xfId="0" applyNumberFormat="1" applyFont="1" applyFill="1" applyBorder="1" applyAlignment="1">
      <alignment horizontal="center" vertical="center" wrapText="1"/>
    </xf>
    <xf numFmtId="49" fontId="10" fillId="0" borderId="1" xfId="0" applyNumberFormat="1" applyFont="1" applyFill="1" applyBorder="1" applyAlignment="1">
      <alignment horizontal="center" vertical="center"/>
    </xf>
    <xf numFmtId="49" fontId="5" fillId="0" borderId="1" xfId="0" applyNumberFormat="1" applyFont="1" applyFill="1" applyBorder="1" applyAlignment="1">
      <alignment horizontal="left" vertical="center" wrapText="1"/>
    </xf>
    <xf numFmtId="49" fontId="5" fillId="0" borderId="1" xfId="0" applyNumberFormat="1" applyFont="1" applyFill="1" applyBorder="1" applyAlignment="1">
      <alignment horizontal="center" vertical="center" wrapText="1"/>
    </xf>
    <xf numFmtId="49" fontId="5" fillId="2" borderId="1" xfId="0" applyNumberFormat="1" applyFont="1" applyFill="1" applyBorder="1" applyAlignment="1">
      <alignment horizontal="left" vertical="center" wrapText="1"/>
    </xf>
    <xf numFmtId="49" fontId="5" fillId="5" borderId="1" xfId="0" applyNumberFormat="1" applyFont="1" applyFill="1" applyBorder="1" applyAlignment="1">
      <alignment horizontal="left" vertical="center" wrapText="1"/>
    </xf>
    <xf numFmtId="44" fontId="5" fillId="5" borderId="1" xfId="0" applyNumberFormat="1" applyFont="1" applyFill="1" applyBorder="1" applyAlignment="1">
      <alignment horizontal="center" vertical="center" wrapText="1"/>
    </xf>
    <xf numFmtId="49" fontId="5" fillId="5" borderId="1" xfId="0" applyNumberFormat="1" applyFont="1" applyFill="1" applyBorder="1" applyAlignment="1">
      <alignment horizontal="center" vertical="center" wrapText="1"/>
    </xf>
    <xf numFmtId="165" fontId="8" fillId="5" borderId="1" xfId="0" applyNumberFormat="1" applyFont="1" applyFill="1" applyBorder="1" applyAlignment="1">
      <alignment horizontal="center" vertical="center" wrapText="1"/>
    </xf>
    <xf numFmtId="49" fontId="10" fillId="4" borderId="1" xfId="0" applyNumberFormat="1" applyFont="1" applyFill="1" applyBorder="1" applyAlignment="1">
      <alignment horizontal="left" vertical="center"/>
    </xf>
    <xf numFmtId="0" fontId="10" fillId="4" borderId="1" xfId="0" applyFont="1" applyFill="1" applyBorder="1" applyAlignment="1">
      <alignment horizontal="left" vertical="center"/>
    </xf>
    <xf numFmtId="49" fontId="5" fillId="4" borderId="1" xfId="0" applyNumberFormat="1" applyFont="1" applyFill="1" applyBorder="1" applyAlignment="1">
      <alignment horizontal="left" vertical="center" wrapText="1"/>
    </xf>
    <xf numFmtId="44" fontId="10" fillId="4" borderId="1" xfId="0" applyNumberFormat="1" applyFont="1" applyFill="1" applyBorder="1" applyAlignment="1">
      <alignment horizontal="right" vertical="center"/>
    </xf>
    <xf numFmtId="165" fontId="10" fillId="4" borderId="1" xfId="0" applyNumberFormat="1" applyFont="1" applyFill="1" applyBorder="1" applyAlignment="1">
      <alignment horizontal="center" vertical="center"/>
    </xf>
    <xf numFmtId="0" fontId="10" fillId="4" borderId="1" xfId="0" applyFont="1" applyFill="1" applyBorder="1" applyAlignment="1">
      <alignment horizontal="center" vertical="center"/>
    </xf>
    <xf numFmtId="165" fontId="8" fillId="4" borderId="1" xfId="0" applyNumberFormat="1" applyFont="1" applyFill="1" applyBorder="1" applyAlignment="1">
      <alignment horizontal="center" vertical="center"/>
    </xf>
    <xf numFmtId="49" fontId="5" fillId="4" borderId="1" xfId="0" applyNumberFormat="1" applyFont="1" applyFill="1" applyBorder="1" applyAlignment="1">
      <alignment horizontal="center" vertical="center" wrapText="1"/>
    </xf>
    <xf numFmtId="49" fontId="10" fillId="4" borderId="1" xfId="0" applyNumberFormat="1" applyFont="1" applyFill="1" applyBorder="1" applyAlignment="1">
      <alignment horizontal="center" vertical="center"/>
    </xf>
    <xf numFmtId="0" fontId="10" fillId="4" borderId="1" xfId="0" applyFont="1" applyFill="1" applyBorder="1" applyAlignment="1">
      <alignment horizontal="left" vertical="center" wrapText="1"/>
    </xf>
    <xf numFmtId="0" fontId="10" fillId="0" borderId="1" xfId="0" applyFont="1" applyFill="1" applyBorder="1" applyAlignment="1">
      <alignment horizontal="center" vertical="center"/>
    </xf>
    <xf numFmtId="165" fontId="10" fillId="0" borderId="1" xfId="0" applyNumberFormat="1" applyFont="1" applyFill="1" applyBorder="1" applyAlignment="1">
      <alignment horizontal="center" vertical="center"/>
    </xf>
    <xf numFmtId="49" fontId="10" fillId="0" borderId="1" xfId="0" applyNumberFormat="1" applyFont="1" applyFill="1" applyBorder="1" applyAlignment="1">
      <alignment horizontal="center" vertical="center"/>
    </xf>
    <xf numFmtId="9" fontId="10" fillId="4" borderId="1" xfId="0" applyNumberFormat="1" applyFont="1" applyFill="1" applyBorder="1" applyAlignment="1">
      <alignment horizontal="left" vertical="center" wrapText="1"/>
    </xf>
    <xf numFmtId="0" fontId="9" fillId="0" borderId="1" xfId="0" applyFont="1" applyFill="1" applyBorder="1" applyAlignment="1">
      <alignment horizontal="left" vertical="center" wrapText="1"/>
    </xf>
    <xf numFmtId="165" fontId="10" fillId="0" borderId="1" xfId="0" applyNumberFormat="1" applyFont="1" applyFill="1" applyBorder="1" applyAlignment="1">
      <alignment horizontal="center" vertical="center" wrapText="1"/>
    </xf>
    <xf numFmtId="49" fontId="10" fillId="0" borderId="1" xfId="0" applyNumberFormat="1" applyFont="1" applyFill="1" applyBorder="1" applyAlignment="1">
      <alignment horizontal="center" vertical="center" wrapText="1"/>
    </xf>
    <xf numFmtId="49" fontId="10" fillId="6" borderId="1" xfId="0" applyNumberFormat="1" applyFont="1" applyFill="1" applyBorder="1" applyAlignment="1">
      <alignment horizontal="left" vertical="center"/>
    </xf>
    <xf numFmtId="0" fontId="10" fillId="6" borderId="1" xfId="0" applyFont="1" applyFill="1" applyBorder="1" applyAlignment="1">
      <alignment horizontal="left" vertical="center"/>
    </xf>
    <xf numFmtId="44" fontId="10" fillId="6" borderId="1" xfId="0" applyNumberFormat="1" applyFont="1" applyFill="1" applyBorder="1" applyAlignment="1">
      <alignment horizontal="right" vertical="center"/>
    </xf>
    <xf numFmtId="165" fontId="10" fillId="6" borderId="1" xfId="0" applyNumberFormat="1" applyFont="1" applyFill="1" applyBorder="1" applyAlignment="1">
      <alignment horizontal="center" vertical="center"/>
    </xf>
    <xf numFmtId="0" fontId="10" fillId="6" borderId="1" xfId="0" applyFont="1" applyFill="1" applyBorder="1" applyAlignment="1">
      <alignment horizontal="center" vertical="center"/>
    </xf>
    <xf numFmtId="165" fontId="8" fillId="6" borderId="1" xfId="0" applyNumberFormat="1" applyFont="1" applyFill="1" applyBorder="1" applyAlignment="1">
      <alignment horizontal="center" vertical="center"/>
    </xf>
    <xf numFmtId="165" fontId="8" fillId="6" borderId="1" xfId="0" applyNumberFormat="1" applyFont="1" applyFill="1" applyBorder="1" applyAlignment="1">
      <alignment horizontal="center" vertical="center" wrapText="1"/>
    </xf>
    <xf numFmtId="49" fontId="5" fillId="6" borderId="1" xfId="0" applyNumberFormat="1" applyFont="1" applyFill="1" applyBorder="1" applyAlignment="1">
      <alignment horizontal="center" vertical="center" wrapText="1"/>
    </xf>
    <xf numFmtId="49" fontId="10" fillId="6" borderId="1" xfId="0" applyNumberFormat="1" applyFont="1" applyFill="1" applyBorder="1" applyAlignment="1">
      <alignment horizontal="center" vertical="center"/>
    </xf>
    <xf numFmtId="0" fontId="10" fillId="6" borderId="1" xfId="0" applyFont="1" applyFill="1" applyBorder="1" applyAlignment="1">
      <alignment horizontal="left" vertical="center" wrapText="1"/>
    </xf>
    <xf numFmtId="49" fontId="10" fillId="0" borderId="1" xfId="0" applyNumberFormat="1" applyFont="1" applyFill="1" applyBorder="1" applyAlignment="1">
      <alignment horizontal="left" vertical="center" wrapText="1"/>
    </xf>
    <xf numFmtId="44" fontId="10" fillId="0" borderId="1" xfId="0" applyNumberFormat="1" applyFont="1" applyFill="1" applyBorder="1" applyAlignment="1">
      <alignment horizontal="right" vertical="center" wrapText="1"/>
    </xf>
    <xf numFmtId="0" fontId="10" fillId="0" borderId="1" xfId="0" applyFont="1" applyFill="1" applyBorder="1" applyAlignment="1">
      <alignment horizontal="center" vertical="center" wrapText="1"/>
    </xf>
    <xf numFmtId="0" fontId="10" fillId="0" borderId="0" xfId="0" applyFont="1" applyFill="1" applyAlignment="1">
      <alignment horizontal="left" vertical="center" wrapText="1"/>
    </xf>
    <xf numFmtId="0" fontId="4" fillId="0" borderId="0" xfId="0" applyFont="1" applyAlignment="1">
      <alignment vertical="center"/>
    </xf>
    <xf numFmtId="0" fontId="1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0" xfId="1" applyFont="1" applyAlignment="1">
      <alignment vertical="center"/>
    </xf>
    <xf numFmtId="0" fontId="2" fillId="0" borderId="1" xfId="1" applyFont="1" applyBorder="1" applyAlignment="1">
      <alignment horizontal="center" vertical="center"/>
    </xf>
    <xf numFmtId="0" fontId="2" fillId="0" borderId="1" xfId="1" applyFont="1" applyBorder="1" applyAlignment="1">
      <alignment vertical="center"/>
    </xf>
    <xf numFmtId="0" fontId="2" fillId="2" borderId="1" xfId="1" applyFont="1" applyFill="1" applyBorder="1" applyAlignment="1">
      <alignment vertical="center"/>
    </xf>
    <xf numFmtId="0" fontId="2" fillId="10" borderId="1" xfId="1" applyFont="1" applyFill="1" applyBorder="1" applyAlignment="1">
      <alignment vertical="center"/>
    </xf>
    <xf numFmtId="165" fontId="10" fillId="0" borderId="1" xfId="0" applyNumberFormat="1" applyFont="1" applyFill="1" applyBorder="1" applyAlignment="1">
      <alignment horizontal="center" vertical="center" wrapText="1"/>
    </xf>
    <xf numFmtId="165" fontId="10" fillId="0" borderId="1" xfId="0" applyNumberFormat="1" applyFont="1" applyFill="1" applyBorder="1" applyAlignment="1">
      <alignment horizontal="center" vertical="center"/>
    </xf>
    <xf numFmtId="0" fontId="10" fillId="0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166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0" borderId="4" xfId="1" applyFont="1" applyBorder="1" applyAlignment="1">
      <alignment vertical="center"/>
    </xf>
    <xf numFmtId="0" fontId="3" fillId="10" borderId="1" xfId="1" applyFont="1" applyFill="1" applyBorder="1" applyAlignment="1">
      <alignment vertical="center"/>
    </xf>
    <xf numFmtId="0" fontId="4" fillId="10" borderId="1" xfId="0" applyFont="1" applyFill="1" applyBorder="1" applyAlignment="1">
      <alignment vertical="center"/>
    </xf>
    <xf numFmtId="166" fontId="4" fillId="10" borderId="1" xfId="0" applyNumberFormat="1" applyFont="1" applyFill="1" applyBorder="1" applyAlignment="1">
      <alignment horizontal="center" vertical="center"/>
    </xf>
    <xf numFmtId="0" fontId="4" fillId="10" borderId="1" xfId="0" applyFont="1" applyFill="1" applyBorder="1" applyAlignment="1">
      <alignment horizontal="center" vertical="center"/>
    </xf>
    <xf numFmtId="0" fontId="1" fillId="10" borderId="1" xfId="0" applyFont="1" applyFill="1" applyBorder="1" applyAlignment="1">
      <alignment vertical="center"/>
    </xf>
    <xf numFmtId="0" fontId="3" fillId="10" borderId="1" xfId="0" applyFont="1" applyFill="1" applyBorder="1" applyAlignment="1">
      <alignment horizontal="left" vertical="center"/>
    </xf>
    <xf numFmtId="0" fontId="4" fillId="10" borderId="1" xfId="0" applyFont="1" applyFill="1" applyBorder="1" applyAlignment="1">
      <alignment vertical="center" wrapText="1"/>
    </xf>
    <xf numFmtId="166" fontId="3" fillId="10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166" fontId="1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vertical="center" wrapText="1"/>
    </xf>
    <xf numFmtId="0" fontId="2" fillId="11" borderId="1" xfId="0" applyFont="1" applyFill="1" applyBorder="1" applyAlignment="1">
      <alignment horizontal="left" vertical="center"/>
    </xf>
    <xf numFmtId="166" fontId="2" fillId="11" borderId="1" xfId="0" applyNumberFormat="1" applyFont="1" applyFill="1" applyBorder="1" applyAlignment="1">
      <alignment horizontal="center" vertical="center"/>
    </xf>
    <xf numFmtId="165" fontId="9" fillId="0" borderId="1" xfId="0" applyNumberFormat="1" applyFont="1" applyFill="1" applyBorder="1" applyAlignment="1">
      <alignment horizontal="left" vertical="center" wrapText="1"/>
    </xf>
    <xf numFmtId="165" fontId="10" fillId="0" borderId="1" xfId="0" applyNumberFormat="1" applyFont="1" applyFill="1" applyBorder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6" fillId="0" borderId="0" xfId="0" applyFont="1" applyFill="1" applyAlignment="1">
      <alignment vertical="center"/>
    </xf>
    <xf numFmtId="0" fontId="10" fillId="0" borderId="1" xfId="0" applyFont="1" applyFill="1" applyBorder="1" applyAlignment="1">
      <alignment horizontal="center" vertical="center"/>
    </xf>
    <xf numFmtId="164" fontId="10" fillId="0" borderId="1" xfId="0" applyNumberFormat="1" applyFont="1" applyFill="1" applyBorder="1" applyAlignment="1">
      <alignment horizontal="center" vertical="center" wrapText="1"/>
    </xf>
    <xf numFmtId="165" fontId="10" fillId="0" borderId="1" xfId="0" applyNumberFormat="1" applyFont="1" applyFill="1" applyBorder="1" applyAlignment="1">
      <alignment horizontal="center" vertical="center" wrapText="1"/>
    </xf>
    <xf numFmtId="165" fontId="10" fillId="0" borderId="1" xfId="0" applyNumberFormat="1" applyFont="1" applyFill="1" applyBorder="1" applyAlignment="1">
      <alignment horizontal="center" vertical="center"/>
    </xf>
    <xf numFmtId="49" fontId="10" fillId="0" borderId="1" xfId="0" applyNumberFormat="1" applyFont="1" applyFill="1" applyBorder="1" applyAlignment="1">
      <alignment horizontal="center" vertical="center" wrapText="1"/>
    </xf>
    <xf numFmtId="49" fontId="10" fillId="0" borderId="1" xfId="0" applyNumberFormat="1" applyFont="1" applyFill="1" applyBorder="1" applyAlignment="1">
      <alignment horizontal="center" vertical="center"/>
    </xf>
    <xf numFmtId="0" fontId="10" fillId="0" borderId="2" xfId="0" applyFont="1" applyFill="1" applyBorder="1" applyAlignment="1">
      <alignment horizontal="center" vertical="center"/>
    </xf>
    <xf numFmtId="0" fontId="10" fillId="0" borderId="3" xfId="0" applyFont="1" applyFill="1" applyBorder="1" applyAlignment="1">
      <alignment horizontal="center" vertical="center"/>
    </xf>
    <xf numFmtId="0" fontId="10" fillId="0" borderId="4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42"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00"/>
        </patternFill>
      </fill>
    </dxf>
  </dxfs>
  <tableStyles count="0" defaultTableStyle="TableStyleMedium2" defaultPivotStyle="PivotStyleLight16"/>
  <colors>
    <mruColors>
      <color rgb="FF00FF00"/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197923</xdr:colOff>
      <xdr:row>10</xdr:row>
      <xdr:rowOff>247403</xdr:rowOff>
    </xdr:from>
    <xdr:to>
      <xdr:col>2</xdr:col>
      <xdr:colOff>333994</xdr:colOff>
      <xdr:row>11</xdr:row>
      <xdr:rowOff>247402</xdr:rowOff>
    </xdr:to>
    <xdr:sp macro="" textlink="">
      <xdr:nvSpPr>
        <xdr:cNvPr id="5" name="Flèche : courbe vers la gauche 4">
          <a:extLst>
            <a:ext uri="{FF2B5EF4-FFF2-40B4-BE49-F238E27FC236}">
              <a16:creationId xmlns:a16="http://schemas.microsoft.com/office/drawing/2014/main" xmlns="" id="{3FFA815A-F15C-404A-BFB8-2F80C4B74632}"/>
            </a:ext>
          </a:extLst>
        </xdr:cNvPr>
        <xdr:cNvSpPr/>
      </xdr:nvSpPr>
      <xdr:spPr>
        <a:xfrm rot="10800000">
          <a:off x="3352306" y="3500747"/>
          <a:ext cx="136071" cy="309252"/>
        </a:xfrm>
        <a:prstGeom prst="curvedLeftArrow">
          <a:avLst/>
        </a:prstGeom>
        <a:solidFill>
          <a:srgbClr val="00B0F0"/>
        </a:solidFill>
        <a:ln>
          <a:solidFill>
            <a:srgbClr val="00B0F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</xdr:col>
      <xdr:colOff>197924</xdr:colOff>
      <xdr:row>8</xdr:row>
      <xdr:rowOff>123701</xdr:rowOff>
    </xdr:from>
    <xdr:to>
      <xdr:col>2</xdr:col>
      <xdr:colOff>333995</xdr:colOff>
      <xdr:row>9</xdr:row>
      <xdr:rowOff>123700</xdr:rowOff>
    </xdr:to>
    <xdr:sp macro="" textlink="">
      <xdr:nvSpPr>
        <xdr:cNvPr id="6" name="Flèche : courbe vers la gauche 5">
          <a:extLst>
            <a:ext uri="{FF2B5EF4-FFF2-40B4-BE49-F238E27FC236}">
              <a16:creationId xmlns:a16="http://schemas.microsoft.com/office/drawing/2014/main" xmlns="" id="{6C654E6C-F416-47FD-80AA-4F7AD4DED1E3}"/>
            </a:ext>
          </a:extLst>
        </xdr:cNvPr>
        <xdr:cNvSpPr/>
      </xdr:nvSpPr>
      <xdr:spPr>
        <a:xfrm rot="10800000">
          <a:off x="3352307" y="2758539"/>
          <a:ext cx="136071" cy="309252"/>
        </a:xfrm>
        <a:prstGeom prst="curvedLeftArrow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</xdr:col>
      <xdr:colOff>201882</xdr:colOff>
      <xdr:row>9</xdr:row>
      <xdr:rowOff>177140</xdr:rowOff>
    </xdr:from>
    <xdr:to>
      <xdr:col>2</xdr:col>
      <xdr:colOff>337953</xdr:colOff>
      <xdr:row>10</xdr:row>
      <xdr:rowOff>177139</xdr:rowOff>
    </xdr:to>
    <xdr:sp macro="" textlink="">
      <xdr:nvSpPr>
        <xdr:cNvPr id="7" name="Flèche : courbe vers la gauche 6">
          <a:extLst>
            <a:ext uri="{FF2B5EF4-FFF2-40B4-BE49-F238E27FC236}">
              <a16:creationId xmlns:a16="http://schemas.microsoft.com/office/drawing/2014/main" xmlns="" id="{09891191-0C64-45BB-BF4B-4E95D5E9871D}"/>
            </a:ext>
          </a:extLst>
        </xdr:cNvPr>
        <xdr:cNvSpPr/>
      </xdr:nvSpPr>
      <xdr:spPr>
        <a:xfrm rot="10800000">
          <a:off x="3356265" y="3121231"/>
          <a:ext cx="136071" cy="309252"/>
        </a:xfrm>
        <a:prstGeom prst="curvedLeftArrow">
          <a:avLst/>
        </a:prstGeom>
        <a:solidFill>
          <a:srgbClr val="00B0F0"/>
        </a:solidFill>
        <a:ln>
          <a:solidFill>
            <a:srgbClr val="00B0F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oneCellAnchor>
    <xdr:from>
      <xdr:col>1</xdr:col>
      <xdr:colOff>1756556</xdr:colOff>
      <xdr:row>10</xdr:row>
      <xdr:rowOff>272141</xdr:rowOff>
    </xdr:from>
    <xdr:ext cx="1064009" cy="280205"/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xmlns="" id="{F8302CCE-124D-458C-9DD9-CC9290DCE078}"/>
            </a:ext>
          </a:extLst>
        </xdr:cNvPr>
        <xdr:cNvSpPr txBox="1"/>
      </xdr:nvSpPr>
      <xdr:spPr>
        <a:xfrm>
          <a:off x="2201881" y="3525485"/>
          <a:ext cx="1064009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>
              <a:solidFill>
                <a:srgbClr val="00B0F0"/>
              </a:solidFill>
              <a:latin typeface="Calibri" panose="020F0502020204030204" pitchFamily="34" charset="0"/>
              <a:cs typeface="Calibri" panose="020F0502020204030204" pitchFamily="34" charset="0"/>
            </a:rPr>
            <a:t> + 12 541,90 €</a:t>
          </a:r>
        </a:p>
      </xdr:txBody>
    </xdr:sp>
    <xdr:clientData/>
  </xdr:oneCellAnchor>
  <xdr:oneCellAnchor>
    <xdr:from>
      <xdr:col>1</xdr:col>
      <xdr:colOff>1756562</xdr:colOff>
      <xdr:row>9</xdr:row>
      <xdr:rowOff>210291</xdr:rowOff>
    </xdr:from>
    <xdr:ext cx="1064009" cy="280205"/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xmlns="" id="{22A1F9D3-9559-4EDA-AF9E-7C58658349D5}"/>
            </a:ext>
          </a:extLst>
        </xdr:cNvPr>
        <xdr:cNvSpPr txBox="1"/>
      </xdr:nvSpPr>
      <xdr:spPr>
        <a:xfrm>
          <a:off x="2201887" y="3154382"/>
          <a:ext cx="1064009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>
              <a:solidFill>
                <a:srgbClr val="00B0F0"/>
              </a:solidFill>
              <a:latin typeface="Calibri" panose="020F0502020204030204" pitchFamily="34" charset="0"/>
              <a:cs typeface="Calibri" panose="020F0502020204030204" pitchFamily="34" charset="0"/>
            </a:rPr>
            <a:t> + 17 782,11 €</a:t>
          </a:r>
        </a:p>
      </xdr:txBody>
    </xdr:sp>
    <xdr:clientData/>
  </xdr:oneCellAnchor>
  <xdr:oneCellAnchor>
    <xdr:from>
      <xdr:col>1</xdr:col>
      <xdr:colOff>1855520</xdr:colOff>
      <xdr:row>8</xdr:row>
      <xdr:rowOff>86589</xdr:rowOff>
    </xdr:from>
    <xdr:ext cx="956544" cy="280205"/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xmlns="" id="{F5DC8DCD-D27B-4845-948D-796339C03364}"/>
            </a:ext>
          </a:extLst>
        </xdr:cNvPr>
        <xdr:cNvSpPr txBox="1"/>
      </xdr:nvSpPr>
      <xdr:spPr>
        <a:xfrm>
          <a:off x="2300845" y="3030680"/>
          <a:ext cx="956544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>
              <a:solidFill>
                <a:srgbClr val="FF0000"/>
              </a:solidFill>
              <a:latin typeface="Calibri" panose="020F0502020204030204" pitchFamily="34" charset="0"/>
              <a:cs typeface="Calibri" panose="020F0502020204030204" pitchFamily="34" charset="0"/>
            </a:rPr>
            <a:t> - 4 986,35 €</a:t>
          </a:r>
        </a:p>
      </xdr:txBody>
    </xdr:sp>
    <xdr:clientData/>
  </xdr:oneCellAnchor>
  <xdr:oneCellAnchor>
    <xdr:from>
      <xdr:col>3</xdr:col>
      <xdr:colOff>762001</xdr:colOff>
      <xdr:row>3</xdr:row>
      <xdr:rowOff>237506</xdr:rowOff>
    </xdr:from>
    <xdr:ext cx="10519558" cy="2268185"/>
    <xdr:sp macro="" textlink="">
      <xdr:nvSpPr>
        <xdr:cNvPr id="2" name="ZoneTexte 1"/>
        <xdr:cNvSpPr txBox="1"/>
      </xdr:nvSpPr>
      <xdr:spPr>
        <a:xfrm>
          <a:off x="5393378" y="1632857"/>
          <a:ext cx="10519558" cy="2268185"/>
        </a:xfrm>
        <a:prstGeom prst="rect">
          <a:avLst/>
        </a:prstGeom>
        <a:solidFill>
          <a:schemeClr val="bg2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/>
            <a:t>- "Relance 1" avec fond orange : à supprimer</a:t>
          </a:r>
        </a:p>
        <a:p>
          <a:r>
            <a:rPr lang="fr-FR" sz="1600"/>
            <a:t>- "Relance 2" avec fond rouge : garder le fond rouge et modifier "Relance 2" en "Relance". Il faut que ce message apparaisse à partir quand la date de la colonne J est dépassé de 1 jour et tant qu'il n'y a aucune information dans les colonnes R ou T.</a:t>
          </a:r>
        </a:p>
        <a:p>
          <a:r>
            <a:rPr lang="fr-FR" sz="1600"/>
            <a:t>Ce qu'il faut rajouter dans la colonne :</a:t>
          </a:r>
        </a:p>
        <a:p>
          <a:r>
            <a:rPr lang="fr-FR" sz="1600"/>
            <a:t>- L : la date de la colonne J + 10 jours</a:t>
          </a:r>
        </a:p>
        <a:p>
          <a:r>
            <a:rPr lang="fr-FR" sz="1600"/>
            <a:t>- M : la date de la colonne J + 20 jours</a:t>
          </a:r>
        </a:p>
        <a:p>
          <a:r>
            <a:rPr lang="fr-FR" sz="1600"/>
            <a:t>- N : la date de la colonne J + 30 jours</a:t>
          </a:r>
        </a:p>
        <a:p>
          <a:r>
            <a:rPr lang="fr-FR" sz="1600"/>
            <a:t>- O : la date de la colonne J + 40 jours</a:t>
          </a:r>
        </a:p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V112"/>
  <sheetViews>
    <sheetView tabSelected="1" topLeftCell="C1" zoomScale="77" zoomScaleNormal="77" workbookViewId="0">
      <pane ySplit="16" topLeftCell="A17" activePane="bottomLeft" state="frozen"/>
      <selection pane="bottomLeft" activeCell="K18" sqref="K18"/>
    </sheetView>
  </sheetViews>
  <sheetFormatPr baseColWidth="10" defaultColWidth="11.44140625" defaultRowHeight="24" customHeight="1" x14ac:dyDescent="0.3"/>
  <cols>
    <col min="1" max="1" width="6.6640625" style="3" bestFit="1" customWidth="1"/>
    <col min="2" max="2" width="40.5546875" style="3" bestFit="1" customWidth="1"/>
    <col min="3" max="3" width="20.33203125" style="3" customWidth="1"/>
    <col min="4" max="4" width="26.6640625" style="3" customWidth="1"/>
    <col min="5" max="5" width="25" style="3" customWidth="1"/>
    <col min="6" max="6" width="12.5546875" style="4" bestFit="1" customWidth="1"/>
    <col min="7" max="7" width="13.33203125" style="5" customWidth="1"/>
    <col min="8" max="8" width="12.44140625" style="5" bestFit="1" customWidth="1"/>
    <col min="9" max="9" width="28.88671875" style="6" bestFit="1" customWidth="1"/>
    <col min="10" max="11" width="13.109375" style="6" customWidth="1"/>
    <col min="12" max="12" width="12.44140625" style="6" customWidth="1"/>
    <col min="13" max="16" width="12.44140625" style="7" customWidth="1"/>
    <col min="17" max="17" width="12.6640625" style="7" bestFit="1" customWidth="1"/>
    <col min="18" max="18" width="11.33203125" style="6" customWidth="1"/>
    <col min="19" max="19" width="11.33203125" style="8" customWidth="1"/>
    <col min="20" max="20" width="10.5546875" style="6" bestFit="1" customWidth="1"/>
    <col min="21" max="21" width="39.109375" style="9" customWidth="1"/>
    <col min="22" max="16384" width="11.44140625" style="3"/>
  </cols>
  <sheetData>
    <row r="1" spans="1:21" s="44" customFormat="1" ht="61.2" x14ac:dyDescent="0.3">
      <c r="A1" s="164" t="s">
        <v>146</v>
      </c>
      <c r="B1" s="164"/>
      <c r="C1" s="164"/>
      <c r="D1" s="164"/>
      <c r="E1" s="164"/>
      <c r="F1" s="164"/>
      <c r="G1" s="164"/>
      <c r="H1" s="164"/>
      <c r="I1" s="164"/>
      <c r="J1" s="164"/>
      <c r="K1" s="164"/>
      <c r="L1" s="164"/>
      <c r="M1" s="164"/>
      <c r="N1" s="164"/>
      <c r="O1" s="164"/>
      <c r="P1" s="164"/>
      <c r="Q1" s="164"/>
      <c r="R1" s="165"/>
      <c r="S1" s="165"/>
      <c r="T1" s="165"/>
      <c r="U1" s="164"/>
    </row>
    <row r="2" spans="1:21" s="10" customFormat="1" ht="24" customHeight="1" x14ac:dyDescent="0.3">
      <c r="A2" s="59"/>
      <c r="B2" s="10" t="s">
        <v>140</v>
      </c>
      <c r="C2" s="11"/>
      <c r="D2" s="11"/>
      <c r="F2" s="12"/>
      <c r="G2" s="13"/>
      <c r="H2" s="13"/>
      <c r="I2" s="14"/>
      <c r="J2" s="14"/>
      <c r="K2" s="14"/>
      <c r="L2" s="14"/>
      <c r="M2" s="15"/>
      <c r="N2" s="15"/>
      <c r="O2" s="15"/>
      <c r="P2" s="15"/>
      <c r="Q2" s="15"/>
      <c r="R2" s="14"/>
      <c r="S2" s="16"/>
      <c r="T2" s="14"/>
      <c r="U2" s="17"/>
    </row>
    <row r="3" spans="1:21" s="10" customFormat="1" ht="24" customHeight="1" x14ac:dyDescent="0.3">
      <c r="A3" s="62"/>
      <c r="B3" s="10" t="s">
        <v>262</v>
      </c>
      <c r="C3" s="18"/>
      <c r="D3" s="19" t="s">
        <v>0</v>
      </c>
      <c r="E3" s="19" t="s">
        <v>1</v>
      </c>
      <c r="F3" s="19" t="s">
        <v>2</v>
      </c>
      <c r="G3" s="19" t="s">
        <v>3</v>
      </c>
      <c r="H3" s="19" t="s">
        <v>4</v>
      </c>
      <c r="I3" s="19" t="s">
        <v>5</v>
      </c>
      <c r="J3" s="19" t="s">
        <v>6</v>
      </c>
      <c r="K3" s="19" t="s">
        <v>7</v>
      </c>
      <c r="L3" s="19" t="s">
        <v>8</v>
      </c>
      <c r="M3" s="20" t="s">
        <v>9</v>
      </c>
      <c r="N3" s="21" t="s">
        <v>10</v>
      </c>
      <c r="O3" s="20" t="s">
        <v>11</v>
      </c>
      <c r="P3" s="19" t="s">
        <v>12</v>
      </c>
    </row>
    <row r="4" spans="1:21" s="10" customFormat="1" ht="24" customHeight="1" x14ac:dyDescent="0.3">
      <c r="A4" s="61"/>
      <c r="B4" s="10" t="s">
        <v>267</v>
      </c>
      <c r="C4" s="14">
        <v>2020</v>
      </c>
      <c r="D4" s="22">
        <f>SUM(E4:P4)</f>
        <v>18795.439999999999</v>
      </c>
      <c r="E4" s="23">
        <f>SUM(F17:F23)</f>
        <v>3200.75</v>
      </c>
      <c r="F4" s="23">
        <f>SUM(F24:F28)</f>
        <v>2814.49</v>
      </c>
      <c r="G4" s="23">
        <f>SUM(F29:F32)+1500</f>
        <v>3395.5</v>
      </c>
      <c r="H4" s="23">
        <f>SUM(F33:F37)</f>
        <v>2723.35</v>
      </c>
      <c r="I4" s="23">
        <f>SUM(F38:F40)+1500</f>
        <v>3043.96</v>
      </c>
      <c r="J4" s="23">
        <f>SUM(F41:F45)</f>
        <v>2630.04</v>
      </c>
      <c r="K4" s="23">
        <f>SUM(F46:F51)</f>
        <v>987.35</v>
      </c>
      <c r="L4" s="23"/>
      <c r="M4" s="23"/>
      <c r="N4" s="23"/>
      <c r="O4" s="23"/>
      <c r="P4" s="23"/>
      <c r="T4" s="14"/>
      <c r="U4" s="17"/>
    </row>
    <row r="5" spans="1:21" s="10" customFormat="1" ht="24" customHeight="1" x14ac:dyDescent="0.3">
      <c r="A5" s="60"/>
      <c r="B5" s="10" t="s">
        <v>276</v>
      </c>
      <c r="C5" s="14">
        <v>2019</v>
      </c>
      <c r="D5" s="22">
        <f>SUM(E5:P5)</f>
        <v>28278</v>
      </c>
      <c r="E5" s="23">
        <v>1974.7</v>
      </c>
      <c r="F5" s="23">
        <v>4660.08</v>
      </c>
      <c r="G5" s="23">
        <v>3968.93</v>
      </c>
      <c r="H5" s="23">
        <v>2971.82</v>
      </c>
      <c r="I5" s="23">
        <v>3367.84</v>
      </c>
      <c r="J5" s="23">
        <v>6929.53</v>
      </c>
      <c r="K5" s="23">
        <v>4405.1000000000004</v>
      </c>
      <c r="L5" s="23"/>
      <c r="M5" s="23"/>
      <c r="N5" s="23"/>
      <c r="O5" s="23"/>
      <c r="P5" s="23"/>
      <c r="T5" s="14"/>
      <c r="U5" s="17"/>
    </row>
    <row r="6" spans="1:21" s="10" customFormat="1" ht="24" customHeight="1" x14ac:dyDescent="0.3">
      <c r="A6" s="67"/>
      <c r="B6" s="10" t="s">
        <v>286</v>
      </c>
      <c r="C6" s="56" t="s">
        <v>233</v>
      </c>
      <c r="D6" s="31">
        <f>SUM(E6:P6)</f>
        <v>-9482.5600000000013</v>
      </c>
      <c r="E6" s="46">
        <f t="shared" ref="E6:M6" si="0">E4-E5</f>
        <v>1226.05</v>
      </c>
      <c r="F6" s="24">
        <f t="shared" si="0"/>
        <v>-1845.5900000000001</v>
      </c>
      <c r="G6" s="24">
        <f t="shared" si="0"/>
        <v>-573.42999999999984</v>
      </c>
      <c r="H6" s="24">
        <f t="shared" si="0"/>
        <v>-248.47000000000025</v>
      </c>
      <c r="I6" s="24">
        <f t="shared" si="0"/>
        <v>-323.88000000000011</v>
      </c>
      <c r="J6" s="24">
        <f t="shared" si="0"/>
        <v>-4299.49</v>
      </c>
      <c r="K6" s="24">
        <f t="shared" si="0"/>
        <v>-3417.7500000000005</v>
      </c>
      <c r="L6" s="46">
        <f t="shared" si="0"/>
        <v>0</v>
      </c>
      <c r="M6" s="46">
        <f t="shared" si="0"/>
        <v>0</v>
      </c>
      <c r="N6" s="46">
        <f>N4-N5</f>
        <v>0</v>
      </c>
      <c r="O6" s="46">
        <f>O4-O5</f>
        <v>0</v>
      </c>
      <c r="P6" s="46">
        <f>P4-P5</f>
        <v>0</v>
      </c>
      <c r="T6" s="14"/>
      <c r="U6" s="17"/>
    </row>
    <row r="7" spans="1:21" s="10" customFormat="1" ht="24" customHeight="1" x14ac:dyDescent="0.3">
      <c r="A7" s="69"/>
      <c r="B7" s="10" t="s">
        <v>295</v>
      </c>
      <c r="C7" s="56" t="s">
        <v>287</v>
      </c>
      <c r="D7" s="82"/>
      <c r="E7" s="83"/>
      <c r="F7" s="84"/>
      <c r="G7" s="85">
        <v>1895.5</v>
      </c>
      <c r="H7" s="84"/>
      <c r="I7" s="85">
        <v>1543.96</v>
      </c>
      <c r="J7" s="85"/>
      <c r="K7" s="85"/>
      <c r="L7" s="85"/>
      <c r="M7" s="85"/>
      <c r="N7" s="85"/>
      <c r="O7" s="85"/>
      <c r="P7" s="85"/>
      <c r="T7" s="14"/>
      <c r="U7" s="17"/>
    </row>
    <row r="8" spans="1:21" s="10" customFormat="1" ht="24" customHeight="1" x14ac:dyDescent="0.3">
      <c r="A8" s="68"/>
      <c r="B8" s="10" t="s">
        <v>306</v>
      </c>
      <c r="C8" s="56"/>
      <c r="D8" s="82"/>
      <c r="E8" s="83"/>
      <c r="F8" s="84"/>
      <c r="G8" s="83"/>
      <c r="H8" s="84"/>
      <c r="I8" s="85"/>
      <c r="J8" s="85"/>
      <c r="K8" s="85"/>
      <c r="L8" s="85"/>
      <c r="M8" s="85"/>
      <c r="N8" s="85"/>
      <c r="O8" s="85"/>
      <c r="P8" s="85"/>
      <c r="T8" s="14"/>
      <c r="U8" s="17"/>
    </row>
    <row r="9" spans="1:21" s="10" customFormat="1" ht="24" customHeight="1" x14ac:dyDescent="0.3">
      <c r="C9" s="14">
        <v>2019</v>
      </c>
      <c r="D9" s="33">
        <f>SUM(E9:P9)</f>
        <v>42654.260000000009</v>
      </c>
      <c r="E9" s="23">
        <v>1974.7</v>
      </c>
      <c r="F9" s="23">
        <v>4660.08</v>
      </c>
      <c r="G9" s="23">
        <v>3968.93</v>
      </c>
      <c r="H9" s="23">
        <v>2971.82</v>
      </c>
      <c r="I9" s="23">
        <v>3367.84</v>
      </c>
      <c r="J9" s="23">
        <v>6929.53</v>
      </c>
      <c r="K9" s="23">
        <v>4405.1000000000004</v>
      </c>
      <c r="L9" s="23">
        <v>0</v>
      </c>
      <c r="M9" s="23">
        <v>4668.76</v>
      </c>
      <c r="N9" s="23">
        <v>5400.05</v>
      </c>
      <c r="O9" s="23">
        <v>2419.5500000000002</v>
      </c>
      <c r="P9" s="23">
        <v>1887.9</v>
      </c>
      <c r="U9" s="17"/>
    </row>
    <row r="10" spans="1:21" s="10" customFormat="1" ht="24" customHeight="1" x14ac:dyDescent="0.3">
      <c r="C10" s="14">
        <v>2018</v>
      </c>
      <c r="D10" s="33">
        <f>SUM(E10:P10)</f>
        <v>47640.610000000008</v>
      </c>
      <c r="E10" s="23">
        <v>4957.37</v>
      </c>
      <c r="F10" s="23">
        <v>4881.42</v>
      </c>
      <c r="G10" s="23">
        <v>10407.34</v>
      </c>
      <c r="H10" s="23">
        <v>2104.9</v>
      </c>
      <c r="I10" s="23">
        <v>2777.6</v>
      </c>
      <c r="J10" s="23">
        <v>4361.7</v>
      </c>
      <c r="K10" s="23">
        <v>3477.43</v>
      </c>
      <c r="L10" s="23">
        <v>806.16</v>
      </c>
      <c r="M10" s="23">
        <v>734.92</v>
      </c>
      <c r="N10" s="23">
        <v>4492.99</v>
      </c>
      <c r="O10" s="23">
        <v>3072.73</v>
      </c>
      <c r="P10" s="23">
        <v>5566.05</v>
      </c>
      <c r="U10" s="17"/>
    </row>
    <row r="11" spans="1:21" s="10" customFormat="1" ht="24" customHeight="1" x14ac:dyDescent="0.3">
      <c r="C11" s="14">
        <v>2017</v>
      </c>
      <c r="D11" s="33">
        <f>SUM(E11:P11)</f>
        <v>29858.500000000004</v>
      </c>
      <c r="E11" s="22">
        <v>4018.12</v>
      </c>
      <c r="F11" s="22">
        <v>1085</v>
      </c>
      <c r="G11" s="22">
        <v>5110.3599999999997</v>
      </c>
      <c r="H11" s="23">
        <v>4144.7</v>
      </c>
      <c r="I11" s="23">
        <v>3764.95</v>
      </c>
      <c r="J11" s="23">
        <v>1871.63</v>
      </c>
      <c r="K11" s="23">
        <v>3386.29</v>
      </c>
      <c r="L11" s="23">
        <v>726.95</v>
      </c>
      <c r="M11" s="23">
        <v>444.85</v>
      </c>
      <c r="N11" s="23">
        <v>792.05</v>
      </c>
      <c r="O11" s="23">
        <v>1833.65</v>
      </c>
      <c r="P11" s="23">
        <v>2679.95</v>
      </c>
      <c r="U11" s="17"/>
    </row>
    <row r="12" spans="1:21" s="10" customFormat="1" ht="24" customHeight="1" x14ac:dyDescent="0.3">
      <c r="C12" s="55" t="s">
        <v>241</v>
      </c>
      <c r="D12" s="33" t="s">
        <v>139</v>
      </c>
      <c r="E12" s="54">
        <v>4009.08</v>
      </c>
      <c r="F12" s="54">
        <v>3558.8</v>
      </c>
      <c r="G12" s="54">
        <v>1909.6</v>
      </c>
      <c r="H12" s="32" t="e">
        <f>#REF!</f>
        <v>#REF!</v>
      </c>
      <c r="I12" s="25" t="e">
        <f>#REF!</f>
        <v>#REF!</v>
      </c>
      <c r="J12" s="25" t="e">
        <f>#REF!</f>
        <v>#REF!</v>
      </c>
      <c r="K12" s="25" t="e">
        <f>#REF!</f>
        <v>#REF!</v>
      </c>
      <c r="L12" s="25" t="e">
        <f>#REF!</f>
        <v>#REF!</v>
      </c>
      <c r="M12" s="25" t="e">
        <f>#REF!</f>
        <v>#REF!</v>
      </c>
      <c r="N12" s="25" t="e">
        <f>#REF!</f>
        <v>#REF!</v>
      </c>
      <c r="O12" s="25" t="e">
        <f>#REF!</f>
        <v>#REF!</v>
      </c>
      <c r="P12" s="25" t="e">
        <f>#REF!</f>
        <v>#REF!</v>
      </c>
      <c r="U12" s="17"/>
    </row>
    <row r="13" spans="1:21" s="10" customFormat="1" ht="24" customHeight="1" x14ac:dyDescent="0.3">
      <c r="F13" s="12"/>
      <c r="G13" s="13"/>
      <c r="H13" s="13"/>
      <c r="I13" s="14"/>
      <c r="J13" s="14"/>
      <c r="K13" s="14"/>
      <c r="L13" s="14"/>
      <c r="M13" s="15"/>
      <c r="N13" s="15"/>
      <c r="O13" s="15"/>
      <c r="P13" s="15"/>
      <c r="Q13" s="15"/>
      <c r="R13" s="14"/>
      <c r="S13" s="16"/>
      <c r="T13" s="14"/>
      <c r="U13" s="17"/>
    </row>
    <row r="14" spans="1:21" s="43" customFormat="1" ht="24" customHeight="1" x14ac:dyDescent="0.3">
      <c r="A14" s="166" t="s">
        <v>13</v>
      </c>
      <c r="B14" s="166"/>
      <c r="C14" s="166"/>
      <c r="D14" s="166" t="s">
        <v>14</v>
      </c>
      <c r="E14" s="166"/>
      <c r="F14" s="167" t="s">
        <v>15</v>
      </c>
      <c r="G14" s="168" t="s">
        <v>49</v>
      </c>
      <c r="H14" s="169" t="s">
        <v>20</v>
      </c>
      <c r="I14" s="166" t="s">
        <v>21</v>
      </c>
      <c r="J14" s="166"/>
      <c r="K14" s="166"/>
      <c r="L14" s="166"/>
      <c r="M14" s="166"/>
      <c r="N14" s="166"/>
      <c r="O14" s="166"/>
      <c r="P14" s="166"/>
      <c r="Q14" s="166"/>
      <c r="R14" s="166"/>
      <c r="S14" s="166"/>
      <c r="T14" s="166"/>
      <c r="U14" s="170" t="s">
        <v>66</v>
      </c>
    </row>
    <row r="15" spans="1:21" s="43" customFormat="1" ht="24" customHeight="1" x14ac:dyDescent="0.3">
      <c r="A15" s="171" t="s">
        <v>16</v>
      </c>
      <c r="B15" s="166" t="s">
        <v>17</v>
      </c>
      <c r="C15" s="166" t="s">
        <v>18</v>
      </c>
      <c r="D15" s="166" t="s">
        <v>17</v>
      </c>
      <c r="E15" s="166" t="s">
        <v>19</v>
      </c>
      <c r="F15" s="167"/>
      <c r="G15" s="168"/>
      <c r="H15" s="169"/>
      <c r="I15" s="166" t="s">
        <v>22</v>
      </c>
      <c r="J15" s="169" t="s">
        <v>74</v>
      </c>
      <c r="K15" s="172" t="s">
        <v>415</v>
      </c>
      <c r="L15" s="173"/>
      <c r="M15" s="173"/>
      <c r="N15" s="173"/>
      <c r="O15" s="174"/>
      <c r="P15" s="141"/>
      <c r="Q15" s="169" t="s">
        <v>23</v>
      </c>
      <c r="R15" s="166" t="s">
        <v>24</v>
      </c>
      <c r="S15" s="166"/>
      <c r="T15" s="169" t="s">
        <v>25</v>
      </c>
      <c r="U15" s="170"/>
    </row>
    <row r="16" spans="1:21" s="43" customFormat="1" ht="24" customHeight="1" x14ac:dyDescent="0.3">
      <c r="A16" s="171"/>
      <c r="B16" s="166"/>
      <c r="C16" s="166"/>
      <c r="D16" s="166"/>
      <c r="E16" s="166"/>
      <c r="F16" s="167"/>
      <c r="G16" s="168"/>
      <c r="H16" s="169"/>
      <c r="I16" s="166"/>
      <c r="J16" s="169"/>
      <c r="K16" s="139" t="s">
        <v>416</v>
      </c>
      <c r="L16" s="65" t="s">
        <v>410</v>
      </c>
      <c r="M16" s="65" t="s">
        <v>411</v>
      </c>
      <c r="N16" s="140" t="s">
        <v>412</v>
      </c>
      <c r="O16" s="140" t="s">
        <v>413</v>
      </c>
      <c r="P16" s="139" t="s">
        <v>414</v>
      </c>
      <c r="Q16" s="169"/>
      <c r="R16" s="65" t="s">
        <v>76</v>
      </c>
      <c r="S16" s="66" t="s">
        <v>141</v>
      </c>
      <c r="T16" s="169"/>
      <c r="U16" s="170"/>
    </row>
    <row r="17" spans="1:21" s="43" customFormat="1" ht="24" customHeight="1" x14ac:dyDescent="0.3">
      <c r="A17" s="47" t="s">
        <v>147</v>
      </c>
      <c r="B17" s="48" t="s">
        <v>68</v>
      </c>
      <c r="C17" s="48" t="s">
        <v>57</v>
      </c>
      <c r="D17" s="48" t="s">
        <v>55</v>
      </c>
      <c r="E17" s="48" t="s">
        <v>137</v>
      </c>
      <c r="F17" s="71">
        <v>542.5</v>
      </c>
      <c r="G17" s="50">
        <v>43839</v>
      </c>
      <c r="H17" s="50">
        <v>43839</v>
      </c>
      <c r="I17" s="49" t="str">
        <f>VLOOKUP(D17,'ECHEANCES CLIENTS'!$A$3:$G$39,6,FALSE)</f>
        <v>2 MOIS</v>
      </c>
      <c r="J17" s="50">
        <f>IF(I17="1 MOIS FIN DE MOIS",EOMONTH(H17,1),
IF(I17="2 MOIS",EDATE(H17,2),
IF(I17="2 MOIS 10 DU MOIS FIN DE MOIS",IF(DAY(H17)&lt;=10,EOMONTH(EDATE(H17,2),0),EOMONTH(EDATE(H17,3),0)),
IF(I17="3 SEMAINES",DATE(YEAR(H17),MONTH(H17),DAY(H17)+21),
IF(I17="45 JOURS",DATE(YEAR(H17),MONTH(H17),DAY(H17)+45),
IF(I17="45 JOURS FIN DE MOIS",EOMONTH(DATE(YEAR(H17),MONTH(H17),DAY(H17)+45),0),
IF(I17="TOUT DE SUITE",H17+1,
IF(I17="1 SEMAINE",DATE(YEAR(H17),MONTH(H17),DAY(H17)+7),
IF(I17="1 MOIS",DATE(YEAR(H17),MONTH(H17)+1,DAY(H17)),
IF(I17="15 JOURS",DATE(YEAR(H17),MONTH(H17),DAY(H17)+15),""))))))))))</f>
        <v>43899</v>
      </c>
      <c r="K17" s="50" t="str">
        <f ca="1">IF(H17="","",IF(OR(R17&lt;&gt;"",T17&lt;&gt;""),"Payé",IF(AND(TODAY()-J17&gt;1,R17="",T17=""),"Relance",IF(TODAY()-J17&lt;=0,"En attente",""))))</f>
        <v>Relance</v>
      </c>
      <c r="L17" s="51"/>
      <c r="M17" s="50"/>
      <c r="N17" s="50"/>
      <c r="O17" s="50"/>
      <c r="P17" s="50"/>
      <c r="Q17" s="87" t="s">
        <v>236</v>
      </c>
      <c r="R17" s="50"/>
      <c r="S17" s="52"/>
      <c r="T17" s="50"/>
      <c r="U17" s="53"/>
    </row>
    <row r="18" spans="1:21" s="43" customFormat="1" ht="24" customHeight="1" x14ac:dyDescent="0.3">
      <c r="A18" s="26" t="s">
        <v>148</v>
      </c>
      <c r="B18" s="27" t="s">
        <v>234</v>
      </c>
      <c r="C18" s="27" t="s">
        <v>34</v>
      </c>
      <c r="D18" s="93" t="s">
        <v>58</v>
      </c>
      <c r="E18" s="27" t="s">
        <v>235</v>
      </c>
      <c r="F18" s="86">
        <v>640.15</v>
      </c>
      <c r="G18" s="89">
        <v>43839</v>
      </c>
      <c r="H18" s="89">
        <v>43839</v>
      </c>
      <c r="I18" s="88" t="str">
        <f>VLOOKUP(D18,'ECHEANCES CLIENTS'!$A$3:$G$39,6,FALSE)</f>
        <v>45 JOURS</v>
      </c>
      <c r="J18" s="89">
        <f t="shared" ref="J18:J81" si="1">IF(I18="1 MOIS FIN DE MOIS",EOMONTH(H18,1),
IF(I18="2 MOIS",EDATE(H18,2),
IF(I18="2 MOIS 10 DU MOIS FIN DE MOIS",IF(DAY(H18)&lt;=10,EOMONTH(EDATE(H18,2),0),EOMONTH(EDATE(H18,3),0)),
IF(I18="3 SEMAINES",DATE(YEAR(H18),MONTH(H18),DAY(H18)+21),
IF(I18="45 JOURS",DATE(YEAR(H18),MONTH(H18),DAY(H18)+45),
IF(I18="45 JOURS FIN DE MOIS",EOMONTH(DATE(YEAR(H18),MONTH(H18),DAY(H18)+45),0),
IF(I18="TOUT DE SUITE",H18+1,
IF(I18="1 SEMAINE",DATE(YEAR(H18),MONTH(H18),DAY(H18)+7),
IF(I18="1 MOIS",DATE(YEAR(H18),MONTH(H18)+1,DAY(H18)),
IF(I18="15 JOURS",DATE(YEAR(H18),MONTH(H18),DAY(H18)+15),""))))))))))</f>
        <v>43884</v>
      </c>
      <c r="K18" s="163" t="str">
        <f t="shared" ref="K18:K82" ca="1" si="2">IF(H18="","",IF(OR(R18&lt;&gt;"",T18&lt;&gt;""),"Payé",IF(AND(TODAY()-J18&gt;1,R18="",T18=""),"Relance",IF(TODAY()-J18&lt;=0,"En attente",""))))</f>
        <v>Payé</v>
      </c>
      <c r="L18" s="28">
        <f>J18+10</f>
        <v>43894</v>
      </c>
      <c r="M18" s="58"/>
      <c r="N18" s="58"/>
      <c r="O18" s="58"/>
      <c r="P18" s="58"/>
      <c r="Q18" s="94" t="s">
        <v>237</v>
      </c>
      <c r="R18" s="89"/>
      <c r="S18" s="92"/>
      <c r="T18" s="89">
        <v>43956</v>
      </c>
      <c r="U18" s="29"/>
    </row>
    <row r="19" spans="1:21" s="43" customFormat="1" ht="24" customHeight="1" x14ac:dyDescent="0.3">
      <c r="A19" s="26" t="s">
        <v>149</v>
      </c>
      <c r="B19" s="27" t="s">
        <v>234</v>
      </c>
      <c r="C19" s="27" t="s">
        <v>34</v>
      </c>
      <c r="D19" s="93" t="s">
        <v>58</v>
      </c>
      <c r="E19" s="27" t="s">
        <v>235</v>
      </c>
      <c r="F19" s="86">
        <v>0</v>
      </c>
      <c r="G19" s="89">
        <v>43839</v>
      </c>
      <c r="H19" s="89">
        <v>43839</v>
      </c>
      <c r="I19" s="88" t="str">
        <f>VLOOKUP(D19,'ECHEANCES CLIENTS'!$A$3:$G$39,6,FALSE)</f>
        <v>45 JOURS</v>
      </c>
      <c r="J19" s="89">
        <f>IF(I19="1 MOIS FIN DE MOIS",EOMONTH(H19,1),
IF(I19="2 MOIS",EDATE(H19,2),
IF(I19="2 MOIS 10 DU MOIS FIN DE MOIS",IF(DAY(H19)&lt;=10,EOMONTH(EDATE(H19,2),0),EOMONTH(EDATE(H19,3),0)),
IF(I19="3 SEMAINES",DATE(YEAR(H19),MONTH(H19),DAY(H19)+21),
IF(I19="45 JOURS",DATE(YEAR(H19),MONTH(H19),DAY(H19)+45),
IF(I19="45 JOURS FIN DE MOIS",EOMONTH(DATE(YEAR(H19),MONTH(H19),DAY(H19)+45),0),
IF(I19="TOUT DE SUITE",H19+1,
IF(I19="1 SEMAINE",DATE(YEAR(H19),MONTH(H19),DAY(H19)+7),
IF(I19="1 MOIS",DATE(YEAR(H19),MONTH(H19)+1,DAY(H19)),
IF(I19="15 JOURS",DATE(YEAR(H19),MONTH(H19),DAY(H19)+15),""))))))))))</f>
        <v>43884</v>
      </c>
      <c r="K19" s="163" t="str">
        <f t="shared" ca="1" si="2"/>
        <v>Payé</v>
      </c>
      <c r="L19" s="28"/>
      <c r="M19" s="58"/>
      <c r="N19" s="58"/>
      <c r="O19" s="58"/>
      <c r="P19" s="58"/>
      <c r="Q19" s="94" t="s">
        <v>237</v>
      </c>
      <c r="R19" s="89"/>
      <c r="S19" s="92"/>
      <c r="T19" s="89">
        <v>43956</v>
      </c>
      <c r="U19" s="29"/>
    </row>
    <row r="20" spans="1:21" s="43" customFormat="1" ht="24" customHeight="1" x14ac:dyDescent="0.3">
      <c r="A20" s="26" t="s">
        <v>150</v>
      </c>
      <c r="B20" s="27" t="s">
        <v>242</v>
      </c>
      <c r="C20" s="27" t="s">
        <v>243</v>
      </c>
      <c r="D20" s="93" t="s">
        <v>33</v>
      </c>
      <c r="E20" s="27" t="s">
        <v>244</v>
      </c>
      <c r="F20" s="86">
        <v>444.85</v>
      </c>
      <c r="G20" s="89">
        <v>43846</v>
      </c>
      <c r="H20" s="89">
        <v>43846</v>
      </c>
      <c r="I20" s="88" t="str">
        <f>VLOOKUP(D20,'ECHEANCES CLIENTS'!$A$3:$G$39,6,FALSE)</f>
        <v>2 MOIS</v>
      </c>
      <c r="J20" s="89">
        <f t="shared" si="1"/>
        <v>43906</v>
      </c>
      <c r="K20" s="163" t="str">
        <f t="shared" ca="1" si="2"/>
        <v>Payé</v>
      </c>
      <c r="L20" s="28"/>
      <c r="M20" s="89"/>
      <c r="N20" s="140"/>
      <c r="O20" s="140"/>
      <c r="P20" s="140"/>
      <c r="Q20" s="94" t="s">
        <v>245</v>
      </c>
      <c r="R20" s="89">
        <v>43935</v>
      </c>
      <c r="S20" s="92" t="s">
        <v>282</v>
      </c>
      <c r="T20" s="89"/>
      <c r="U20" s="29"/>
    </row>
    <row r="21" spans="1:21" s="43" customFormat="1" ht="24" customHeight="1" x14ac:dyDescent="0.3">
      <c r="A21" s="26" t="s">
        <v>151</v>
      </c>
      <c r="B21" s="27" t="s">
        <v>60</v>
      </c>
      <c r="C21" s="27" t="s">
        <v>32</v>
      </c>
      <c r="D21" s="93" t="s">
        <v>33</v>
      </c>
      <c r="E21" s="27" t="s">
        <v>246</v>
      </c>
      <c r="F21" s="86">
        <v>640.15</v>
      </c>
      <c r="G21" s="89">
        <v>43846</v>
      </c>
      <c r="H21" s="89">
        <v>43846</v>
      </c>
      <c r="I21" s="88" t="str">
        <f>VLOOKUP(D21,'ECHEANCES CLIENTS'!$A$3:$G$39,6,FALSE)</f>
        <v>2 MOIS</v>
      </c>
      <c r="J21" s="89">
        <f t="shared" si="1"/>
        <v>43906</v>
      </c>
      <c r="K21" s="163" t="str">
        <f t="shared" ca="1" si="2"/>
        <v>Payé</v>
      </c>
      <c r="L21" s="28"/>
      <c r="M21" s="90"/>
      <c r="N21" s="139"/>
      <c r="O21" s="139"/>
      <c r="P21" s="139"/>
      <c r="Q21" s="94" t="s">
        <v>238</v>
      </c>
      <c r="R21" s="89">
        <v>43925</v>
      </c>
      <c r="S21" s="92" t="s">
        <v>282</v>
      </c>
      <c r="T21" s="89"/>
      <c r="U21" s="29"/>
    </row>
    <row r="22" spans="1:21" s="43" customFormat="1" ht="24" customHeight="1" x14ac:dyDescent="0.3">
      <c r="A22" s="26" t="s">
        <v>152</v>
      </c>
      <c r="B22" s="27" t="s">
        <v>247</v>
      </c>
      <c r="C22" s="27" t="s">
        <v>37</v>
      </c>
      <c r="D22" s="93" t="s">
        <v>38</v>
      </c>
      <c r="E22" s="27" t="s">
        <v>248</v>
      </c>
      <c r="F22" s="86">
        <v>542.5</v>
      </c>
      <c r="G22" s="89">
        <v>43860</v>
      </c>
      <c r="H22" s="89">
        <v>43860</v>
      </c>
      <c r="I22" s="88" t="str">
        <f>VLOOKUP(D22,'ECHEANCES CLIENTS'!$A$3:$G$39,6,FALSE)</f>
        <v>1 MOIS FIN DE MOIS</v>
      </c>
      <c r="J22" s="89">
        <f t="shared" si="1"/>
        <v>43890</v>
      </c>
      <c r="K22" s="163" t="str">
        <f t="shared" ca="1" si="2"/>
        <v>Payé</v>
      </c>
      <c r="L22" s="28"/>
      <c r="M22" s="89"/>
      <c r="N22" s="140"/>
      <c r="O22" s="140"/>
      <c r="P22" s="140"/>
      <c r="Q22" s="94" t="s">
        <v>239</v>
      </c>
      <c r="R22" s="89"/>
      <c r="S22" s="92"/>
      <c r="T22" s="89">
        <v>43894</v>
      </c>
      <c r="U22" s="29"/>
    </row>
    <row r="23" spans="1:21" s="43" customFormat="1" ht="24" customHeight="1" x14ac:dyDescent="0.3">
      <c r="A23" s="26" t="s">
        <v>153</v>
      </c>
      <c r="B23" s="27" t="s">
        <v>249</v>
      </c>
      <c r="C23" s="27" t="s">
        <v>65</v>
      </c>
      <c r="D23" s="93" t="s">
        <v>26</v>
      </c>
      <c r="E23" s="27" t="s">
        <v>250</v>
      </c>
      <c r="F23" s="86">
        <v>390.6</v>
      </c>
      <c r="G23" s="89">
        <v>43861</v>
      </c>
      <c r="H23" s="89">
        <v>43861</v>
      </c>
      <c r="I23" s="88" t="str">
        <f>VLOOKUP(D23,'ECHEANCES CLIENTS'!$A$3:$G$39,6,FALSE)</f>
        <v>2 MOIS 10 DU MOIS FIN DE MOIS</v>
      </c>
      <c r="J23" s="89">
        <f t="shared" si="1"/>
        <v>43951</v>
      </c>
      <c r="K23" s="163" t="str">
        <f t="shared" ca="1" si="2"/>
        <v>Payé</v>
      </c>
      <c r="L23" s="28"/>
      <c r="M23" s="89"/>
      <c r="N23" s="140"/>
      <c r="O23" s="140"/>
      <c r="P23" s="140"/>
      <c r="Q23" s="94" t="s">
        <v>240</v>
      </c>
      <c r="R23" s="89">
        <v>43939</v>
      </c>
      <c r="S23" s="92" t="s">
        <v>285</v>
      </c>
      <c r="T23" s="89"/>
      <c r="U23" s="45"/>
    </row>
    <row r="24" spans="1:21" s="43" customFormat="1" ht="24" customHeight="1" x14ac:dyDescent="0.3">
      <c r="A24" s="26" t="s">
        <v>154</v>
      </c>
      <c r="B24" s="27" t="s">
        <v>251</v>
      </c>
      <c r="C24" s="27" t="s">
        <v>48</v>
      </c>
      <c r="D24" s="93" t="s">
        <v>252</v>
      </c>
      <c r="E24" s="27" t="s">
        <v>255</v>
      </c>
      <c r="F24" s="86">
        <v>444.85</v>
      </c>
      <c r="G24" s="89">
        <v>43865</v>
      </c>
      <c r="H24" s="89">
        <v>43865</v>
      </c>
      <c r="I24" s="88" t="str">
        <f>VLOOKUP(D24,'ECHEANCES CLIENTS'!$A$3:$G$39,6,FALSE)</f>
        <v>15 JOURS</v>
      </c>
      <c r="J24" s="89">
        <f t="shared" si="1"/>
        <v>43880</v>
      </c>
      <c r="K24" s="163" t="str">
        <f t="shared" ca="1" si="2"/>
        <v>Payé</v>
      </c>
      <c r="L24" s="28"/>
      <c r="M24" s="28"/>
      <c r="N24" s="28"/>
      <c r="O24" s="28"/>
      <c r="P24" s="28"/>
      <c r="Q24" s="94" t="s">
        <v>256</v>
      </c>
      <c r="R24" s="89">
        <v>43986</v>
      </c>
      <c r="S24" s="92" t="s">
        <v>297</v>
      </c>
      <c r="T24" s="89"/>
      <c r="U24" s="29"/>
    </row>
    <row r="25" spans="1:21" s="43" customFormat="1" ht="24" customHeight="1" x14ac:dyDescent="0.3">
      <c r="A25" s="26" t="s">
        <v>155</v>
      </c>
      <c r="B25" s="27" t="s">
        <v>130</v>
      </c>
      <c r="C25" s="27" t="s">
        <v>41</v>
      </c>
      <c r="D25" s="93" t="s">
        <v>42</v>
      </c>
      <c r="E25" s="27" t="s">
        <v>129</v>
      </c>
      <c r="F25" s="86">
        <v>449.19</v>
      </c>
      <c r="G25" s="89">
        <v>43873</v>
      </c>
      <c r="H25" s="89">
        <v>43873</v>
      </c>
      <c r="I25" s="88" t="str">
        <f>VLOOKUP(D25,'ECHEANCES CLIENTS'!$A$3:$G$39,6,FALSE)</f>
        <v>1 MOIS FIN DE MOIS</v>
      </c>
      <c r="J25" s="89">
        <f t="shared" si="1"/>
        <v>43921</v>
      </c>
      <c r="K25" s="163" t="str">
        <f t="shared" ca="1" si="2"/>
        <v>Payé</v>
      </c>
      <c r="L25" s="28"/>
      <c r="M25" s="89"/>
      <c r="N25" s="140"/>
      <c r="O25" s="140"/>
      <c r="P25" s="140"/>
      <c r="Q25" s="94" t="s">
        <v>257</v>
      </c>
      <c r="R25" s="89"/>
      <c r="S25" s="92"/>
      <c r="T25" s="89">
        <v>43938</v>
      </c>
      <c r="U25" s="45">
        <v>0.1</v>
      </c>
    </row>
    <row r="26" spans="1:21" s="43" customFormat="1" ht="24" customHeight="1" x14ac:dyDescent="0.3">
      <c r="A26" s="47" t="s">
        <v>156</v>
      </c>
      <c r="B26" s="48" t="s">
        <v>68</v>
      </c>
      <c r="C26" s="48" t="s">
        <v>57</v>
      </c>
      <c r="D26" s="48" t="s">
        <v>55</v>
      </c>
      <c r="E26" s="48" t="s">
        <v>137</v>
      </c>
      <c r="F26" s="71">
        <v>737.8</v>
      </c>
      <c r="G26" s="50">
        <v>43876</v>
      </c>
      <c r="H26" s="50">
        <v>43876</v>
      </c>
      <c r="I26" s="49" t="str">
        <f>VLOOKUP(D26,'ECHEANCES CLIENTS'!$A$3:$G$39,6,FALSE)</f>
        <v>2 MOIS</v>
      </c>
      <c r="J26" s="50">
        <f t="shared" si="1"/>
        <v>43936</v>
      </c>
      <c r="K26" s="163" t="str">
        <f t="shared" ca="1" si="2"/>
        <v>Relance</v>
      </c>
      <c r="L26" s="51"/>
      <c r="M26" s="50"/>
      <c r="N26" s="50"/>
      <c r="O26" s="50"/>
      <c r="P26" s="50"/>
      <c r="Q26" s="87" t="s">
        <v>258</v>
      </c>
      <c r="R26" s="50"/>
      <c r="S26" s="52"/>
      <c r="T26" s="50"/>
      <c r="U26" s="72"/>
    </row>
    <row r="27" spans="1:21" s="43" customFormat="1" ht="24" customHeight="1" x14ac:dyDescent="0.3">
      <c r="A27" s="26" t="s">
        <v>157</v>
      </c>
      <c r="B27" s="27" t="s">
        <v>261</v>
      </c>
      <c r="C27" s="27" t="s">
        <v>243</v>
      </c>
      <c r="D27" s="93" t="s">
        <v>42</v>
      </c>
      <c r="E27" s="27" t="s">
        <v>129</v>
      </c>
      <c r="F27" s="86">
        <v>444.85</v>
      </c>
      <c r="G27" s="111">
        <v>43879</v>
      </c>
      <c r="H27" s="111">
        <v>43879</v>
      </c>
      <c r="I27" s="110" t="str">
        <f>VLOOKUP(D27,'ECHEANCES CLIENTS'!$A$3:$G$39,6,FALSE)</f>
        <v>1 MOIS FIN DE MOIS</v>
      </c>
      <c r="J27" s="111">
        <f t="shared" si="1"/>
        <v>43921</v>
      </c>
      <c r="K27" s="163" t="str">
        <f t="shared" ca="1" si="2"/>
        <v>Payé</v>
      </c>
      <c r="L27" s="28"/>
      <c r="M27" s="58"/>
      <c r="N27" s="58"/>
      <c r="O27" s="58"/>
      <c r="P27" s="58"/>
      <c r="Q27" s="94" t="s">
        <v>259</v>
      </c>
      <c r="R27" s="111"/>
      <c r="S27" s="112"/>
      <c r="T27" s="111">
        <v>44007</v>
      </c>
      <c r="U27" s="29"/>
    </row>
    <row r="28" spans="1:21" s="43" customFormat="1" ht="24" customHeight="1" x14ac:dyDescent="0.3">
      <c r="A28" s="47" t="s">
        <v>158</v>
      </c>
      <c r="B28" s="48" t="s">
        <v>68</v>
      </c>
      <c r="C28" s="48" t="s">
        <v>57</v>
      </c>
      <c r="D28" s="48" t="s">
        <v>55</v>
      </c>
      <c r="E28" s="48" t="s">
        <v>137</v>
      </c>
      <c r="F28" s="71">
        <v>737.8</v>
      </c>
      <c r="G28" s="50">
        <v>43879</v>
      </c>
      <c r="H28" s="50">
        <v>43879</v>
      </c>
      <c r="I28" s="49" t="str">
        <f>VLOOKUP(D28,'ECHEANCES CLIENTS'!$A$3:$G$39,6,FALSE)</f>
        <v>2 MOIS</v>
      </c>
      <c r="J28" s="50">
        <f t="shared" si="1"/>
        <v>43939</v>
      </c>
      <c r="K28" s="163" t="str">
        <f t="shared" ca="1" si="2"/>
        <v>Relance</v>
      </c>
      <c r="L28" s="51"/>
      <c r="M28" s="70"/>
      <c r="N28" s="70"/>
      <c r="O28" s="70"/>
      <c r="P28" s="70"/>
      <c r="Q28" s="87" t="s">
        <v>260</v>
      </c>
      <c r="R28" s="50"/>
      <c r="S28" s="52"/>
      <c r="T28" s="50"/>
      <c r="U28" s="53"/>
    </row>
    <row r="29" spans="1:21" s="43" customFormat="1" ht="24" customHeight="1" x14ac:dyDescent="0.3">
      <c r="A29" s="26" t="s">
        <v>159</v>
      </c>
      <c r="B29" s="27" t="s">
        <v>130</v>
      </c>
      <c r="C29" s="27" t="s">
        <v>41</v>
      </c>
      <c r="D29" s="93" t="s">
        <v>42</v>
      </c>
      <c r="E29" s="27" t="s">
        <v>129</v>
      </c>
      <c r="F29" s="86">
        <v>449.19</v>
      </c>
      <c r="G29" s="89">
        <v>43893</v>
      </c>
      <c r="H29" s="89">
        <v>43893</v>
      </c>
      <c r="I29" s="88" t="str">
        <f>VLOOKUP(D29,'ECHEANCES CLIENTS'!$A$3:$G$39,6,FALSE)</f>
        <v>1 MOIS FIN DE MOIS</v>
      </c>
      <c r="J29" s="89">
        <f t="shared" si="1"/>
        <v>43951</v>
      </c>
      <c r="K29" s="163" t="str">
        <f t="shared" ca="1" si="2"/>
        <v>Payé</v>
      </c>
      <c r="L29" s="28"/>
      <c r="M29" s="58"/>
      <c r="N29" s="58"/>
      <c r="O29" s="58"/>
      <c r="P29" s="58"/>
      <c r="Q29" s="94" t="s">
        <v>263</v>
      </c>
      <c r="R29" s="89"/>
      <c r="S29" s="92"/>
      <c r="T29" s="89">
        <v>43985</v>
      </c>
      <c r="U29" s="45">
        <v>0.1</v>
      </c>
    </row>
    <row r="30" spans="1:21" s="43" customFormat="1" ht="24" customHeight="1" x14ac:dyDescent="0.3">
      <c r="A30" s="47" t="s">
        <v>160</v>
      </c>
      <c r="B30" s="48" t="s">
        <v>268</v>
      </c>
      <c r="C30" s="48" t="s">
        <v>48</v>
      </c>
      <c r="D30" s="95" t="s">
        <v>269</v>
      </c>
      <c r="E30" s="48" t="s">
        <v>270</v>
      </c>
      <c r="F30" s="71">
        <v>444.85</v>
      </c>
      <c r="G30" s="50">
        <v>43894</v>
      </c>
      <c r="H30" s="50">
        <v>43894</v>
      </c>
      <c r="I30" s="49" t="str">
        <f>VLOOKUP(D30,'ECHEANCES CLIENTS'!$A$3:$G$39,6,FALSE)</f>
        <v>1 MOIS FIN DE MOIS</v>
      </c>
      <c r="J30" s="50">
        <f t="shared" si="1"/>
        <v>43951</v>
      </c>
      <c r="K30" s="163" t="str">
        <f t="shared" ca="1" si="2"/>
        <v>Relance</v>
      </c>
      <c r="L30" s="51"/>
      <c r="M30" s="70"/>
      <c r="N30" s="70"/>
      <c r="O30" s="70"/>
      <c r="P30" s="70"/>
      <c r="Q30" s="87" t="s">
        <v>264</v>
      </c>
      <c r="R30" s="50"/>
      <c r="S30" s="52"/>
      <c r="T30" s="50"/>
      <c r="U30" s="72"/>
    </row>
    <row r="31" spans="1:21" s="43" customFormat="1" ht="24" customHeight="1" x14ac:dyDescent="0.3">
      <c r="A31" s="26" t="s">
        <v>161</v>
      </c>
      <c r="B31" s="27" t="s">
        <v>271</v>
      </c>
      <c r="C31" s="27" t="s">
        <v>272</v>
      </c>
      <c r="D31" s="27" t="s">
        <v>273</v>
      </c>
      <c r="E31" s="27" t="s">
        <v>274</v>
      </c>
      <c r="F31" s="30">
        <v>640.15</v>
      </c>
      <c r="G31" s="89">
        <v>43896</v>
      </c>
      <c r="H31" s="89">
        <v>43896</v>
      </c>
      <c r="I31" s="88" t="str">
        <f>VLOOKUP(D31,'ECHEANCES CLIENTS'!$A$3:$G$39,6,FALSE)</f>
        <v>1 MOIS FIN DE MOIS</v>
      </c>
      <c r="J31" s="89">
        <f t="shared" si="1"/>
        <v>43951</v>
      </c>
      <c r="K31" s="163" t="str">
        <f t="shared" ca="1" si="2"/>
        <v>Payé</v>
      </c>
      <c r="L31" s="28"/>
      <c r="M31" s="58"/>
      <c r="N31" s="58"/>
      <c r="O31" s="58"/>
      <c r="P31" s="58"/>
      <c r="Q31" s="94" t="s">
        <v>265</v>
      </c>
      <c r="R31" s="89">
        <v>43987</v>
      </c>
      <c r="S31" s="92" t="s">
        <v>296</v>
      </c>
      <c r="T31" s="89"/>
      <c r="U31" s="29"/>
    </row>
    <row r="32" spans="1:21" s="43" customFormat="1" ht="24" customHeight="1" x14ac:dyDescent="0.3">
      <c r="A32" s="26" t="s">
        <v>162</v>
      </c>
      <c r="B32" s="27" t="s">
        <v>130</v>
      </c>
      <c r="C32" s="27" t="s">
        <v>41</v>
      </c>
      <c r="D32" s="93" t="s">
        <v>42</v>
      </c>
      <c r="E32" s="27" t="s">
        <v>129</v>
      </c>
      <c r="F32" s="30">
        <v>361.31</v>
      </c>
      <c r="G32" s="89">
        <v>43899</v>
      </c>
      <c r="H32" s="89">
        <v>43899</v>
      </c>
      <c r="I32" s="88" t="str">
        <f>VLOOKUP(D32,'ECHEANCES CLIENTS'!$A$3:$G$39,6,FALSE)</f>
        <v>1 MOIS FIN DE MOIS</v>
      </c>
      <c r="J32" s="89">
        <f t="shared" si="1"/>
        <v>43951</v>
      </c>
      <c r="K32" s="163" t="str">
        <f t="shared" ca="1" si="2"/>
        <v>Payé</v>
      </c>
      <c r="L32" s="28"/>
      <c r="M32" s="89"/>
      <c r="N32" s="140"/>
      <c r="O32" s="140"/>
      <c r="P32" s="140"/>
      <c r="Q32" s="94" t="s">
        <v>266</v>
      </c>
      <c r="R32" s="89"/>
      <c r="S32" s="92"/>
      <c r="T32" s="89">
        <v>43985</v>
      </c>
      <c r="U32" s="45">
        <v>0.1</v>
      </c>
    </row>
    <row r="33" spans="1:22" s="43" customFormat="1" ht="24" customHeight="1" x14ac:dyDescent="0.3">
      <c r="A33" s="26" t="s">
        <v>163</v>
      </c>
      <c r="B33" s="27" t="s">
        <v>277</v>
      </c>
      <c r="C33" s="27" t="s">
        <v>41</v>
      </c>
      <c r="D33" s="27" t="s">
        <v>52</v>
      </c>
      <c r="E33" s="27" t="s">
        <v>125</v>
      </c>
      <c r="F33" s="30">
        <v>499.1</v>
      </c>
      <c r="G33" s="89">
        <v>43922</v>
      </c>
      <c r="H33" s="89">
        <v>43922</v>
      </c>
      <c r="I33" s="88" t="str">
        <f>VLOOKUP(D33,'ECHEANCES CLIENTS'!$A$3:$G$39,6,FALSE)</f>
        <v>45 JOURS FIN DE MOIS</v>
      </c>
      <c r="J33" s="89">
        <f t="shared" si="1"/>
        <v>43982</v>
      </c>
      <c r="K33" s="163" t="str">
        <f t="shared" ca="1" si="2"/>
        <v>Payé</v>
      </c>
      <c r="L33" s="28"/>
      <c r="M33" s="58"/>
      <c r="N33" s="58"/>
      <c r="O33" s="58"/>
      <c r="P33" s="58"/>
      <c r="Q33" s="94" t="s">
        <v>278</v>
      </c>
      <c r="R33" s="89"/>
      <c r="S33" s="92"/>
      <c r="T33" s="89">
        <v>43980</v>
      </c>
      <c r="U33" s="29"/>
    </row>
    <row r="34" spans="1:22" s="43" customFormat="1" ht="24" customHeight="1" x14ac:dyDescent="0.3">
      <c r="A34" s="47" t="s">
        <v>164</v>
      </c>
      <c r="B34" s="48" t="s">
        <v>279</v>
      </c>
      <c r="C34" s="48" t="s">
        <v>34</v>
      </c>
      <c r="D34" s="95" t="s">
        <v>26</v>
      </c>
      <c r="E34" s="48" t="s">
        <v>250</v>
      </c>
      <c r="F34" s="71">
        <v>564.20000000000005</v>
      </c>
      <c r="G34" s="50">
        <v>43928</v>
      </c>
      <c r="H34" s="50">
        <v>43928</v>
      </c>
      <c r="I34" s="49" t="str">
        <f>VLOOKUP(D34,'ECHEANCES CLIENTS'!$A$3:$G$39,6,FALSE)</f>
        <v>2 MOIS 10 DU MOIS FIN DE MOIS</v>
      </c>
      <c r="J34" s="50">
        <f t="shared" si="1"/>
        <v>44012</v>
      </c>
      <c r="K34" s="163" t="str">
        <f t="shared" ca="1" si="2"/>
        <v>Relance</v>
      </c>
      <c r="L34" s="51"/>
      <c r="M34" s="51"/>
      <c r="N34" s="51"/>
      <c r="O34" s="51"/>
      <c r="P34" s="51"/>
      <c r="Q34" s="87" t="s">
        <v>280</v>
      </c>
      <c r="R34" s="50"/>
      <c r="S34" s="52"/>
      <c r="T34" s="50"/>
      <c r="U34" s="72"/>
    </row>
    <row r="35" spans="1:22" s="130" customFormat="1" ht="24" customHeight="1" x14ac:dyDescent="0.3">
      <c r="A35" s="127" t="s">
        <v>165</v>
      </c>
      <c r="B35" s="29" t="s">
        <v>142</v>
      </c>
      <c r="C35" s="29" t="s">
        <v>65</v>
      </c>
      <c r="D35" s="29" t="s">
        <v>72</v>
      </c>
      <c r="E35" s="29" t="s">
        <v>128</v>
      </c>
      <c r="F35" s="128">
        <v>444.85</v>
      </c>
      <c r="G35" s="115">
        <v>43936</v>
      </c>
      <c r="H35" s="115">
        <v>43936</v>
      </c>
      <c r="I35" s="129" t="str">
        <f>VLOOKUP(D35,'ECHEANCES CLIENTS'!$A$3:$G$39,6,FALSE)</f>
        <v>45 JOURS FIN DE MOIS</v>
      </c>
      <c r="J35" s="115">
        <f t="shared" si="1"/>
        <v>43982</v>
      </c>
      <c r="K35" s="163" t="str">
        <f t="shared" ca="1" si="2"/>
        <v>Payé</v>
      </c>
      <c r="L35" s="58" t="str">
        <f t="shared" ref="L35" ca="1" si="3">IF(OR(K35="Payé",J35="",TODAY()-J35&lt;=15),"","Lettre " &amp; 1+(TODAY()-J35&gt;30)+(TODAY()-J35&gt;45))</f>
        <v/>
      </c>
      <c r="N35" s="162"/>
      <c r="O35" s="162"/>
      <c r="P35" s="162"/>
      <c r="Q35" s="94" t="s">
        <v>281</v>
      </c>
      <c r="R35" s="115">
        <v>44016</v>
      </c>
      <c r="S35" s="116" t="s">
        <v>312</v>
      </c>
      <c r="T35" s="115"/>
      <c r="U35" s="114" t="s">
        <v>409</v>
      </c>
      <c r="V35" s="162" t="s">
        <v>408</v>
      </c>
    </row>
    <row r="36" spans="1:22" s="43" customFormat="1" ht="24" customHeight="1" x14ac:dyDescent="0.3">
      <c r="A36" s="73" t="s">
        <v>166</v>
      </c>
      <c r="B36" s="74" t="s">
        <v>279</v>
      </c>
      <c r="C36" s="74" t="s">
        <v>34</v>
      </c>
      <c r="D36" s="96" t="s">
        <v>26</v>
      </c>
      <c r="E36" s="74" t="s">
        <v>250</v>
      </c>
      <c r="F36" s="97">
        <v>737.8</v>
      </c>
      <c r="G36" s="77">
        <v>43941</v>
      </c>
      <c r="H36" s="77">
        <v>43941</v>
      </c>
      <c r="I36" s="75" t="str">
        <f>VLOOKUP(D36,'ECHEANCES CLIENTS'!$A$3:$G$39,6,FALSE)</f>
        <v>2 MOIS 10 DU MOIS FIN DE MOIS</v>
      </c>
      <c r="J36" s="77">
        <f t="shared" si="1"/>
        <v>44043</v>
      </c>
      <c r="K36" s="163" t="str">
        <f t="shared" ca="1" si="2"/>
        <v>En attente</v>
      </c>
      <c r="L36" s="76"/>
      <c r="M36" s="76"/>
      <c r="N36" s="76"/>
      <c r="O36" s="76"/>
      <c r="P36" s="76"/>
      <c r="Q36" s="98" t="s">
        <v>283</v>
      </c>
      <c r="R36" s="77"/>
      <c r="S36" s="78"/>
      <c r="T36" s="77"/>
      <c r="U36" s="79"/>
    </row>
    <row r="37" spans="1:22" s="43" customFormat="1" ht="24" customHeight="1" x14ac:dyDescent="0.3">
      <c r="A37" s="73" t="s">
        <v>167</v>
      </c>
      <c r="B37" s="74" t="s">
        <v>279</v>
      </c>
      <c r="C37" s="74" t="s">
        <v>34</v>
      </c>
      <c r="D37" s="96" t="s">
        <v>26</v>
      </c>
      <c r="E37" s="74" t="s">
        <v>250</v>
      </c>
      <c r="F37" s="80">
        <v>477.4</v>
      </c>
      <c r="G37" s="77">
        <v>43943</v>
      </c>
      <c r="H37" s="77">
        <v>43943</v>
      </c>
      <c r="I37" s="75" t="str">
        <f>VLOOKUP(D37,'ECHEANCES CLIENTS'!$A$3:$G$39,6,FALSE)</f>
        <v>2 MOIS 10 DU MOIS FIN DE MOIS</v>
      </c>
      <c r="J37" s="77">
        <f t="shared" si="1"/>
        <v>44043</v>
      </c>
      <c r="K37" s="163" t="str">
        <f t="shared" ca="1" si="2"/>
        <v>En attente</v>
      </c>
      <c r="L37" s="76"/>
      <c r="M37" s="77"/>
      <c r="N37" s="77"/>
      <c r="O37" s="77"/>
      <c r="P37" s="77"/>
      <c r="Q37" s="98" t="s">
        <v>284</v>
      </c>
      <c r="R37" s="77"/>
      <c r="S37" s="78"/>
      <c r="T37" s="77"/>
      <c r="U37" s="81"/>
    </row>
    <row r="38" spans="1:22" s="43" customFormat="1" ht="24" customHeight="1" x14ac:dyDescent="0.3">
      <c r="A38" s="26" t="s">
        <v>168</v>
      </c>
      <c r="B38" s="27" t="s">
        <v>130</v>
      </c>
      <c r="C38" s="27" t="s">
        <v>41</v>
      </c>
      <c r="D38" s="93" t="s">
        <v>42</v>
      </c>
      <c r="E38" s="27" t="s">
        <v>129</v>
      </c>
      <c r="F38" s="30">
        <v>361.31</v>
      </c>
      <c r="G38" s="89">
        <v>43969</v>
      </c>
      <c r="H38" s="89">
        <v>43969</v>
      </c>
      <c r="I38" s="88" t="str">
        <f>VLOOKUP(D38,'ECHEANCES CLIENTS'!$A$3:$G$39,6,FALSE)</f>
        <v>1 MOIS FIN DE MOIS</v>
      </c>
      <c r="J38" s="89">
        <f t="shared" si="1"/>
        <v>44012</v>
      </c>
      <c r="K38" s="163" t="str">
        <f t="shared" ca="1" si="2"/>
        <v>Payé</v>
      </c>
      <c r="L38" s="28"/>
      <c r="M38" s="63"/>
      <c r="N38" s="63"/>
      <c r="O38" s="63"/>
      <c r="P38" s="63"/>
      <c r="Q38" s="94" t="s">
        <v>288</v>
      </c>
      <c r="R38" s="89"/>
      <c r="S38" s="91"/>
      <c r="T38" s="90">
        <v>43985</v>
      </c>
      <c r="U38" s="45">
        <v>0.1</v>
      </c>
    </row>
    <row r="39" spans="1:22" s="43" customFormat="1" ht="24" customHeight="1" x14ac:dyDescent="0.3">
      <c r="A39" s="47" t="s">
        <v>169</v>
      </c>
      <c r="B39" s="48" t="s">
        <v>289</v>
      </c>
      <c r="C39" s="48" t="s">
        <v>290</v>
      </c>
      <c r="D39" s="48" t="s">
        <v>131</v>
      </c>
      <c r="E39" s="48" t="s">
        <v>291</v>
      </c>
      <c r="F39" s="57">
        <v>542.5</v>
      </c>
      <c r="G39" s="50">
        <v>43971</v>
      </c>
      <c r="H39" s="50">
        <v>43971</v>
      </c>
      <c r="I39" s="49" t="str">
        <f>VLOOKUP(D39,'ECHEANCES CLIENTS'!$A$3:$G$39,6,FALSE)</f>
        <v>1 MOIS FIN DE MOIS</v>
      </c>
      <c r="J39" s="50">
        <f t="shared" si="1"/>
        <v>44012</v>
      </c>
      <c r="K39" s="163" t="str">
        <f t="shared" ca="1" si="2"/>
        <v>Relance</v>
      </c>
      <c r="L39" s="51"/>
      <c r="M39" s="70"/>
      <c r="N39" s="70"/>
      <c r="O39" s="70"/>
      <c r="P39" s="70"/>
      <c r="Q39" s="87" t="s">
        <v>292</v>
      </c>
      <c r="R39" s="50"/>
      <c r="S39" s="52"/>
      <c r="T39" s="50"/>
      <c r="U39" s="53"/>
    </row>
    <row r="40" spans="1:22" s="43" customFormat="1" ht="24" customHeight="1" x14ac:dyDescent="0.3">
      <c r="A40" s="47" t="s">
        <v>170</v>
      </c>
      <c r="B40" s="48" t="s">
        <v>293</v>
      </c>
      <c r="C40" s="48" t="s">
        <v>32</v>
      </c>
      <c r="D40" s="95" t="s">
        <v>131</v>
      </c>
      <c r="E40" s="48" t="s">
        <v>291</v>
      </c>
      <c r="F40" s="57">
        <v>640.15</v>
      </c>
      <c r="G40" s="50">
        <v>43978</v>
      </c>
      <c r="H40" s="50">
        <v>43978</v>
      </c>
      <c r="I40" s="49" t="str">
        <f>VLOOKUP(D40,'ECHEANCES CLIENTS'!$A$3:$G$39,6,FALSE)</f>
        <v>1 MOIS FIN DE MOIS</v>
      </c>
      <c r="J40" s="50">
        <f t="shared" si="1"/>
        <v>44012</v>
      </c>
      <c r="K40" s="163" t="str">
        <f t="shared" ca="1" si="2"/>
        <v>Relance</v>
      </c>
      <c r="L40" s="51"/>
      <c r="M40" s="51"/>
      <c r="N40" s="51"/>
      <c r="O40" s="51"/>
      <c r="P40" s="51"/>
      <c r="Q40" s="87" t="s">
        <v>294</v>
      </c>
      <c r="R40" s="50"/>
      <c r="S40" s="52"/>
      <c r="T40" s="50"/>
      <c r="U40" s="72"/>
    </row>
    <row r="41" spans="1:22" s="43" customFormat="1" ht="24" customHeight="1" x14ac:dyDescent="0.3">
      <c r="A41" s="73" t="s">
        <v>171</v>
      </c>
      <c r="B41" s="74" t="s">
        <v>299</v>
      </c>
      <c r="C41" s="74" t="s">
        <v>27</v>
      </c>
      <c r="D41" s="74" t="s">
        <v>52</v>
      </c>
      <c r="E41" s="74" t="s">
        <v>126</v>
      </c>
      <c r="F41" s="80">
        <v>444.85</v>
      </c>
      <c r="G41" s="77">
        <v>43990</v>
      </c>
      <c r="H41" s="77">
        <v>43990</v>
      </c>
      <c r="I41" s="75" t="str">
        <f>VLOOKUP(D41,'ECHEANCES CLIENTS'!$A$3:$G$39,6,FALSE)</f>
        <v>45 JOURS FIN DE MOIS</v>
      </c>
      <c r="J41" s="77">
        <f t="shared" si="1"/>
        <v>44043</v>
      </c>
      <c r="K41" s="163" t="str">
        <f t="shared" ca="1" si="2"/>
        <v>En attente</v>
      </c>
      <c r="L41" s="76"/>
      <c r="M41" s="99"/>
      <c r="N41" s="99"/>
      <c r="O41" s="99"/>
      <c r="P41" s="99"/>
      <c r="Q41" s="98" t="s">
        <v>298</v>
      </c>
      <c r="R41" s="77"/>
      <c r="S41" s="78"/>
      <c r="T41" s="77"/>
      <c r="U41" s="81"/>
    </row>
    <row r="42" spans="1:22" s="43" customFormat="1" ht="24" customHeight="1" x14ac:dyDescent="0.3">
      <c r="A42" s="100" t="s">
        <v>172</v>
      </c>
      <c r="B42" s="101" t="s">
        <v>279</v>
      </c>
      <c r="C42" s="101" t="s">
        <v>34</v>
      </c>
      <c r="D42" s="102" t="s">
        <v>26</v>
      </c>
      <c r="E42" s="101" t="s">
        <v>250</v>
      </c>
      <c r="F42" s="103">
        <v>651</v>
      </c>
      <c r="G42" s="104">
        <v>44000</v>
      </c>
      <c r="H42" s="104">
        <v>44000</v>
      </c>
      <c r="I42" s="105" t="str">
        <f>VLOOKUP(D42,'ECHEANCES CLIENTS'!$A$3:$G$39,6,FALSE)</f>
        <v>2 MOIS 10 DU MOIS FIN DE MOIS</v>
      </c>
      <c r="J42" s="104">
        <f t="shared" si="1"/>
        <v>44104</v>
      </c>
      <c r="K42" s="163" t="str">
        <f t="shared" ca="1" si="2"/>
        <v>En attente</v>
      </c>
      <c r="L42" s="106"/>
      <c r="M42" s="104"/>
      <c r="N42" s="104"/>
      <c r="O42" s="104"/>
      <c r="P42" s="104"/>
      <c r="Q42" s="107" t="s">
        <v>300</v>
      </c>
      <c r="R42" s="104"/>
      <c r="S42" s="108"/>
      <c r="T42" s="104"/>
      <c r="U42" s="109"/>
    </row>
    <row r="43" spans="1:22" s="43" customFormat="1" ht="24" customHeight="1" x14ac:dyDescent="0.3">
      <c r="A43" s="47" t="s">
        <v>173</v>
      </c>
      <c r="B43" s="48" t="s">
        <v>301</v>
      </c>
      <c r="C43" s="48" t="s">
        <v>32</v>
      </c>
      <c r="D43" s="95" t="s">
        <v>252</v>
      </c>
      <c r="E43" s="48" t="s">
        <v>255</v>
      </c>
      <c r="F43" s="57">
        <v>347.2</v>
      </c>
      <c r="G43" s="50">
        <v>44001</v>
      </c>
      <c r="H43" s="50">
        <v>44001</v>
      </c>
      <c r="I43" s="49" t="str">
        <f>VLOOKUP(D43,'ECHEANCES CLIENTS'!$A$3:$G$39,6,FALSE)</f>
        <v>15 JOURS</v>
      </c>
      <c r="J43" s="50">
        <f t="shared" si="1"/>
        <v>44016</v>
      </c>
      <c r="K43" s="163" t="str">
        <f t="shared" ca="1" si="2"/>
        <v>Relance</v>
      </c>
      <c r="L43" s="51"/>
      <c r="M43" s="70"/>
      <c r="N43" s="70"/>
      <c r="O43" s="70"/>
      <c r="P43" s="70"/>
      <c r="Q43" s="87" t="s">
        <v>302</v>
      </c>
      <c r="R43" s="50"/>
      <c r="S43" s="52"/>
      <c r="T43" s="50"/>
      <c r="U43" s="53"/>
    </row>
    <row r="44" spans="1:22" s="43" customFormat="1" ht="24" customHeight="1" x14ac:dyDescent="0.3">
      <c r="A44" s="73" t="s">
        <v>174</v>
      </c>
      <c r="B44" s="74" t="s">
        <v>130</v>
      </c>
      <c r="C44" s="74" t="s">
        <v>41</v>
      </c>
      <c r="D44" s="96" t="s">
        <v>42</v>
      </c>
      <c r="E44" s="74" t="s">
        <v>129</v>
      </c>
      <c r="F44" s="80">
        <v>449.19</v>
      </c>
      <c r="G44" s="77">
        <v>44004</v>
      </c>
      <c r="H44" s="77">
        <v>44004</v>
      </c>
      <c r="I44" s="75" t="str">
        <f>VLOOKUP(D44,'ECHEANCES CLIENTS'!$A$3:$G$39,6,FALSE)</f>
        <v>1 MOIS FIN DE MOIS</v>
      </c>
      <c r="J44" s="77">
        <f t="shared" si="1"/>
        <v>44043</v>
      </c>
      <c r="K44" s="163" t="str">
        <f t="shared" ca="1" si="2"/>
        <v>En attente</v>
      </c>
      <c r="L44" s="76"/>
      <c r="M44" s="77"/>
      <c r="N44" s="77"/>
      <c r="O44" s="77"/>
      <c r="P44" s="77"/>
      <c r="Q44" s="98" t="s">
        <v>303</v>
      </c>
      <c r="R44" s="77"/>
      <c r="S44" s="78"/>
      <c r="T44" s="77"/>
      <c r="U44" s="79">
        <v>0.1</v>
      </c>
    </row>
    <row r="45" spans="1:22" s="43" customFormat="1" ht="24" customHeight="1" x14ac:dyDescent="0.3">
      <c r="A45" s="100" t="s">
        <v>175</v>
      </c>
      <c r="B45" s="101" t="s">
        <v>305</v>
      </c>
      <c r="C45" s="101" t="s">
        <v>57</v>
      </c>
      <c r="D45" s="102" t="s">
        <v>26</v>
      </c>
      <c r="E45" s="101" t="s">
        <v>250</v>
      </c>
      <c r="F45" s="103">
        <v>737.8</v>
      </c>
      <c r="G45" s="104">
        <v>44011</v>
      </c>
      <c r="H45" s="104">
        <v>44011</v>
      </c>
      <c r="I45" s="105" t="str">
        <f>VLOOKUP(D45,'ECHEANCES CLIENTS'!$A$3:$G$39,6,FALSE)</f>
        <v>2 MOIS 10 DU MOIS FIN DE MOIS</v>
      </c>
      <c r="J45" s="104">
        <f t="shared" si="1"/>
        <v>44104</v>
      </c>
      <c r="K45" s="163" t="str">
        <f t="shared" ca="1" si="2"/>
        <v>En attente</v>
      </c>
      <c r="L45" s="106"/>
      <c r="M45" s="104"/>
      <c r="N45" s="104"/>
      <c r="O45" s="104"/>
      <c r="P45" s="104"/>
      <c r="Q45" s="107" t="s">
        <v>304</v>
      </c>
      <c r="R45" s="104"/>
      <c r="S45" s="108"/>
      <c r="T45" s="104"/>
      <c r="U45" s="113"/>
    </row>
    <row r="46" spans="1:22" s="43" customFormat="1" ht="24" customHeight="1" x14ac:dyDescent="0.3">
      <c r="A46" s="117" t="s">
        <v>176</v>
      </c>
      <c r="B46" s="118" t="s">
        <v>307</v>
      </c>
      <c r="C46" s="118" t="s">
        <v>65</v>
      </c>
      <c r="D46" s="118" t="s">
        <v>58</v>
      </c>
      <c r="E46" s="118" t="s">
        <v>308</v>
      </c>
      <c r="F46" s="119">
        <v>542.5</v>
      </c>
      <c r="G46" s="120">
        <v>44018</v>
      </c>
      <c r="H46" s="120">
        <v>44018</v>
      </c>
      <c r="I46" s="121" t="str">
        <f>VLOOKUP(D46,'ECHEANCES CLIENTS'!$A$3:$G$39,6,FALSE)</f>
        <v>45 JOURS</v>
      </c>
      <c r="J46" s="120">
        <f t="shared" si="1"/>
        <v>44063</v>
      </c>
      <c r="K46" s="163" t="str">
        <f t="shared" ca="1" si="2"/>
        <v>En attente</v>
      </c>
      <c r="L46" s="122"/>
      <c r="M46" s="123"/>
      <c r="N46" s="123"/>
      <c r="O46" s="123"/>
      <c r="P46" s="123"/>
      <c r="Q46" s="124" t="s">
        <v>309</v>
      </c>
      <c r="R46" s="120"/>
      <c r="S46" s="125"/>
      <c r="T46" s="120"/>
      <c r="U46" s="118"/>
    </row>
    <row r="47" spans="1:22" s="43" customFormat="1" ht="24" customHeight="1" x14ac:dyDescent="0.3">
      <c r="A47" s="117" t="s">
        <v>177</v>
      </c>
      <c r="B47" s="118" t="s">
        <v>310</v>
      </c>
      <c r="C47" s="118" t="s">
        <v>57</v>
      </c>
      <c r="D47" s="118" t="s">
        <v>72</v>
      </c>
      <c r="E47" s="118" t="s">
        <v>127</v>
      </c>
      <c r="F47" s="119">
        <v>444.85</v>
      </c>
      <c r="G47" s="120">
        <v>44020</v>
      </c>
      <c r="H47" s="120">
        <v>44020</v>
      </c>
      <c r="I47" s="121" t="str">
        <f>VLOOKUP(D47,'ECHEANCES CLIENTS'!$A$3:$G$39,6,FALSE)</f>
        <v>45 JOURS FIN DE MOIS</v>
      </c>
      <c r="J47" s="120">
        <f t="shared" si="1"/>
        <v>44074</v>
      </c>
      <c r="K47" s="163" t="str">
        <f t="shared" ca="1" si="2"/>
        <v>En attente</v>
      </c>
      <c r="L47" s="122"/>
      <c r="M47" s="120"/>
      <c r="N47" s="120"/>
      <c r="O47" s="120"/>
      <c r="P47" s="120"/>
      <c r="Q47" s="124" t="s">
        <v>311</v>
      </c>
      <c r="R47" s="120"/>
      <c r="S47" s="125"/>
      <c r="T47" s="120"/>
      <c r="U47" s="126"/>
    </row>
    <row r="48" spans="1:22" s="43" customFormat="1" ht="24" customHeight="1" x14ac:dyDescent="0.3">
      <c r="A48" s="26" t="s">
        <v>178</v>
      </c>
      <c r="B48" s="27"/>
      <c r="C48" s="27"/>
      <c r="D48" s="27"/>
      <c r="E48" s="27"/>
      <c r="F48" s="30"/>
      <c r="G48" s="89"/>
      <c r="H48" s="89"/>
      <c r="I48" s="88" t="e">
        <f>VLOOKUP(D48,'ECHEANCES CLIENTS'!$A$3:$G$39,6,FALSE)</f>
        <v>#N/A</v>
      </c>
      <c r="J48" s="89" t="e">
        <f t="shared" si="1"/>
        <v>#N/A</v>
      </c>
      <c r="K48" s="163" t="str">
        <f t="shared" ca="1" si="2"/>
        <v/>
      </c>
      <c r="L48" s="28"/>
      <c r="M48" s="89"/>
      <c r="N48" s="140"/>
      <c r="O48" s="140"/>
      <c r="P48" s="140"/>
      <c r="Q48" s="94"/>
      <c r="R48" s="89"/>
      <c r="S48" s="92"/>
      <c r="T48" s="89"/>
      <c r="U48" s="29"/>
    </row>
    <row r="49" spans="1:21" s="43" customFormat="1" ht="24" customHeight="1" x14ac:dyDescent="0.3">
      <c r="A49" s="26" t="s">
        <v>179</v>
      </c>
      <c r="B49" s="27"/>
      <c r="C49" s="27"/>
      <c r="D49" s="27"/>
      <c r="E49" s="27"/>
      <c r="F49" s="30"/>
      <c r="G49" s="89"/>
      <c r="H49" s="89"/>
      <c r="I49" s="88" t="e">
        <f>VLOOKUP(D49,'ECHEANCES CLIENTS'!$A$3:$G$39,6,FALSE)</f>
        <v>#N/A</v>
      </c>
      <c r="J49" s="89" t="e">
        <f t="shared" si="1"/>
        <v>#N/A</v>
      </c>
      <c r="K49" s="163" t="str">
        <f t="shared" ca="1" si="2"/>
        <v/>
      </c>
      <c r="L49" s="28"/>
      <c r="M49" s="58"/>
      <c r="N49" s="58"/>
      <c r="O49" s="58"/>
      <c r="P49" s="58"/>
      <c r="Q49" s="94"/>
      <c r="R49" s="89"/>
      <c r="S49" s="92"/>
      <c r="T49" s="89"/>
      <c r="U49" s="27"/>
    </row>
    <row r="50" spans="1:21" s="43" customFormat="1" ht="24" customHeight="1" x14ac:dyDescent="0.3">
      <c r="A50" s="26" t="s">
        <v>180</v>
      </c>
      <c r="B50" s="27"/>
      <c r="C50" s="27"/>
      <c r="D50" s="27"/>
      <c r="E50" s="27"/>
      <c r="F50" s="30"/>
      <c r="G50" s="89"/>
      <c r="H50" s="89"/>
      <c r="I50" s="88" t="e">
        <f>VLOOKUP(D50,'ECHEANCES CLIENTS'!$A$3:$G$39,6,FALSE)</f>
        <v>#N/A</v>
      </c>
      <c r="J50" s="89" t="e">
        <f t="shared" si="1"/>
        <v>#N/A</v>
      </c>
      <c r="K50" s="163" t="str">
        <f t="shared" ca="1" si="2"/>
        <v/>
      </c>
      <c r="L50" s="28"/>
      <c r="M50" s="58"/>
      <c r="N50" s="58"/>
      <c r="O50" s="58"/>
      <c r="P50" s="58"/>
      <c r="Q50" s="94"/>
      <c r="R50" s="89"/>
      <c r="S50" s="92"/>
      <c r="T50" s="89"/>
      <c r="U50" s="45"/>
    </row>
    <row r="51" spans="1:21" s="43" customFormat="1" ht="24" customHeight="1" x14ac:dyDescent="0.3">
      <c r="A51" s="26" t="s">
        <v>181</v>
      </c>
      <c r="B51" s="27"/>
      <c r="C51" s="27"/>
      <c r="D51" s="27"/>
      <c r="E51" s="27"/>
      <c r="F51" s="30"/>
      <c r="G51" s="89"/>
      <c r="H51" s="89"/>
      <c r="I51" s="88" t="e">
        <f>VLOOKUP(D51,'ECHEANCES CLIENTS'!$A$3:$G$39,6,FALSE)</f>
        <v>#N/A</v>
      </c>
      <c r="J51" s="89" t="e">
        <f t="shared" si="1"/>
        <v>#N/A</v>
      </c>
      <c r="K51" s="163" t="str">
        <f t="shared" ca="1" si="2"/>
        <v/>
      </c>
      <c r="L51" s="28"/>
      <c r="M51" s="89"/>
      <c r="N51" s="140"/>
      <c r="O51" s="140"/>
      <c r="P51" s="140"/>
      <c r="Q51" s="94"/>
      <c r="R51" s="89"/>
      <c r="S51" s="92"/>
      <c r="T51" s="89"/>
      <c r="U51" s="29"/>
    </row>
    <row r="52" spans="1:21" s="43" customFormat="1" ht="24" customHeight="1" x14ac:dyDescent="0.3">
      <c r="A52" s="26" t="s">
        <v>182</v>
      </c>
      <c r="B52" s="27"/>
      <c r="C52" s="27"/>
      <c r="D52" s="27"/>
      <c r="E52" s="27"/>
      <c r="F52" s="30"/>
      <c r="G52" s="89"/>
      <c r="H52" s="89"/>
      <c r="I52" s="88" t="e">
        <f>VLOOKUP(D52,'ECHEANCES CLIENTS'!$A$3:$G$39,6,FALSE)</f>
        <v>#N/A</v>
      </c>
      <c r="J52" s="89" t="e">
        <f t="shared" si="1"/>
        <v>#N/A</v>
      </c>
      <c r="K52" s="163" t="str">
        <f t="shared" ca="1" si="2"/>
        <v/>
      </c>
      <c r="L52" s="28"/>
      <c r="M52" s="58"/>
      <c r="N52" s="58"/>
      <c r="O52" s="58"/>
      <c r="P52" s="58"/>
      <c r="Q52" s="94"/>
      <c r="R52" s="89"/>
      <c r="S52" s="92"/>
      <c r="T52" s="89"/>
      <c r="U52" s="27"/>
    </row>
    <row r="53" spans="1:21" s="43" customFormat="1" ht="24" customHeight="1" x14ac:dyDescent="0.3">
      <c r="A53" s="26" t="s">
        <v>183</v>
      </c>
      <c r="B53" s="27"/>
      <c r="C53" s="27"/>
      <c r="D53" s="27"/>
      <c r="E53" s="27"/>
      <c r="F53" s="30"/>
      <c r="G53" s="89"/>
      <c r="H53" s="89"/>
      <c r="I53" s="88" t="e">
        <f>VLOOKUP(D53,'ECHEANCES CLIENTS'!$A$3:$G$39,6,FALSE)</f>
        <v>#N/A</v>
      </c>
      <c r="J53" s="89" t="e">
        <f t="shared" si="1"/>
        <v>#N/A</v>
      </c>
      <c r="K53" s="163" t="str">
        <f t="shared" ca="1" si="2"/>
        <v/>
      </c>
      <c r="L53" s="28"/>
      <c r="M53" s="89"/>
      <c r="N53" s="140"/>
      <c r="O53" s="140"/>
      <c r="P53" s="140"/>
      <c r="Q53" s="94"/>
      <c r="R53" s="89"/>
      <c r="S53" s="92"/>
      <c r="T53" s="89"/>
      <c r="U53" s="29"/>
    </row>
    <row r="54" spans="1:21" s="43" customFormat="1" ht="24" customHeight="1" x14ac:dyDescent="0.3">
      <c r="A54" s="26" t="s">
        <v>184</v>
      </c>
      <c r="B54" s="27"/>
      <c r="C54" s="27"/>
      <c r="D54" s="27"/>
      <c r="E54" s="27"/>
      <c r="F54" s="30"/>
      <c r="G54" s="89"/>
      <c r="H54" s="89"/>
      <c r="I54" s="88" t="e">
        <f>VLOOKUP(D54,'ECHEANCES CLIENTS'!$A$3:$G$39,6,FALSE)</f>
        <v>#N/A</v>
      </c>
      <c r="J54" s="89" t="e">
        <f t="shared" si="1"/>
        <v>#N/A</v>
      </c>
      <c r="K54" s="163" t="str">
        <f t="shared" ca="1" si="2"/>
        <v/>
      </c>
      <c r="L54" s="28"/>
      <c r="M54" s="89"/>
      <c r="N54" s="140"/>
      <c r="O54" s="140"/>
      <c r="P54" s="140"/>
      <c r="Q54" s="94"/>
      <c r="R54" s="89"/>
      <c r="S54" s="92"/>
      <c r="T54" s="89"/>
      <c r="U54" s="29"/>
    </row>
    <row r="55" spans="1:21" s="43" customFormat="1" ht="24" customHeight="1" x14ac:dyDescent="0.3">
      <c r="A55" s="26" t="s">
        <v>185</v>
      </c>
      <c r="B55" s="27"/>
      <c r="C55" s="27"/>
      <c r="D55" s="27"/>
      <c r="E55" s="27"/>
      <c r="F55" s="30"/>
      <c r="G55" s="89"/>
      <c r="H55" s="89"/>
      <c r="I55" s="88" t="e">
        <f>VLOOKUP(D55,'ECHEANCES CLIENTS'!$A$3:$G$39,6,FALSE)</f>
        <v>#N/A</v>
      </c>
      <c r="J55" s="89" t="e">
        <f t="shared" si="1"/>
        <v>#N/A</v>
      </c>
      <c r="K55" s="163" t="str">
        <f t="shared" ca="1" si="2"/>
        <v/>
      </c>
      <c r="L55" s="28"/>
      <c r="M55" s="89"/>
      <c r="N55" s="140"/>
      <c r="O55" s="140"/>
      <c r="P55" s="140"/>
      <c r="Q55" s="94"/>
      <c r="R55" s="89"/>
      <c r="S55" s="92"/>
      <c r="T55" s="89"/>
      <c r="U55" s="29"/>
    </row>
    <row r="56" spans="1:21" s="43" customFormat="1" ht="24" customHeight="1" x14ac:dyDescent="0.3">
      <c r="A56" s="26" t="s">
        <v>186</v>
      </c>
      <c r="B56" s="27"/>
      <c r="C56" s="27"/>
      <c r="D56" s="27"/>
      <c r="E56" s="27"/>
      <c r="F56" s="30"/>
      <c r="G56" s="89"/>
      <c r="H56" s="89"/>
      <c r="I56" s="88" t="e">
        <f>VLOOKUP(D56,'ECHEANCES CLIENTS'!$A$3:$G$39,6,FALSE)</f>
        <v>#N/A</v>
      </c>
      <c r="J56" s="89" t="e">
        <f t="shared" si="1"/>
        <v>#N/A</v>
      </c>
      <c r="K56" s="163" t="str">
        <f t="shared" ca="1" si="2"/>
        <v/>
      </c>
      <c r="L56" s="28"/>
      <c r="M56" s="89"/>
      <c r="N56" s="140"/>
      <c r="O56" s="140"/>
      <c r="P56" s="140"/>
      <c r="Q56" s="94"/>
      <c r="R56" s="89"/>
      <c r="S56" s="92"/>
      <c r="T56" s="89"/>
      <c r="U56" s="29"/>
    </row>
    <row r="57" spans="1:21" s="43" customFormat="1" ht="24" customHeight="1" x14ac:dyDescent="0.3">
      <c r="A57" s="26" t="s">
        <v>187</v>
      </c>
      <c r="B57" s="27"/>
      <c r="C57" s="27"/>
      <c r="D57" s="93"/>
      <c r="E57" s="27"/>
      <c r="F57" s="30"/>
      <c r="G57" s="89"/>
      <c r="H57" s="89"/>
      <c r="I57" s="88" t="e">
        <f>VLOOKUP(D57,'ECHEANCES CLIENTS'!$A$3:$G$39,6,FALSE)</f>
        <v>#N/A</v>
      </c>
      <c r="J57" s="89" t="e">
        <f t="shared" si="1"/>
        <v>#N/A</v>
      </c>
      <c r="K57" s="163" t="str">
        <f t="shared" ca="1" si="2"/>
        <v/>
      </c>
      <c r="L57" s="28"/>
      <c r="M57" s="63"/>
      <c r="N57" s="63"/>
      <c r="O57" s="63"/>
      <c r="P57" s="63"/>
      <c r="Q57" s="94"/>
      <c r="R57" s="89"/>
      <c r="S57" s="92"/>
      <c r="T57" s="89"/>
      <c r="U57" s="29"/>
    </row>
    <row r="58" spans="1:21" s="43" customFormat="1" ht="24" customHeight="1" x14ac:dyDescent="0.3">
      <c r="A58" s="26" t="s">
        <v>188</v>
      </c>
      <c r="B58" s="27"/>
      <c r="C58" s="27"/>
      <c r="D58" s="27"/>
      <c r="E58" s="27"/>
      <c r="F58" s="30"/>
      <c r="G58" s="89"/>
      <c r="H58" s="89"/>
      <c r="I58" s="88" t="e">
        <f>VLOOKUP(D58,'ECHEANCES CLIENTS'!$A$3:$G$39,6,FALSE)</f>
        <v>#N/A</v>
      </c>
      <c r="J58" s="89" t="e">
        <f t="shared" si="1"/>
        <v>#N/A</v>
      </c>
      <c r="K58" s="163" t="str">
        <f t="shared" ca="1" si="2"/>
        <v/>
      </c>
      <c r="L58" s="28"/>
      <c r="M58" s="58"/>
      <c r="N58" s="58"/>
      <c r="O58" s="58"/>
      <c r="P58" s="58"/>
      <c r="Q58" s="94"/>
      <c r="R58" s="89"/>
      <c r="S58" s="92"/>
      <c r="T58" s="89"/>
      <c r="U58" s="29"/>
    </row>
    <row r="59" spans="1:21" s="43" customFormat="1" ht="24" customHeight="1" x14ac:dyDescent="0.3">
      <c r="A59" s="26" t="s">
        <v>189</v>
      </c>
      <c r="B59" s="27"/>
      <c r="C59" s="27"/>
      <c r="D59" s="27"/>
      <c r="E59" s="27"/>
      <c r="F59" s="30"/>
      <c r="G59" s="89"/>
      <c r="H59" s="89"/>
      <c r="I59" s="88" t="e">
        <f>VLOOKUP(D59,'ECHEANCES CLIENTS'!$A$3:$G$39,6,FALSE)</f>
        <v>#N/A</v>
      </c>
      <c r="J59" s="89" t="e">
        <f t="shared" si="1"/>
        <v>#N/A</v>
      </c>
      <c r="K59" s="163" t="str">
        <f t="shared" ca="1" si="2"/>
        <v/>
      </c>
      <c r="L59" s="28"/>
      <c r="M59" s="89"/>
      <c r="N59" s="140"/>
      <c r="O59" s="140"/>
      <c r="P59" s="140"/>
      <c r="Q59" s="94"/>
      <c r="R59" s="89"/>
      <c r="S59" s="92"/>
      <c r="T59" s="89"/>
      <c r="U59" s="29"/>
    </row>
    <row r="60" spans="1:21" s="43" customFormat="1" ht="24" customHeight="1" x14ac:dyDescent="0.3">
      <c r="A60" s="26" t="s">
        <v>190</v>
      </c>
      <c r="B60" s="27"/>
      <c r="C60" s="27"/>
      <c r="D60" s="27"/>
      <c r="E60" s="27"/>
      <c r="F60" s="30"/>
      <c r="G60" s="89"/>
      <c r="H60" s="89"/>
      <c r="I60" s="88" t="e">
        <f>VLOOKUP(D60,'ECHEANCES CLIENTS'!$A$3:$G$39,6,FALSE)</f>
        <v>#N/A</v>
      </c>
      <c r="J60" s="89" t="e">
        <f t="shared" si="1"/>
        <v>#N/A</v>
      </c>
      <c r="K60" s="163" t="str">
        <f t="shared" ca="1" si="2"/>
        <v/>
      </c>
      <c r="L60" s="28"/>
      <c r="M60" s="89"/>
      <c r="N60" s="140"/>
      <c r="O60" s="140"/>
      <c r="P60" s="140"/>
      <c r="Q60" s="94"/>
      <c r="R60" s="89"/>
      <c r="S60" s="92"/>
      <c r="T60" s="89"/>
      <c r="U60" s="29"/>
    </row>
    <row r="61" spans="1:21" s="43" customFormat="1" ht="24" customHeight="1" x14ac:dyDescent="0.3">
      <c r="A61" s="26" t="s">
        <v>191</v>
      </c>
      <c r="B61" s="27"/>
      <c r="C61" s="27"/>
      <c r="D61" s="27"/>
      <c r="E61" s="27"/>
      <c r="F61" s="30"/>
      <c r="G61" s="89"/>
      <c r="H61" s="89"/>
      <c r="I61" s="88" t="e">
        <f>VLOOKUP(D61,'ECHEANCES CLIENTS'!$A$3:$G$39,6,FALSE)</f>
        <v>#N/A</v>
      </c>
      <c r="J61" s="89" t="e">
        <f t="shared" si="1"/>
        <v>#N/A</v>
      </c>
      <c r="K61" s="163" t="str">
        <f t="shared" ca="1" si="2"/>
        <v/>
      </c>
      <c r="L61" s="28"/>
      <c r="M61" s="58"/>
      <c r="N61" s="58"/>
      <c r="O61" s="58"/>
      <c r="P61" s="58"/>
      <c r="Q61" s="94"/>
      <c r="R61" s="89"/>
      <c r="S61" s="92"/>
      <c r="T61" s="89"/>
      <c r="U61" s="29"/>
    </row>
    <row r="62" spans="1:21" s="43" customFormat="1" ht="24" customHeight="1" x14ac:dyDescent="0.3">
      <c r="A62" s="26" t="s">
        <v>192</v>
      </c>
      <c r="B62" s="27"/>
      <c r="C62" s="27"/>
      <c r="D62" s="27"/>
      <c r="E62" s="27"/>
      <c r="F62" s="30"/>
      <c r="G62" s="89"/>
      <c r="H62" s="89"/>
      <c r="I62" s="88" t="e">
        <f>VLOOKUP(D62,'ECHEANCES CLIENTS'!$A$3:$G$39,6,FALSE)</f>
        <v>#N/A</v>
      </c>
      <c r="J62" s="89" t="e">
        <f t="shared" si="1"/>
        <v>#N/A</v>
      </c>
      <c r="K62" s="163" t="str">
        <f t="shared" ca="1" si="2"/>
        <v/>
      </c>
      <c r="L62" s="28"/>
      <c r="M62" s="89"/>
      <c r="N62" s="140"/>
      <c r="O62" s="140"/>
      <c r="P62" s="140"/>
      <c r="Q62" s="94"/>
      <c r="R62" s="89"/>
      <c r="S62" s="92"/>
      <c r="T62" s="89"/>
      <c r="U62" s="29"/>
    </row>
    <row r="63" spans="1:21" s="43" customFormat="1" ht="24" customHeight="1" x14ac:dyDescent="0.3">
      <c r="A63" s="26" t="s">
        <v>193</v>
      </c>
      <c r="B63" s="27"/>
      <c r="C63" s="27"/>
      <c r="D63" s="93"/>
      <c r="E63" s="27"/>
      <c r="F63" s="30"/>
      <c r="G63" s="89"/>
      <c r="H63" s="89"/>
      <c r="I63" s="88" t="e">
        <f>VLOOKUP(D63,'ECHEANCES CLIENTS'!$A$3:$G$39,6,FALSE)</f>
        <v>#N/A</v>
      </c>
      <c r="J63" s="89" t="e">
        <f t="shared" si="1"/>
        <v>#N/A</v>
      </c>
      <c r="K63" s="163" t="str">
        <f t="shared" ca="1" si="2"/>
        <v/>
      </c>
      <c r="L63" s="28"/>
      <c r="M63" s="63"/>
      <c r="N63" s="63"/>
      <c r="O63" s="63"/>
      <c r="P63" s="63"/>
      <c r="Q63" s="94"/>
      <c r="R63" s="89"/>
      <c r="S63" s="92"/>
      <c r="T63" s="89"/>
      <c r="U63" s="29"/>
    </row>
    <row r="64" spans="1:21" s="43" customFormat="1" ht="24" customHeight="1" x14ac:dyDescent="0.3">
      <c r="A64" s="26" t="s">
        <v>194</v>
      </c>
      <c r="B64" s="27"/>
      <c r="C64" s="27"/>
      <c r="D64" s="27"/>
      <c r="E64" s="27"/>
      <c r="F64" s="30"/>
      <c r="G64" s="89"/>
      <c r="H64" s="89"/>
      <c r="I64" s="88" t="e">
        <f>VLOOKUP(D64,'ECHEANCES CLIENTS'!$A$3:$G$39,6,FALSE)</f>
        <v>#N/A</v>
      </c>
      <c r="J64" s="89" t="e">
        <f t="shared" si="1"/>
        <v>#N/A</v>
      </c>
      <c r="K64" s="163" t="str">
        <f t="shared" ca="1" si="2"/>
        <v/>
      </c>
      <c r="L64" s="28"/>
      <c r="M64" s="58"/>
      <c r="N64" s="58"/>
      <c r="O64" s="58"/>
      <c r="P64" s="58"/>
      <c r="Q64" s="94"/>
      <c r="R64" s="89"/>
      <c r="S64" s="92"/>
      <c r="T64" s="89"/>
      <c r="U64" s="29"/>
    </row>
    <row r="65" spans="1:21" s="43" customFormat="1" ht="24" customHeight="1" x14ac:dyDescent="0.3">
      <c r="A65" s="26" t="s">
        <v>195</v>
      </c>
      <c r="B65" s="27"/>
      <c r="C65" s="27"/>
      <c r="D65" s="27"/>
      <c r="E65" s="27"/>
      <c r="F65" s="30"/>
      <c r="G65" s="89"/>
      <c r="H65" s="89"/>
      <c r="I65" s="88" t="e">
        <f>VLOOKUP(D65,'ECHEANCES CLIENTS'!$A$3:$G$39,6,FALSE)</f>
        <v>#N/A</v>
      </c>
      <c r="J65" s="89" t="e">
        <f t="shared" si="1"/>
        <v>#N/A</v>
      </c>
      <c r="K65" s="163" t="str">
        <f t="shared" ca="1" si="2"/>
        <v/>
      </c>
      <c r="L65" s="28"/>
      <c r="M65" s="58"/>
      <c r="N65" s="58"/>
      <c r="O65" s="58"/>
      <c r="P65" s="58"/>
      <c r="Q65" s="94"/>
      <c r="R65" s="89"/>
      <c r="S65" s="92"/>
      <c r="T65" s="89"/>
      <c r="U65" s="29"/>
    </row>
    <row r="66" spans="1:21" s="43" customFormat="1" ht="24" customHeight="1" x14ac:dyDescent="0.3">
      <c r="A66" s="26" t="s">
        <v>196</v>
      </c>
      <c r="B66" s="27"/>
      <c r="C66" s="27"/>
      <c r="D66" s="27"/>
      <c r="E66" s="27"/>
      <c r="F66" s="30"/>
      <c r="G66" s="89"/>
      <c r="H66" s="89"/>
      <c r="I66" s="88" t="e">
        <f>VLOOKUP(D66,'ECHEANCES CLIENTS'!$A$3:$G$39,6,FALSE)</f>
        <v>#N/A</v>
      </c>
      <c r="J66" s="89" t="e">
        <f t="shared" si="1"/>
        <v>#N/A</v>
      </c>
      <c r="K66" s="163" t="str">
        <f t="shared" ca="1" si="2"/>
        <v/>
      </c>
      <c r="L66" s="28"/>
      <c r="M66" s="58"/>
      <c r="N66" s="58"/>
      <c r="O66" s="58"/>
      <c r="P66" s="58"/>
      <c r="Q66" s="94"/>
      <c r="R66" s="89"/>
      <c r="S66" s="92"/>
      <c r="T66" s="89"/>
      <c r="U66" s="29"/>
    </row>
    <row r="67" spans="1:21" s="43" customFormat="1" ht="24" customHeight="1" x14ac:dyDescent="0.3">
      <c r="A67" s="26" t="s">
        <v>197</v>
      </c>
      <c r="B67" s="27"/>
      <c r="C67" s="27"/>
      <c r="D67" s="27"/>
      <c r="E67" s="27"/>
      <c r="F67" s="30"/>
      <c r="G67" s="89"/>
      <c r="H67" s="89"/>
      <c r="I67" s="88" t="e">
        <f>VLOOKUP(D67,'ECHEANCES CLIENTS'!$A$3:$G$39,6,FALSE)</f>
        <v>#N/A</v>
      </c>
      <c r="J67" s="89" t="e">
        <f t="shared" si="1"/>
        <v>#N/A</v>
      </c>
      <c r="K67" s="163" t="str">
        <f t="shared" ca="1" si="2"/>
        <v/>
      </c>
      <c r="L67" s="28"/>
      <c r="M67" s="58"/>
      <c r="N67" s="58"/>
      <c r="O67" s="58"/>
      <c r="P67" s="58"/>
      <c r="Q67" s="94"/>
      <c r="R67" s="89"/>
      <c r="S67" s="92"/>
      <c r="T67" s="89"/>
      <c r="U67" s="29"/>
    </row>
    <row r="68" spans="1:21" s="43" customFormat="1" ht="24" customHeight="1" x14ac:dyDescent="0.3">
      <c r="A68" s="26" t="s">
        <v>198</v>
      </c>
      <c r="B68" s="27"/>
      <c r="C68" s="27"/>
      <c r="D68" s="93"/>
      <c r="E68" s="27"/>
      <c r="F68" s="30"/>
      <c r="G68" s="89"/>
      <c r="H68" s="89"/>
      <c r="I68" s="88" t="e">
        <f>VLOOKUP(D68,'ECHEANCES CLIENTS'!$A$3:$G$39,6,FALSE)</f>
        <v>#N/A</v>
      </c>
      <c r="J68" s="89" t="e">
        <f t="shared" si="1"/>
        <v>#N/A</v>
      </c>
      <c r="K68" s="163" t="str">
        <f t="shared" ca="1" si="2"/>
        <v/>
      </c>
      <c r="L68" s="28"/>
      <c r="M68" s="63"/>
      <c r="N68" s="63"/>
      <c r="O68" s="63"/>
      <c r="P68" s="63"/>
      <c r="Q68" s="94"/>
      <c r="R68" s="89"/>
      <c r="S68" s="92"/>
      <c r="T68" s="89"/>
      <c r="U68" s="29"/>
    </row>
    <row r="69" spans="1:21" s="43" customFormat="1" ht="24" customHeight="1" x14ac:dyDescent="0.3">
      <c r="A69" s="26" t="s">
        <v>199</v>
      </c>
      <c r="B69" s="27"/>
      <c r="C69" s="27"/>
      <c r="D69" s="27"/>
      <c r="E69" s="27"/>
      <c r="F69" s="30"/>
      <c r="G69" s="89"/>
      <c r="H69" s="89"/>
      <c r="I69" s="88" t="e">
        <f>VLOOKUP(D69,'ECHEANCES CLIENTS'!$A$3:$G$39,6,FALSE)</f>
        <v>#N/A</v>
      </c>
      <c r="J69" s="89" t="e">
        <f t="shared" si="1"/>
        <v>#N/A</v>
      </c>
      <c r="K69" s="163" t="str">
        <f t="shared" ca="1" si="2"/>
        <v/>
      </c>
      <c r="L69" s="28"/>
      <c r="M69" s="58"/>
      <c r="N69" s="58"/>
      <c r="O69" s="58"/>
      <c r="P69" s="58"/>
      <c r="Q69" s="94"/>
      <c r="R69" s="89"/>
      <c r="S69" s="92"/>
      <c r="T69" s="89"/>
      <c r="U69" s="29"/>
    </row>
    <row r="70" spans="1:21" s="43" customFormat="1" ht="24" customHeight="1" x14ac:dyDescent="0.3">
      <c r="A70" s="26" t="s">
        <v>200</v>
      </c>
      <c r="B70" s="27"/>
      <c r="C70" s="27"/>
      <c r="D70" s="27"/>
      <c r="E70" s="27"/>
      <c r="F70" s="30"/>
      <c r="G70" s="89"/>
      <c r="H70" s="89"/>
      <c r="I70" s="88" t="e">
        <f>VLOOKUP(D70,'ECHEANCES CLIENTS'!$A$3:$G$39,6,FALSE)</f>
        <v>#N/A</v>
      </c>
      <c r="J70" s="89" t="e">
        <f t="shared" si="1"/>
        <v>#N/A</v>
      </c>
      <c r="K70" s="163" t="str">
        <f t="shared" ca="1" si="2"/>
        <v/>
      </c>
      <c r="L70" s="28"/>
      <c r="M70" s="89"/>
      <c r="N70" s="140"/>
      <c r="O70" s="140"/>
      <c r="P70" s="140"/>
      <c r="Q70" s="94"/>
      <c r="R70" s="89"/>
      <c r="S70" s="92"/>
      <c r="T70" s="89"/>
      <c r="U70" s="29"/>
    </row>
    <row r="71" spans="1:21" s="43" customFormat="1" ht="24" customHeight="1" x14ac:dyDescent="0.3">
      <c r="A71" s="26" t="s">
        <v>201</v>
      </c>
      <c r="B71" s="27"/>
      <c r="C71" s="27"/>
      <c r="D71" s="27"/>
      <c r="E71" s="27"/>
      <c r="F71" s="30"/>
      <c r="G71" s="89"/>
      <c r="H71" s="89"/>
      <c r="I71" s="88" t="e">
        <f>VLOOKUP(D71,'ECHEANCES CLIENTS'!$A$3:$G$39,6,FALSE)</f>
        <v>#N/A</v>
      </c>
      <c r="J71" s="89" t="e">
        <f t="shared" si="1"/>
        <v>#N/A</v>
      </c>
      <c r="K71" s="163" t="str">
        <f t="shared" ca="1" si="2"/>
        <v/>
      </c>
      <c r="L71" s="28"/>
      <c r="M71" s="89"/>
      <c r="N71" s="140"/>
      <c r="O71" s="140"/>
      <c r="P71" s="140"/>
      <c r="Q71" s="94"/>
      <c r="R71" s="89"/>
      <c r="S71" s="92"/>
      <c r="T71" s="89"/>
      <c r="U71" s="29"/>
    </row>
    <row r="72" spans="1:21" s="43" customFormat="1" ht="24" customHeight="1" x14ac:dyDescent="0.3">
      <c r="A72" s="26" t="s">
        <v>202</v>
      </c>
      <c r="B72" s="27"/>
      <c r="C72" s="27"/>
      <c r="D72" s="27"/>
      <c r="E72" s="27"/>
      <c r="F72" s="30"/>
      <c r="G72" s="89"/>
      <c r="H72" s="89"/>
      <c r="I72" s="88" t="e">
        <f>VLOOKUP(D72,'ECHEANCES CLIENTS'!$A$3:$G$39,6,FALSE)</f>
        <v>#N/A</v>
      </c>
      <c r="J72" s="89" t="e">
        <f t="shared" si="1"/>
        <v>#N/A</v>
      </c>
      <c r="K72" s="163" t="str">
        <f t="shared" ca="1" si="2"/>
        <v/>
      </c>
      <c r="L72" s="28"/>
      <c r="M72" s="89"/>
      <c r="N72" s="140"/>
      <c r="O72" s="140"/>
      <c r="P72" s="140"/>
      <c r="Q72" s="94"/>
      <c r="R72" s="89"/>
      <c r="S72" s="92"/>
      <c r="T72" s="89"/>
      <c r="U72" s="29"/>
    </row>
    <row r="73" spans="1:21" s="43" customFormat="1" ht="24" customHeight="1" x14ac:dyDescent="0.3">
      <c r="A73" s="26" t="s">
        <v>203</v>
      </c>
      <c r="B73" s="27"/>
      <c r="C73" s="27"/>
      <c r="D73" s="27"/>
      <c r="E73" s="27"/>
      <c r="F73" s="30"/>
      <c r="G73" s="89"/>
      <c r="H73" s="89"/>
      <c r="I73" s="88" t="e">
        <f>VLOOKUP(D73,'ECHEANCES CLIENTS'!$A$3:$G$39,6,FALSE)</f>
        <v>#N/A</v>
      </c>
      <c r="J73" s="89" t="e">
        <f t="shared" si="1"/>
        <v>#N/A</v>
      </c>
      <c r="K73" s="163" t="str">
        <f t="shared" ca="1" si="2"/>
        <v/>
      </c>
      <c r="L73" s="28"/>
      <c r="M73" s="89"/>
      <c r="N73" s="140"/>
      <c r="O73" s="140"/>
      <c r="P73" s="140"/>
      <c r="Q73" s="94"/>
      <c r="R73" s="89"/>
      <c r="S73" s="92"/>
      <c r="T73" s="89"/>
      <c r="U73" s="29"/>
    </row>
    <row r="74" spans="1:21" s="43" customFormat="1" ht="24" customHeight="1" x14ac:dyDescent="0.3">
      <c r="A74" s="26" t="s">
        <v>204</v>
      </c>
      <c r="B74" s="27"/>
      <c r="C74" s="27"/>
      <c r="D74" s="27"/>
      <c r="E74" s="27"/>
      <c r="F74" s="30"/>
      <c r="G74" s="89"/>
      <c r="H74" s="89"/>
      <c r="I74" s="88" t="e">
        <f>VLOOKUP(D74,'ECHEANCES CLIENTS'!$A$3:$G$39,6,FALSE)</f>
        <v>#N/A</v>
      </c>
      <c r="J74" s="89" t="e">
        <f t="shared" si="1"/>
        <v>#N/A</v>
      </c>
      <c r="K74" s="163" t="str">
        <f t="shared" ca="1" si="2"/>
        <v/>
      </c>
      <c r="L74" s="28"/>
      <c r="M74" s="89"/>
      <c r="N74" s="140"/>
      <c r="O74" s="140"/>
      <c r="P74" s="140"/>
      <c r="Q74" s="94"/>
      <c r="R74" s="89"/>
      <c r="S74" s="92"/>
      <c r="T74" s="89"/>
      <c r="U74" s="29"/>
    </row>
    <row r="75" spans="1:21" s="43" customFormat="1" ht="24" customHeight="1" x14ac:dyDescent="0.3">
      <c r="A75" s="26" t="s">
        <v>205</v>
      </c>
      <c r="B75" s="27"/>
      <c r="C75" s="27"/>
      <c r="D75" s="27"/>
      <c r="E75" s="27"/>
      <c r="F75" s="30"/>
      <c r="G75" s="89"/>
      <c r="H75" s="89"/>
      <c r="I75" s="88" t="e">
        <f>VLOOKUP(D75,'ECHEANCES CLIENTS'!$A$3:$G$39,6,FALSE)</f>
        <v>#N/A</v>
      </c>
      <c r="J75" s="89" t="e">
        <f t="shared" si="1"/>
        <v>#N/A</v>
      </c>
      <c r="K75" s="163" t="str">
        <f t="shared" ca="1" si="2"/>
        <v/>
      </c>
      <c r="L75" s="28"/>
      <c r="M75" s="89"/>
      <c r="N75" s="140"/>
      <c r="O75" s="140"/>
      <c r="P75" s="140"/>
      <c r="Q75" s="94"/>
      <c r="R75" s="89"/>
      <c r="S75" s="92"/>
      <c r="T75" s="89"/>
      <c r="U75" s="29"/>
    </row>
    <row r="76" spans="1:21" s="43" customFormat="1" ht="24" customHeight="1" x14ac:dyDescent="0.3">
      <c r="A76" s="26" t="s">
        <v>206</v>
      </c>
      <c r="B76" s="27"/>
      <c r="C76" s="27"/>
      <c r="D76" s="27"/>
      <c r="E76" s="27"/>
      <c r="F76" s="30"/>
      <c r="G76" s="89"/>
      <c r="H76" s="89"/>
      <c r="I76" s="88" t="e">
        <f>VLOOKUP(D76,'ECHEANCES CLIENTS'!$A$3:$G$39,6,FALSE)</f>
        <v>#N/A</v>
      </c>
      <c r="J76" s="89" t="e">
        <f t="shared" si="1"/>
        <v>#N/A</v>
      </c>
      <c r="K76" s="163" t="str">
        <f t="shared" ca="1" si="2"/>
        <v/>
      </c>
      <c r="L76" s="28"/>
      <c r="M76" s="89"/>
      <c r="N76" s="140"/>
      <c r="O76" s="140"/>
      <c r="P76" s="140"/>
      <c r="Q76" s="94"/>
      <c r="R76" s="89"/>
      <c r="S76" s="92"/>
      <c r="T76" s="89"/>
      <c r="U76" s="29"/>
    </row>
    <row r="77" spans="1:21" s="43" customFormat="1" ht="24" customHeight="1" x14ac:dyDescent="0.3">
      <c r="A77" s="26" t="s">
        <v>207</v>
      </c>
      <c r="B77" s="27"/>
      <c r="C77" s="27"/>
      <c r="D77" s="27"/>
      <c r="E77" s="27"/>
      <c r="F77" s="30"/>
      <c r="G77" s="89"/>
      <c r="H77" s="89"/>
      <c r="I77" s="88" t="e">
        <f>VLOOKUP(D77,'ECHEANCES CLIENTS'!$A$3:$G$39,6,FALSE)</f>
        <v>#N/A</v>
      </c>
      <c r="J77" s="89" t="e">
        <f t="shared" si="1"/>
        <v>#N/A</v>
      </c>
      <c r="K77" s="163" t="str">
        <f t="shared" ca="1" si="2"/>
        <v/>
      </c>
      <c r="L77" s="28"/>
      <c r="M77" s="89"/>
      <c r="N77" s="140"/>
      <c r="O77" s="140"/>
      <c r="P77" s="140"/>
      <c r="Q77" s="94"/>
      <c r="R77" s="89"/>
      <c r="S77" s="92"/>
      <c r="T77" s="89"/>
      <c r="U77" s="29"/>
    </row>
    <row r="78" spans="1:21" s="43" customFormat="1" ht="24" customHeight="1" x14ac:dyDescent="0.3">
      <c r="A78" s="26" t="s">
        <v>208</v>
      </c>
      <c r="B78" s="27"/>
      <c r="C78" s="27"/>
      <c r="D78" s="27"/>
      <c r="E78" s="27"/>
      <c r="F78" s="30"/>
      <c r="G78" s="89"/>
      <c r="H78" s="89"/>
      <c r="I78" s="88" t="e">
        <f>VLOOKUP(D78,'ECHEANCES CLIENTS'!$A$3:$G$39,6,FALSE)</f>
        <v>#N/A</v>
      </c>
      <c r="J78" s="89" t="e">
        <f t="shared" si="1"/>
        <v>#N/A</v>
      </c>
      <c r="K78" s="163" t="str">
        <f t="shared" ca="1" si="2"/>
        <v/>
      </c>
      <c r="L78" s="28"/>
      <c r="M78" s="89"/>
      <c r="N78" s="140"/>
      <c r="O78" s="140"/>
      <c r="P78" s="140"/>
      <c r="Q78" s="94"/>
      <c r="R78" s="89"/>
      <c r="S78" s="92"/>
      <c r="T78" s="89"/>
      <c r="U78" s="45"/>
    </row>
    <row r="79" spans="1:21" s="43" customFormat="1" ht="24" customHeight="1" x14ac:dyDescent="0.3">
      <c r="A79" s="26" t="s">
        <v>209</v>
      </c>
      <c r="B79" s="27"/>
      <c r="C79" s="27"/>
      <c r="D79" s="27"/>
      <c r="E79" s="27"/>
      <c r="F79" s="30"/>
      <c r="G79" s="89"/>
      <c r="H79" s="89"/>
      <c r="I79" s="88" t="e">
        <f>VLOOKUP(D79,'ECHEANCES CLIENTS'!$A$3:$G$39,6,FALSE)</f>
        <v>#N/A</v>
      </c>
      <c r="J79" s="89" t="e">
        <f t="shared" si="1"/>
        <v>#N/A</v>
      </c>
      <c r="K79" s="163" t="str">
        <f t="shared" ca="1" si="2"/>
        <v/>
      </c>
      <c r="L79" s="28"/>
      <c r="M79" s="89"/>
      <c r="N79" s="140"/>
      <c r="O79" s="140"/>
      <c r="P79" s="140"/>
      <c r="Q79" s="94"/>
      <c r="R79" s="89"/>
      <c r="S79" s="92"/>
      <c r="T79" s="89"/>
      <c r="U79" s="45"/>
    </row>
    <row r="80" spans="1:21" s="43" customFormat="1" ht="24" customHeight="1" x14ac:dyDescent="0.3">
      <c r="A80" s="26" t="s">
        <v>210</v>
      </c>
      <c r="B80" s="27"/>
      <c r="C80" s="27"/>
      <c r="D80" s="27"/>
      <c r="E80" s="27"/>
      <c r="F80" s="30"/>
      <c r="G80" s="89"/>
      <c r="H80" s="89"/>
      <c r="I80" s="88" t="e">
        <f>VLOOKUP(D80,'ECHEANCES CLIENTS'!$A$3:$G$39,6,FALSE)</f>
        <v>#N/A</v>
      </c>
      <c r="J80" s="89" t="e">
        <f t="shared" si="1"/>
        <v>#N/A</v>
      </c>
      <c r="K80" s="163" t="str">
        <f t="shared" ca="1" si="2"/>
        <v/>
      </c>
      <c r="L80" s="28"/>
      <c r="M80" s="89"/>
      <c r="N80" s="140"/>
      <c r="O80" s="140"/>
      <c r="P80" s="140"/>
      <c r="Q80" s="94"/>
      <c r="R80" s="89"/>
      <c r="S80" s="92"/>
      <c r="T80" s="89"/>
      <c r="U80" s="29"/>
    </row>
    <row r="81" spans="1:21" s="43" customFormat="1" ht="24" customHeight="1" x14ac:dyDescent="0.3">
      <c r="A81" s="26" t="s">
        <v>211</v>
      </c>
      <c r="B81" s="27"/>
      <c r="C81" s="27"/>
      <c r="D81" s="27"/>
      <c r="E81" s="27"/>
      <c r="F81" s="30"/>
      <c r="G81" s="89"/>
      <c r="H81" s="89"/>
      <c r="I81" s="88" t="e">
        <f>VLOOKUP(D81,'ECHEANCES CLIENTS'!$A$3:$G$39,6,FALSE)</f>
        <v>#N/A</v>
      </c>
      <c r="J81" s="89" t="e">
        <f t="shared" si="1"/>
        <v>#N/A</v>
      </c>
      <c r="K81" s="163" t="str">
        <f t="shared" ca="1" si="2"/>
        <v/>
      </c>
      <c r="L81" s="28"/>
      <c r="M81" s="89"/>
      <c r="N81" s="140"/>
      <c r="O81" s="140"/>
      <c r="P81" s="140"/>
      <c r="Q81" s="94"/>
      <c r="R81" s="89"/>
      <c r="S81" s="92"/>
      <c r="T81" s="89"/>
      <c r="U81" s="29"/>
    </row>
    <row r="82" spans="1:21" s="43" customFormat="1" ht="24" customHeight="1" x14ac:dyDescent="0.3">
      <c r="A82" s="26" t="s">
        <v>212</v>
      </c>
      <c r="B82" s="27"/>
      <c r="C82" s="27"/>
      <c r="D82" s="27"/>
      <c r="E82" s="27"/>
      <c r="F82" s="30"/>
      <c r="G82" s="89"/>
      <c r="H82" s="89"/>
      <c r="I82" s="88" t="e">
        <f>VLOOKUP(D82,'ECHEANCES CLIENTS'!$A$3:$G$39,6,FALSE)</f>
        <v>#N/A</v>
      </c>
      <c r="J82" s="89" t="e">
        <f t="shared" ref="J82:J102" si="4">IF(I82="1 MOIS FIN DE MOIS",EOMONTH(H82,1),
IF(I82="2 MOIS",EDATE(H82,2),
IF(I82="2 MOIS 10 DU MOIS FIN DE MOIS",IF(DAY(H82)&lt;=10,EOMONTH(EDATE(H82,2),0),EOMONTH(EDATE(H82,3),0)),
IF(I82="3 SEMAINES",DATE(YEAR(H82),MONTH(H82),DAY(H82)+21),
IF(I82="45 JOURS",DATE(YEAR(H82),MONTH(H82),DAY(H82)+45),
IF(I82="45 JOURS FIN DE MOIS",EOMONTH(DATE(YEAR(H82),MONTH(H82),DAY(H82)+45),0),
IF(I82="TOUT DE SUITE",H82+1,
IF(I82="1 SEMAINE",DATE(YEAR(H82),MONTH(H82),DAY(H82)+7),
IF(I82="1 MOIS",DATE(YEAR(H82),MONTH(H82)+1,DAY(H82)),
IF(I82="15 JOURS",DATE(YEAR(H82),MONTH(H82),DAY(H82)+15),""))))))))))</f>
        <v>#N/A</v>
      </c>
      <c r="K82" s="163" t="str">
        <f t="shared" ca="1" si="2"/>
        <v/>
      </c>
      <c r="L82" s="28"/>
      <c r="M82" s="89"/>
      <c r="N82" s="140"/>
      <c r="O82" s="140"/>
      <c r="P82" s="140"/>
      <c r="Q82" s="94"/>
      <c r="R82" s="89"/>
      <c r="S82" s="92"/>
      <c r="T82" s="89"/>
      <c r="U82" s="45"/>
    </row>
    <row r="83" spans="1:21" s="43" customFormat="1" ht="24" customHeight="1" x14ac:dyDescent="0.3">
      <c r="A83" s="26" t="s">
        <v>213</v>
      </c>
      <c r="B83" s="27"/>
      <c r="C83" s="27"/>
      <c r="D83" s="27"/>
      <c r="E83" s="27"/>
      <c r="F83" s="30"/>
      <c r="G83" s="89"/>
      <c r="H83" s="89"/>
      <c r="I83" s="88" t="e">
        <f>VLOOKUP(D83,'ECHEANCES CLIENTS'!$A$3:$G$39,6,FALSE)</f>
        <v>#N/A</v>
      </c>
      <c r="J83" s="89" t="e">
        <f t="shared" si="4"/>
        <v>#N/A</v>
      </c>
      <c r="K83" s="163" t="str">
        <f t="shared" ref="K83:K102" ca="1" si="5">IF(H83="","",IF(OR(R83&lt;&gt;"",T83&lt;&gt;""),"Payé",IF(AND(TODAY()-J83&gt;1,R83="",T83=""),"Relance",IF(TODAY()-J83&lt;=0,"En attente",""))))</f>
        <v/>
      </c>
      <c r="L83" s="28"/>
      <c r="M83" s="89"/>
      <c r="N83" s="140"/>
      <c r="O83" s="140"/>
      <c r="P83" s="140"/>
      <c r="Q83" s="94"/>
      <c r="R83" s="89"/>
      <c r="S83" s="92"/>
      <c r="T83" s="89"/>
      <c r="U83" s="29"/>
    </row>
    <row r="84" spans="1:21" s="43" customFormat="1" ht="24" customHeight="1" x14ac:dyDescent="0.3">
      <c r="A84" s="26" t="s">
        <v>214</v>
      </c>
      <c r="B84" s="27"/>
      <c r="C84" s="27"/>
      <c r="D84" s="27"/>
      <c r="E84" s="27"/>
      <c r="F84" s="30"/>
      <c r="G84" s="89"/>
      <c r="H84" s="89"/>
      <c r="I84" s="88" t="e">
        <f>VLOOKUP(D84,'ECHEANCES CLIENTS'!$A$3:$G$39,6,FALSE)</f>
        <v>#N/A</v>
      </c>
      <c r="J84" s="89" t="e">
        <f t="shared" si="4"/>
        <v>#N/A</v>
      </c>
      <c r="K84" s="163" t="str">
        <f t="shared" ca="1" si="5"/>
        <v/>
      </c>
      <c r="L84" s="28"/>
      <c r="M84" s="89"/>
      <c r="N84" s="140"/>
      <c r="O84" s="140"/>
      <c r="P84" s="140"/>
      <c r="Q84" s="94"/>
      <c r="R84" s="89"/>
      <c r="S84" s="92"/>
      <c r="T84" s="89"/>
      <c r="U84" s="29"/>
    </row>
    <row r="85" spans="1:21" s="43" customFormat="1" ht="24" customHeight="1" x14ac:dyDescent="0.3">
      <c r="A85" s="26" t="s">
        <v>215</v>
      </c>
      <c r="B85" s="27"/>
      <c r="C85" s="27"/>
      <c r="D85" s="27"/>
      <c r="E85" s="27"/>
      <c r="F85" s="30"/>
      <c r="G85" s="89"/>
      <c r="H85" s="89"/>
      <c r="I85" s="88" t="e">
        <f>VLOOKUP(D85,'ECHEANCES CLIENTS'!$A$3:$G$39,6,FALSE)</f>
        <v>#N/A</v>
      </c>
      <c r="J85" s="89" t="e">
        <f t="shared" si="4"/>
        <v>#N/A</v>
      </c>
      <c r="K85" s="163" t="str">
        <f t="shared" ca="1" si="5"/>
        <v/>
      </c>
      <c r="L85" s="28"/>
      <c r="M85" s="89"/>
      <c r="N85" s="140"/>
      <c r="O85" s="140"/>
      <c r="P85" s="140"/>
      <c r="Q85" s="94"/>
      <c r="R85" s="89"/>
      <c r="S85" s="92"/>
      <c r="T85" s="89"/>
      <c r="U85" s="29"/>
    </row>
    <row r="86" spans="1:21" s="43" customFormat="1" ht="24" customHeight="1" x14ac:dyDescent="0.3">
      <c r="A86" s="26" t="s">
        <v>216</v>
      </c>
      <c r="B86" s="27"/>
      <c r="C86" s="27"/>
      <c r="D86" s="27"/>
      <c r="E86" s="27"/>
      <c r="F86" s="30"/>
      <c r="G86" s="89"/>
      <c r="H86" s="89"/>
      <c r="I86" s="88" t="e">
        <f>VLOOKUP(D86,'ECHEANCES CLIENTS'!$A$3:$G$39,6,FALSE)</f>
        <v>#N/A</v>
      </c>
      <c r="J86" s="89" t="e">
        <f t="shared" si="4"/>
        <v>#N/A</v>
      </c>
      <c r="K86" s="163" t="str">
        <f t="shared" ca="1" si="5"/>
        <v/>
      </c>
      <c r="L86" s="28"/>
      <c r="M86" s="89"/>
      <c r="N86" s="140"/>
      <c r="O86" s="140"/>
      <c r="P86" s="140"/>
      <c r="Q86" s="94"/>
      <c r="R86" s="89"/>
      <c r="S86" s="92"/>
      <c r="T86" s="89"/>
      <c r="U86" s="29"/>
    </row>
    <row r="87" spans="1:21" s="43" customFormat="1" ht="24" customHeight="1" x14ac:dyDescent="0.3">
      <c r="A87" s="26" t="s">
        <v>217</v>
      </c>
      <c r="B87" s="27"/>
      <c r="C87" s="27"/>
      <c r="D87" s="27"/>
      <c r="E87" s="27"/>
      <c r="F87" s="30"/>
      <c r="G87" s="89"/>
      <c r="H87" s="89"/>
      <c r="I87" s="88" t="e">
        <f>VLOOKUP(D87,'ECHEANCES CLIENTS'!$A$3:$G$39,6,FALSE)</f>
        <v>#N/A</v>
      </c>
      <c r="J87" s="89" t="e">
        <f t="shared" si="4"/>
        <v>#N/A</v>
      </c>
      <c r="K87" s="163" t="str">
        <f t="shared" ca="1" si="5"/>
        <v/>
      </c>
      <c r="L87" s="28"/>
      <c r="M87" s="89"/>
      <c r="N87" s="140"/>
      <c r="O87" s="140"/>
      <c r="P87" s="140"/>
      <c r="Q87" s="94"/>
      <c r="R87" s="89"/>
      <c r="S87" s="92"/>
      <c r="T87" s="89"/>
      <c r="U87" s="29"/>
    </row>
    <row r="88" spans="1:21" s="43" customFormat="1" ht="24" customHeight="1" x14ac:dyDescent="0.3">
      <c r="A88" s="26" t="s">
        <v>218</v>
      </c>
      <c r="B88" s="27"/>
      <c r="C88" s="27"/>
      <c r="D88" s="27"/>
      <c r="E88" s="27"/>
      <c r="F88" s="30"/>
      <c r="G88" s="89"/>
      <c r="H88" s="89"/>
      <c r="I88" s="88" t="e">
        <f>VLOOKUP(D88,'ECHEANCES CLIENTS'!$A$3:$G$39,6,FALSE)</f>
        <v>#N/A</v>
      </c>
      <c r="J88" s="89" t="e">
        <f t="shared" si="4"/>
        <v>#N/A</v>
      </c>
      <c r="K88" s="163" t="str">
        <f t="shared" ca="1" si="5"/>
        <v/>
      </c>
      <c r="L88" s="28"/>
      <c r="M88" s="89"/>
      <c r="N88" s="140"/>
      <c r="O88" s="140"/>
      <c r="P88" s="140"/>
      <c r="Q88" s="94"/>
      <c r="R88" s="89"/>
      <c r="S88" s="92"/>
      <c r="T88" s="89"/>
      <c r="U88" s="45"/>
    </row>
    <row r="89" spans="1:21" s="43" customFormat="1" ht="24" customHeight="1" x14ac:dyDescent="0.3">
      <c r="A89" s="26" t="s">
        <v>219</v>
      </c>
      <c r="B89" s="27"/>
      <c r="C89" s="27"/>
      <c r="D89" s="27"/>
      <c r="E89" s="27"/>
      <c r="F89" s="30"/>
      <c r="G89" s="89"/>
      <c r="H89" s="89"/>
      <c r="I89" s="88" t="e">
        <f>VLOOKUP(D89,'ECHEANCES CLIENTS'!$A$3:$G$39,6,FALSE)</f>
        <v>#N/A</v>
      </c>
      <c r="J89" s="89" t="e">
        <f t="shared" si="4"/>
        <v>#N/A</v>
      </c>
      <c r="K89" s="163" t="str">
        <f t="shared" ca="1" si="5"/>
        <v/>
      </c>
      <c r="L89" s="28"/>
      <c r="M89" s="89"/>
      <c r="N89" s="140"/>
      <c r="O89" s="140"/>
      <c r="P89" s="140"/>
      <c r="Q89" s="94"/>
      <c r="R89" s="89"/>
      <c r="S89" s="92"/>
      <c r="T89" s="89"/>
      <c r="U89" s="29"/>
    </row>
    <row r="90" spans="1:21" s="43" customFormat="1" ht="24" customHeight="1" x14ac:dyDescent="0.3">
      <c r="A90" s="26" t="s">
        <v>220</v>
      </c>
      <c r="B90" s="27"/>
      <c r="C90" s="27"/>
      <c r="D90" s="27"/>
      <c r="E90" s="27"/>
      <c r="F90" s="30"/>
      <c r="G90" s="89"/>
      <c r="H90" s="89"/>
      <c r="I90" s="88" t="e">
        <f>VLOOKUP(D90,'ECHEANCES CLIENTS'!$A$3:$G$39,6,FALSE)</f>
        <v>#N/A</v>
      </c>
      <c r="J90" s="89" t="e">
        <f t="shared" si="4"/>
        <v>#N/A</v>
      </c>
      <c r="K90" s="163" t="str">
        <f t="shared" ca="1" si="5"/>
        <v/>
      </c>
      <c r="L90" s="28"/>
      <c r="M90" s="89"/>
      <c r="N90" s="140"/>
      <c r="O90" s="140"/>
      <c r="P90" s="140"/>
      <c r="Q90" s="94"/>
      <c r="R90" s="89"/>
      <c r="S90" s="92"/>
      <c r="T90" s="89"/>
      <c r="U90" s="29"/>
    </row>
    <row r="91" spans="1:21" s="43" customFormat="1" ht="24" customHeight="1" x14ac:dyDescent="0.3">
      <c r="A91" s="26" t="s">
        <v>221</v>
      </c>
      <c r="B91" s="27"/>
      <c r="C91" s="27"/>
      <c r="D91" s="27"/>
      <c r="E91" s="27"/>
      <c r="F91" s="30"/>
      <c r="G91" s="89"/>
      <c r="H91" s="89"/>
      <c r="I91" s="88" t="e">
        <f>VLOOKUP(D91,'ECHEANCES CLIENTS'!$A$3:$G$39,6,FALSE)</f>
        <v>#N/A</v>
      </c>
      <c r="J91" s="89" t="e">
        <f t="shared" si="4"/>
        <v>#N/A</v>
      </c>
      <c r="K91" s="163" t="str">
        <f t="shared" ca="1" si="5"/>
        <v/>
      </c>
      <c r="L91" s="28"/>
      <c r="M91" s="89"/>
      <c r="N91" s="140"/>
      <c r="O91" s="140"/>
      <c r="P91" s="140"/>
      <c r="Q91" s="94"/>
      <c r="R91" s="89"/>
      <c r="S91" s="92"/>
      <c r="T91" s="89"/>
      <c r="U91" s="29"/>
    </row>
    <row r="92" spans="1:21" s="43" customFormat="1" ht="24" customHeight="1" x14ac:dyDescent="0.3">
      <c r="A92" s="26" t="s">
        <v>222</v>
      </c>
      <c r="B92" s="27"/>
      <c r="C92" s="27"/>
      <c r="D92" s="27"/>
      <c r="E92" s="27"/>
      <c r="F92" s="30"/>
      <c r="G92" s="89"/>
      <c r="H92" s="89"/>
      <c r="I92" s="88" t="e">
        <f>VLOOKUP(D92,'ECHEANCES CLIENTS'!$A$3:$G$39,6,FALSE)</f>
        <v>#N/A</v>
      </c>
      <c r="J92" s="89" t="e">
        <f t="shared" si="4"/>
        <v>#N/A</v>
      </c>
      <c r="K92" s="163" t="str">
        <f t="shared" ca="1" si="5"/>
        <v/>
      </c>
      <c r="L92" s="28"/>
      <c r="M92" s="89"/>
      <c r="N92" s="140"/>
      <c r="O92" s="140"/>
      <c r="P92" s="140"/>
      <c r="Q92" s="94"/>
      <c r="R92" s="89"/>
      <c r="S92" s="92"/>
      <c r="T92" s="89"/>
      <c r="U92" s="29"/>
    </row>
    <row r="93" spans="1:21" s="43" customFormat="1" ht="24" customHeight="1" x14ac:dyDescent="0.3">
      <c r="A93" s="26" t="s">
        <v>223</v>
      </c>
      <c r="B93" s="27"/>
      <c r="C93" s="27"/>
      <c r="D93" s="27"/>
      <c r="E93" s="27"/>
      <c r="F93" s="30"/>
      <c r="G93" s="89"/>
      <c r="H93" s="89"/>
      <c r="I93" s="88" t="e">
        <f>VLOOKUP(D93,'ECHEANCES CLIENTS'!$A$3:$G$39,6,FALSE)</f>
        <v>#N/A</v>
      </c>
      <c r="J93" s="89" t="e">
        <f t="shared" si="4"/>
        <v>#N/A</v>
      </c>
      <c r="K93" s="163" t="str">
        <f t="shared" ca="1" si="5"/>
        <v/>
      </c>
      <c r="L93" s="28"/>
      <c r="M93" s="89"/>
      <c r="N93" s="140"/>
      <c r="O93" s="140"/>
      <c r="P93" s="140"/>
      <c r="Q93" s="94"/>
      <c r="R93" s="89"/>
      <c r="S93" s="92"/>
      <c r="T93" s="89"/>
      <c r="U93" s="29"/>
    </row>
    <row r="94" spans="1:21" s="43" customFormat="1" ht="24" customHeight="1" x14ac:dyDescent="0.3">
      <c r="A94" s="26" t="s">
        <v>224</v>
      </c>
      <c r="B94" s="27"/>
      <c r="C94" s="27"/>
      <c r="D94" s="27"/>
      <c r="E94" s="27"/>
      <c r="F94" s="30"/>
      <c r="G94" s="89"/>
      <c r="H94" s="89"/>
      <c r="I94" s="88" t="e">
        <f>VLOOKUP(D94,'ECHEANCES CLIENTS'!$A$3:$G$39,6,FALSE)</f>
        <v>#N/A</v>
      </c>
      <c r="J94" s="89" t="e">
        <f t="shared" si="4"/>
        <v>#N/A</v>
      </c>
      <c r="K94" s="163" t="str">
        <f t="shared" ca="1" si="5"/>
        <v/>
      </c>
      <c r="L94" s="28"/>
      <c r="M94" s="89"/>
      <c r="N94" s="140"/>
      <c r="O94" s="140"/>
      <c r="P94" s="140"/>
      <c r="Q94" s="94"/>
      <c r="R94" s="89"/>
      <c r="S94" s="92"/>
      <c r="T94" s="89"/>
      <c r="U94" s="29"/>
    </row>
    <row r="95" spans="1:21" s="43" customFormat="1" ht="24" customHeight="1" x14ac:dyDescent="0.3">
      <c r="A95" s="26" t="s">
        <v>225</v>
      </c>
      <c r="B95" s="27"/>
      <c r="C95" s="27"/>
      <c r="D95" s="93"/>
      <c r="E95" s="27"/>
      <c r="F95" s="30"/>
      <c r="G95" s="89"/>
      <c r="H95" s="89"/>
      <c r="I95" s="88" t="e">
        <f>VLOOKUP(D95,'ECHEANCES CLIENTS'!$A$3:$G$39,6,FALSE)</f>
        <v>#N/A</v>
      </c>
      <c r="J95" s="89" t="e">
        <f t="shared" si="4"/>
        <v>#N/A</v>
      </c>
      <c r="K95" s="163" t="str">
        <f t="shared" ca="1" si="5"/>
        <v/>
      </c>
      <c r="L95" s="28"/>
      <c r="M95" s="89"/>
      <c r="N95" s="140"/>
      <c r="O95" s="140"/>
      <c r="P95" s="140"/>
      <c r="Q95" s="94"/>
      <c r="R95" s="89"/>
      <c r="S95" s="92"/>
      <c r="T95" s="89"/>
      <c r="U95" s="29"/>
    </row>
    <row r="96" spans="1:21" s="43" customFormat="1" ht="24" customHeight="1" x14ac:dyDescent="0.3">
      <c r="A96" s="26" t="s">
        <v>226</v>
      </c>
      <c r="B96" s="27"/>
      <c r="C96" s="27"/>
      <c r="D96" s="27"/>
      <c r="E96" s="27"/>
      <c r="F96" s="30"/>
      <c r="G96" s="89"/>
      <c r="H96" s="89"/>
      <c r="I96" s="88" t="e">
        <f>VLOOKUP(D96,'ECHEANCES CLIENTS'!$A$3:$G$39,6,FALSE)</f>
        <v>#N/A</v>
      </c>
      <c r="J96" s="89" t="e">
        <f t="shared" si="4"/>
        <v>#N/A</v>
      </c>
      <c r="K96" s="163" t="str">
        <f t="shared" ca="1" si="5"/>
        <v/>
      </c>
      <c r="L96" s="28"/>
      <c r="M96" s="89"/>
      <c r="N96" s="140"/>
      <c r="O96" s="140"/>
      <c r="P96" s="140"/>
      <c r="Q96" s="94"/>
      <c r="R96" s="89"/>
      <c r="S96" s="92"/>
      <c r="T96" s="89"/>
      <c r="U96" s="29"/>
    </row>
    <row r="97" spans="1:21" s="64" customFormat="1" ht="24" customHeight="1" x14ac:dyDescent="0.3">
      <c r="A97" s="26" t="s">
        <v>227</v>
      </c>
      <c r="B97" s="27"/>
      <c r="C97" s="27"/>
      <c r="D97" s="27"/>
      <c r="E97" s="27"/>
      <c r="F97" s="30"/>
      <c r="G97" s="89"/>
      <c r="H97" s="89"/>
      <c r="I97" s="88" t="e">
        <f>VLOOKUP(D97,'ECHEANCES CLIENTS'!$A$3:$G$39,6,FALSE)</f>
        <v>#N/A</v>
      </c>
      <c r="J97" s="89" t="e">
        <f t="shared" si="4"/>
        <v>#N/A</v>
      </c>
      <c r="K97" s="163" t="str">
        <f t="shared" ca="1" si="5"/>
        <v/>
      </c>
      <c r="L97" s="28"/>
      <c r="M97" s="89"/>
      <c r="N97" s="140"/>
      <c r="O97" s="140"/>
      <c r="P97" s="140"/>
      <c r="Q97" s="94"/>
      <c r="R97" s="89"/>
      <c r="S97" s="92"/>
      <c r="T97" s="89"/>
      <c r="U97" s="29"/>
    </row>
    <row r="98" spans="1:21" s="43" customFormat="1" ht="24" customHeight="1" x14ac:dyDescent="0.3">
      <c r="A98" s="26" t="s">
        <v>228</v>
      </c>
      <c r="B98" s="27"/>
      <c r="C98" s="27"/>
      <c r="D98" s="27"/>
      <c r="E98" s="27"/>
      <c r="F98" s="30"/>
      <c r="G98" s="89"/>
      <c r="H98" s="89"/>
      <c r="I98" s="88" t="e">
        <f>VLOOKUP(D98,'ECHEANCES CLIENTS'!$A$3:$G$39,6,FALSE)</f>
        <v>#N/A</v>
      </c>
      <c r="J98" s="89" t="e">
        <f t="shared" si="4"/>
        <v>#N/A</v>
      </c>
      <c r="K98" s="163" t="str">
        <f t="shared" ca="1" si="5"/>
        <v/>
      </c>
      <c r="L98" s="28"/>
      <c r="M98" s="89"/>
      <c r="N98" s="140"/>
      <c r="O98" s="140"/>
      <c r="P98" s="140"/>
      <c r="Q98" s="94"/>
      <c r="R98" s="89"/>
      <c r="S98" s="92"/>
      <c r="T98" s="89"/>
      <c r="U98" s="29"/>
    </row>
    <row r="99" spans="1:21" s="64" customFormat="1" ht="24" customHeight="1" x14ac:dyDescent="0.3">
      <c r="A99" s="26" t="s">
        <v>229</v>
      </c>
      <c r="B99" s="27"/>
      <c r="C99" s="27"/>
      <c r="D99" s="27"/>
      <c r="E99" s="27"/>
      <c r="F99" s="30"/>
      <c r="G99" s="89"/>
      <c r="H99" s="89"/>
      <c r="I99" s="88" t="e">
        <f>VLOOKUP(D99,'ECHEANCES CLIENTS'!$A$3:$G$39,6,FALSE)</f>
        <v>#N/A</v>
      </c>
      <c r="J99" s="89" t="e">
        <f t="shared" si="4"/>
        <v>#N/A</v>
      </c>
      <c r="K99" s="163" t="str">
        <f t="shared" ca="1" si="5"/>
        <v/>
      </c>
      <c r="L99" s="28"/>
      <c r="M99" s="89"/>
      <c r="N99" s="140"/>
      <c r="O99" s="140"/>
      <c r="P99" s="140"/>
      <c r="Q99" s="94"/>
      <c r="R99" s="89"/>
      <c r="S99" s="92"/>
      <c r="T99" s="89"/>
      <c r="U99" s="29"/>
    </row>
    <row r="100" spans="1:21" s="43" customFormat="1" ht="24" customHeight="1" x14ac:dyDescent="0.3">
      <c r="A100" s="26" t="s">
        <v>230</v>
      </c>
      <c r="B100" s="27"/>
      <c r="C100" s="27"/>
      <c r="D100" s="27"/>
      <c r="E100" s="27"/>
      <c r="F100" s="30"/>
      <c r="G100" s="89"/>
      <c r="H100" s="89"/>
      <c r="I100" s="88" t="e">
        <f>VLOOKUP(D100,'ECHEANCES CLIENTS'!$A$3:$G$39,6,FALSE)</f>
        <v>#N/A</v>
      </c>
      <c r="J100" s="89" t="e">
        <f t="shared" si="4"/>
        <v>#N/A</v>
      </c>
      <c r="K100" s="163" t="str">
        <f t="shared" ca="1" si="5"/>
        <v/>
      </c>
      <c r="L100" s="28"/>
      <c r="M100" s="89"/>
      <c r="N100" s="140"/>
      <c r="O100" s="140"/>
      <c r="P100" s="140"/>
      <c r="Q100" s="94"/>
      <c r="R100" s="89"/>
      <c r="S100" s="92"/>
      <c r="T100" s="89"/>
      <c r="U100" s="29"/>
    </row>
    <row r="101" spans="1:21" s="43" customFormat="1" ht="24" customHeight="1" x14ac:dyDescent="0.3">
      <c r="A101" s="26" t="s">
        <v>231</v>
      </c>
      <c r="B101" s="27"/>
      <c r="C101" s="27"/>
      <c r="D101" s="27"/>
      <c r="E101" s="27"/>
      <c r="F101" s="30"/>
      <c r="G101" s="89"/>
      <c r="H101" s="89"/>
      <c r="I101" s="88" t="e">
        <f>VLOOKUP(D101,'ECHEANCES CLIENTS'!$A$3:$G$39,6,FALSE)</f>
        <v>#N/A</v>
      </c>
      <c r="J101" s="89" t="e">
        <f t="shared" si="4"/>
        <v>#N/A</v>
      </c>
      <c r="K101" s="163" t="str">
        <f t="shared" ca="1" si="5"/>
        <v/>
      </c>
      <c r="L101" s="28"/>
      <c r="M101" s="89"/>
      <c r="N101" s="140"/>
      <c r="O101" s="140"/>
      <c r="P101" s="140"/>
      <c r="Q101" s="94"/>
      <c r="R101" s="89"/>
      <c r="S101" s="92"/>
      <c r="T101" s="89"/>
      <c r="U101" s="29"/>
    </row>
    <row r="102" spans="1:21" s="43" customFormat="1" ht="24" customHeight="1" x14ac:dyDescent="0.3">
      <c r="A102" s="26" t="s">
        <v>232</v>
      </c>
      <c r="B102" s="27"/>
      <c r="C102" s="27"/>
      <c r="D102" s="27"/>
      <c r="E102" s="27"/>
      <c r="F102" s="30"/>
      <c r="G102" s="89"/>
      <c r="H102" s="89"/>
      <c r="I102" s="88" t="e">
        <f>VLOOKUP(D102,'ECHEANCES CLIENTS'!$A$3:$G$39,6,FALSE)</f>
        <v>#N/A</v>
      </c>
      <c r="J102" s="89" t="e">
        <f t="shared" si="4"/>
        <v>#N/A</v>
      </c>
      <c r="K102" s="163" t="str">
        <f t="shared" ca="1" si="5"/>
        <v/>
      </c>
      <c r="L102" s="28"/>
      <c r="M102" s="89"/>
      <c r="N102" s="140"/>
      <c r="O102" s="140"/>
      <c r="P102" s="140"/>
      <c r="Q102" s="94"/>
      <c r="R102" s="89"/>
      <c r="S102" s="92"/>
      <c r="T102" s="89"/>
      <c r="U102" s="29"/>
    </row>
    <row r="103" spans="1:21" s="10" customFormat="1" ht="24" customHeight="1" x14ac:dyDescent="0.3">
      <c r="F103" s="12"/>
      <c r="G103" s="13"/>
      <c r="H103" s="13"/>
      <c r="I103" s="14"/>
      <c r="J103" s="14"/>
      <c r="K103" s="14"/>
      <c r="L103" s="14"/>
      <c r="M103" s="15"/>
      <c r="N103" s="15"/>
      <c r="O103" s="15"/>
      <c r="P103" s="15"/>
      <c r="Q103" s="15"/>
      <c r="R103" s="14"/>
      <c r="S103" s="16"/>
      <c r="T103" s="14"/>
      <c r="U103" s="17"/>
    </row>
    <row r="104" spans="1:21" s="10" customFormat="1" ht="24" customHeight="1" x14ac:dyDescent="0.3">
      <c r="F104" s="12"/>
      <c r="G104" s="13"/>
      <c r="H104" s="13"/>
      <c r="I104" s="14"/>
      <c r="J104" s="14"/>
      <c r="K104" s="14"/>
      <c r="L104" s="14"/>
      <c r="M104" s="15"/>
      <c r="N104" s="15"/>
      <c r="O104" s="15"/>
      <c r="P104" s="15"/>
      <c r="Q104" s="15"/>
      <c r="R104" s="14"/>
      <c r="S104" s="16"/>
      <c r="T104" s="14"/>
      <c r="U104" s="17"/>
    </row>
    <row r="105" spans="1:21" s="10" customFormat="1" ht="24" customHeight="1" x14ac:dyDescent="0.3">
      <c r="F105" s="12"/>
      <c r="G105" s="13"/>
      <c r="H105" s="13"/>
      <c r="I105" s="14"/>
      <c r="J105" s="14"/>
      <c r="K105" s="14"/>
      <c r="L105" s="14"/>
      <c r="M105" s="15"/>
      <c r="N105" s="15"/>
      <c r="O105" s="15"/>
      <c r="P105" s="15"/>
      <c r="Q105" s="15"/>
      <c r="R105" s="14"/>
      <c r="S105" s="16"/>
      <c r="T105" s="14"/>
      <c r="U105" s="17"/>
    </row>
    <row r="106" spans="1:21" s="10" customFormat="1" ht="24" customHeight="1" x14ac:dyDescent="0.3">
      <c r="F106" s="12"/>
      <c r="G106" s="13"/>
      <c r="H106" s="13"/>
      <c r="I106" s="14"/>
      <c r="J106" s="14"/>
      <c r="K106" s="14"/>
      <c r="L106" s="14"/>
      <c r="M106" s="15"/>
      <c r="N106" s="15"/>
      <c r="O106" s="15"/>
      <c r="P106" s="15"/>
      <c r="Q106" s="15"/>
      <c r="R106" s="14"/>
      <c r="S106" s="16"/>
      <c r="T106" s="14"/>
      <c r="U106" s="17"/>
    </row>
    <row r="107" spans="1:21" s="10" customFormat="1" ht="24" customHeight="1" x14ac:dyDescent="0.3">
      <c r="F107" s="12"/>
      <c r="G107" s="13"/>
      <c r="H107" s="13"/>
      <c r="I107" s="14"/>
      <c r="J107" s="14"/>
      <c r="K107" s="14"/>
      <c r="L107" s="14"/>
      <c r="M107" s="15"/>
      <c r="N107" s="15"/>
      <c r="O107" s="15"/>
      <c r="P107" s="15"/>
      <c r="Q107" s="15"/>
      <c r="R107" s="14"/>
      <c r="S107" s="16"/>
      <c r="T107" s="14"/>
      <c r="U107" s="17"/>
    </row>
    <row r="108" spans="1:21" s="10" customFormat="1" ht="24" customHeight="1" x14ac:dyDescent="0.3">
      <c r="F108" s="12"/>
      <c r="G108" s="13"/>
      <c r="H108" s="13"/>
      <c r="I108" s="14"/>
      <c r="J108" s="14"/>
      <c r="K108" s="14"/>
      <c r="L108" s="14"/>
      <c r="M108" s="15"/>
      <c r="N108" s="15"/>
      <c r="O108" s="15"/>
      <c r="P108" s="15"/>
      <c r="Q108" s="15"/>
      <c r="R108" s="14"/>
      <c r="S108" s="16"/>
      <c r="T108" s="14"/>
      <c r="U108" s="17"/>
    </row>
    <row r="109" spans="1:21" s="10" customFormat="1" ht="24" customHeight="1" x14ac:dyDescent="0.3">
      <c r="F109" s="12"/>
      <c r="G109" s="13"/>
      <c r="H109" s="13"/>
      <c r="I109" s="14"/>
      <c r="J109" s="14"/>
      <c r="K109" s="14"/>
      <c r="L109" s="14"/>
      <c r="M109" s="15"/>
      <c r="N109" s="15"/>
      <c r="O109" s="15"/>
      <c r="P109" s="15"/>
      <c r="Q109" s="15"/>
      <c r="R109" s="14"/>
      <c r="S109" s="16"/>
      <c r="T109" s="14"/>
      <c r="U109" s="17"/>
    </row>
    <row r="110" spans="1:21" s="10" customFormat="1" ht="24" customHeight="1" x14ac:dyDescent="0.3">
      <c r="F110" s="12"/>
      <c r="G110" s="13"/>
      <c r="H110" s="13"/>
      <c r="I110" s="14"/>
      <c r="J110" s="14"/>
      <c r="K110" s="14"/>
      <c r="L110" s="14"/>
      <c r="M110" s="15"/>
      <c r="N110" s="15"/>
      <c r="O110" s="15"/>
      <c r="P110" s="15"/>
      <c r="Q110" s="15"/>
      <c r="R110" s="14"/>
      <c r="S110" s="16"/>
      <c r="T110" s="14"/>
      <c r="U110" s="17"/>
    </row>
    <row r="111" spans="1:21" s="10" customFormat="1" ht="24" customHeight="1" x14ac:dyDescent="0.3">
      <c r="F111" s="12"/>
      <c r="G111" s="13"/>
      <c r="H111" s="13"/>
      <c r="I111" s="14"/>
      <c r="J111" s="14"/>
      <c r="K111" s="14"/>
      <c r="L111" s="14"/>
      <c r="M111" s="15"/>
      <c r="N111" s="15"/>
      <c r="O111" s="15"/>
      <c r="P111" s="15"/>
      <c r="Q111" s="15"/>
      <c r="R111" s="14"/>
      <c r="S111" s="16"/>
      <c r="T111" s="14"/>
      <c r="U111" s="17"/>
    </row>
    <row r="112" spans="1:21" s="10" customFormat="1" ht="24" customHeight="1" x14ac:dyDescent="0.3">
      <c r="F112" s="12"/>
      <c r="G112" s="13"/>
      <c r="H112" s="13"/>
      <c r="I112" s="14"/>
      <c r="J112" s="14"/>
      <c r="K112" s="14"/>
      <c r="L112" s="14"/>
      <c r="M112" s="15"/>
      <c r="N112" s="15"/>
      <c r="O112" s="15"/>
      <c r="P112" s="15"/>
      <c r="Q112" s="15"/>
      <c r="R112" s="14"/>
      <c r="S112" s="16"/>
      <c r="T112" s="14"/>
      <c r="U112" s="17"/>
    </row>
  </sheetData>
  <autoFilter ref="A16:U102"/>
  <mergeCells count="19">
    <mergeCell ref="K15:O15"/>
    <mergeCell ref="I15:I16"/>
    <mergeCell ref="J15:J16"/>
    <mergeCell ref="A1:U1"/>
    <mergeCell ref="A14:C14"/>
    <mergeCell ref="D14:E14"/>
    <mergeCell ref="F14:F16"/>
    <mergeCell ref="G14:G16"/>
    <mergeCell ref="H14:H16"/>
    <mergeCell ref="I14:T14"/>
    <mergeCell ref="U14:U16"/>
    <mergeCell ref="A15:A16"/>
    <mergeCell ref="B15:B16"/>
    <mergeCell ref="Q15:Q16"/>
    <mergeCell ref="R15:S15"/>
    <mergeCell ref="T15:T16"/>
    <mergeCell ref="C15:C16"/>
    <mergeCell ref="D15:D16"/>
    <mergeCell ref="E15:E16"/>
  </mergeCells>
  <phoneticPr fontId="17" type="noConversion"/>
  <conditionalFormatting sqref="K17:K102">
    <cfRule type="expression" dxfId="17" priority="101">
      <formula>$K17="Payé"</formula>
    </cfRule>
    <cfRule type="expression" dxfId="16" priority="102">
      <formula>$K17="En attente"</formula>
    </cfRule>
    <cfRule type="expression" dxfId="15" priority="104">
      <formula>$K17="Relance"</formula>
    </cfRule>
  </conditionalFormatting>
  <printOptions horizontalCentered="1" verticalCentered="1"/>
  <pageMargins left="0.25" right="0.25" top="0.75" bottom="0.75" header="0.3" footer="0.3"/>
  <pageSetup paperSize="9" scale="42" fitToHeight="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49"/>
  <sheetViews>
    <sheetView workbookViewId="0">
      <selection activeCell="K3" sqref="K3"/>
    </sheetView>
  </sheetViews>
  <sheetFormatPr baseColWidth="10" defaultColWidth="11.44140625" defaultRowHeight="24.9" customHeight="1" x14ac:dyDescent="0.3"/>
  <cols>
    <col min="1" max="1" width="26.88671875" style="39" customWidth="1"/>
    <col min="2" max="2" width="28.109375" style="39" customWidth="1"/>
    <col min="3" max="3" width="20.6640625" style="39" customWidth="1"/>
    <col min="4" max="4" width="6" style="38" customWidth="1"/>
    <col min="5" max="5" width="22.33203125" style="39" customWidth="1"/>
    <col min="6" max="6" width="27.5546875" style="39" bestFit="1" customWidth="1"/>
    <col min="7" max="7" width="10.44140625" style="38" bestFit="1" customWidth="1"/>
    <col min="8" max="8" width="11.33203125" style="38" bestFit="1" customWidth="1"/>
    <col min="9" max="9" width="13.88671875" style="38" bestFit="1" customWidth="1"/>
    <col min="10" max="10" width="10.88671875" style="38" bestFit="1" customWidth="1"/>
    <col min="11" max="11" width="10.109375" style="134" bestFit="1" customWidth="1"/>
    <col min="12" max="12" width="19.5546875" style="134" bestFit="1" customWidth="1"/>
    <col min="13" max="13" width="12.44140625" style="134" bestFit="1" customWidth="1"/>
    <col min="14" max="14" width="8.33203125" style="134" bestFit="1" customWidth="1"/>
    <col min="15" max="15" width="7.6640625" style="39" bestFit="1" customWidth="1"/>
    <col min="16" max="16" width="6.109375" style="39" bestFit="1" customWidth="1"/>
    <col min="17" max="16384" width="11.44140625" style="39"/>
  </cols>
  <sheetData>
    <row r="1" spans="1:14" s="38" customFormat="1" ht="24.9" customHeight="1" x14ac:dyDescent="0.3">
      <c r="A1" s="133" t="s">
        <v>78</v>
      </c>
      <c r="B1" s="133" t="s">
        <v>79</v>
      </c>
      <c r="C1" s="133" t="s">
        <v>80</v>
      </c>
      <c r="D1" s="37" t="s">
        <v>81</v>
      </c>
      <c r="E1" s="133" t="s">
        <v>82</v>
      </c>
      <c r="F1" s="133" t="s">
        <v>83</v>
      </c>
      <c r="G1" s="142" t="s">
        <v>84</v>
      </c>
      <c r="H1" s="142" t="s">
        <v>400</v>
      </c>
      <c r="I1" s="142" t="s">
        <v>401</v>
      </c>
      <c r="J1" s="142" t="s">
        <v>402</v>
      </c>
      <c r="K1" s="135" t="s">
        <v>399</v>
      </c>
      <c r="L1" s="135" t="s">
        <v>398</v>
      </c>
      <c r="M1" s="135" t="s">
        <v>397</v>
      </c>
    </row>
    <row r="2" spans="1:14" s="38" customFormat="1" ht="24.9" customHeight="1" x14ac:dyDescent="0.3">
      <c r="A2" s="137" t="s">
        <v>396</v>
      </c>
      <c r="B2" s="143"/>
      <c r="C2" s="143"/>
      <c r="D2" s="144"/>
      <c r="E2" s="143"/>
      <c r="F2" s="143"/>
      <c r="G2" s="145"/>
      <c r="H2" s="137"/>
      <c r="I2" s="145" t="s">
        <v>324</v>
      </c>
      <c r="J2" s="145"/>
      <c r="K2" s="137" t="s">
        <v>315</v>
      </c>
      <c r="L2" s="137" t="s">
        <v>270</v>
      </c>
      <c r="M2" s="137" t="s">
        <v>395</v>
      </c>
    </row>
    <row r="3" spans="1:14" ht="24.9" customHeight="1" x14ac:dyDescent="0.3">
      <c r="A3" s="1" t="s">
        <v>70</v>
      </c>
      <c r="B3" s="160"/>
      <c r="C3" s="160"/>
      <c r="D3" s="161"/>
      <c r="E3" s="160"/>
      <c r="F3" s="35" t="s">
        <v>120</v>
      </c>
      <c r="G3" s="132" t="s">
        <v>25</v>
      </c>
      <c r="H3" s="136"/>
      <c r="I3" s="132"/>
      <c r="J3" s="132"/>
      <c r="K3" s="136" t="s">
        <v>315</v>
      </c>
      <c r="L3" s="136" t="s">
        <v>394</v>
      </c>
      <c r="M3" s="34"/>
      <c r="N3" s="38"/>
    </row>
    <row r="4" spans="1:14" ht="24.9" customHeight="1" x14ac:dyDescent="0.3">
      <c r="A4" s="1" t="s">
        <v>54</v>
      </c>
      <c r="B4" s="1" t="s">
        <v>85</v>
      </c>
      <c r="C4" s="1" t="s">
        <v>86</v>
      </c>
      <c r="D4" s="37">
        <v>97200</v>
      </c>
      <c r="E4" s="1" t="s">
        <v>27</v>
      </c>
      <c r="F4" s="35" t="s">
        <v>29</v>
      </c>
      <c r="G4" s="132" t="s">
        <v>25</v>
      </c>
      <c r="H4" s="136"/>
      <c r="I4" s="132"/>
      <c r="J4" s="132"/>
      <c r="K4" s="136" t="s">
        <v>315</v>
      </c>
      <c r="L4" s="136" t="s">
        <v>393</v>
      </c>
      <c r="M4" s="136" t="s">
        <v>392</v>
      </c>
      <c r="N4" s="38"/>
    </row>
    <row r="5" spans="1:14" ht="24.9" customHeight="1" x14ac:dyDescent="0.3">
      <c r="A5" s="1" t="s">
        <v>52</v>
      </c>
      <c r="B5" s="1" t="s">
        <v>87</v>
      </c>
      <c r="C5" s="1"/>
      <c r="D5" s="37">
        <v>97232</v>
      </c>
      <c r="E5" s="1" t="s">
        <v>44</v>
      </c>
      <c r="F5" s="35" t="s">
        <v>67</v>
      </c>
      <c r="G5" s="132" t="s">
        <v>25</v>
      </c>
      <c r="H5" s="136" t="s">
        <v>389</v>
      </c>
      <c r="I5" s="132"/>
      <c r="J5" s="132"/>
      <c r="K5" s="136" t="s">
        <v>332</v>
      </c>
      <c r="L5" s="136" t="s">
        <v>391</v>
      </c>
      <c r="M5" s="136" t="s">
        <v>390</v>
      </c>
      <c r="N5" s="38"/>
    </row>
    <row r="6" spans="1:14" ht="24.9" customHeight="1" x14ac:dyDescent="0.3">
      <c r="A6" s="152" t="s">
        <v>46</v>
      </c>
      <c r="B6" s="153" t="s">
        <v>88</v>
      </c>
      <c r="C6" s="148" t="s">
        <v>89</v>
      </c>
      <c r="D6" s="149">
        <v>97200</v>
      </c>
      <c r="E6" s="153" t="s">
        <v>27</v>
      </c>
      <c r="F6" s="148" t="s">
        <v>29</v>
      </c>
      <c r="G6" s="150" t="s">
        <v>24</v>
      </c>
      <c r="H6" s="147" t="s">
        <v>388</v>
      </c>
      <c r="I6" s="150"/>
      <c r="J6" s="150" t="s">
        <v>324</v>
      </c>
      <c r="K6" s="147" t="s">
        <v>315</v>
      </c>
      <c r="L6" s="147" t="s">
        <v>136</v>
      </c>
      <c r="M6" s="147" t="s">
        <v>359</v>
      </c>
      <c r="N6" s="38"/>
    </row>
    <row r="7" spans="1:14" ht="24.9" customHeight="1" x14ac:dyDescent="0.3">
      <c r="A7" s="1" t="s">
        <v>90</v>
      </c>
      <c r="B7" s="2" t="s">
        <v>91</v>
      </c>
      <c r="C7" s="2" t="s">
        <v>92</v>
      </c>
      <c r="D7" s="37">
        <v>97200</v>
      </c>
      <c r="E7" s="1" t="s">
        <v>27</v>
      </c>
      <c r="F7" s="35" t="s">
        <v>63</v>
      </c>
      <c r="G7" s="132" t="s">
        <v>24</v>
      </c>
      <c r="H7" s="136"/>
      <c r="I7" s="132"/>
      <c r="J7" s="132"/>
      <c r="K7" s="136" t="s">
        <v>315</v>
      </c>
      <c r="L7" s="136" t="s">
        <v>387</v>
      </c>
      <c r="M7" s="136" t="s">
        <v>386</v>
      </c>
      <c r="N7" s="38"/>
    </row>
    <row r="8" spans="1:14" ht="24.9" customHeight="1" x14ac:dyDescent="0.3">
      <c r="A8" s="1" t="s">
        <v>26</v>
      </c>
      <c r="B8" s="1" t="s">
        <v>93</v>
      </c>
      <c r="C8" s="1"/>
      <c r="D8" s="37">
        <v>97232</v>
      </c>
      <c r="E8" s="1" t="s">
        <v>44</v>
      </c>
      <c r="F8" s="35" t="s">
        <v>50</v>
      </c>
      <c r="G8" s="132" t="s">
        <v>24</v>
      </c>
      <c r="H8" s="136" t="s">
        <v>384</v>
      </c>
      <c r="I8" s="132"/>
      <c r="J8" s="132"/>
      <c r="K8" s="136" t="s">
        <v>332</v>
      </c>
      <c r="L8" s="136" t="s">
        <v>385</v>
      </c>
      <c r="M8" s="136"/>
      <c r="N8" s="38"/>
    </row>
    <row r="9" spans="1:14" ht="24.9" customHeight="1" x14ac:dyDescent="0.3">
      <c r="A9" s="1" t="s">
        <v>62</v>
      </c>
      <c r="B9" s="2" t="s">
        <v>94</v>
      </c>
      <c r="C9" s="1"/>
      <c r="D9" s="37">
        <v>97231</v>
      </c>
      <c r="E9" s="2" t="s">
        <v>47</v>
      </c>
      <c r="F9" s="36" t="s">
        <v>31</v>
      </c>
      <c r="G9" s="132" t="s">
        <v>24</v>
      </c>
      <c r="H9" s="136"/>
      <c r="I9" s="132"/>
      <c r="J9" s="132"/>
      <c r="K9" s="136" t="s">
        <v>315</v>
      </c>
      <c r="L9" s="136" t="s">
        <v>383</v>
      </c>
      <c r="M9" s="136" t="s">
        <v>382</v>
      </c>
      <c r="N9" s="38"/>
    </row>
    <row r="10" spans="1:14" ht="24.9" customHeight="1" x14ac:dyDescent="0.3">
      <c r="A10" s="137" t="s">
        <v>381</v>
      </c>
      <c r="B10" s="158"/>
      <c r="C10" s="157"/>
      <c r="D10" s="144"/>
      <c r="E10" s="158"/>
      <c r="F10" s="159"/>
      <c r="G10" s="145"/>
      <c r="H10" s="137"/>
      <c r="I10" s="145" t="s">
        <v>324</v>
      </c>
      <c r="J10" s="145"/>
      <c r="K10" s="137" t="s">
        <v>332</v>
      </c>
      <c r="L10" s="137" t="s">
        <v>380</v>
      </c>
      <c r="M10" s="137" t="s">
        <v>379</v>
      </c>
      <c r="N10" s="38"/>
    </row>
    <row r="11" spans="1:14" ht="24.9" customHeight="1" x14ac:dyDescent="0.3">
      <c r="A11" s="1" t="s">
        <v>59</v>
      </c>
      <c r="B11" s="1" t="s">
        <v>95</v>
      </c>
      <c r="C11" s="1"/>
      <c r="D11" s="37">
        <v>97233</v>
      </c>
      <c r="E11" s="1" t="s">
        <v>34</v>
      </c>
      <c r="F11" s="35" t="s">
        <v>31</v>
      </c>
      <c r="G11" s="132" t="s">
        <v>25</v>
      </c>
      <c r="H11" s="136" t="s">
        <v>377</v>
      </c>
      <c r="I11" s="132"/>
      <c r="J11" s="132"/>
      <c r="K11" s="136" t="s">
        <v>315</v>
      </c>
      <c r="L11" s="136" t="s">
        <v>378</v>
      </c>
      <c r="M11" s="136" t="s">
        <v>337</v>
      </c>
      <c r="N11" s="38"/>
    </row>
    <row r="12" spans="1:14" ht="24.9" customHeight="1" x14ac:dyDescent="0.3">
      <c r="A12" s="34" t="s">
        <v>45</v>
      </c>
      <c r="B12" s="35" t="s">
        <v>96</v>
      </c>
      <c r="C12" s="35"/>
      <c r="D12" s="132">
        <v>97230</v>
      </c>
      <c r="E12" s="35" t="s">
        <v>41</v>
      </c>
      <c r="F12" s="35" t="s">
        <v>31</v>
      </c>
      <c r="G12" s="132" t="s">
        <v>24</v>
      </c>
      <c r="H12" s="136"/>
      <c r="I12" s="132"/>
      <c r="J12" s="132"/>
      <c r="K12" s="136" t="s">
        <v>315</v>
      </c>
      <c r="L12" s="136" t="s">
        <v>45</v>
      </c>
      <c r="M12" s="136" t="s">
        <v>376</v>
      </c>
      <c r="N12" s="38"/>
    </row>
    <row r="13" spans="1:14" ht="24.9" customHeight="1" x14ac:dyDescent="0.3">
      <c r="A13" s="34" t="s">
        <v>133</v>
      </c>
      <c r="B13" s="35" t="s">
        <v>134</v>
      </c>
      <c r="C13" s="35" t="s">
        <v>135</v>
      </c>
      <c r="D13" s="132">
        <v>97224</v>
      </c>
      <c r="E13" s="35" t="s">
        <v>37</v>
      </c>
      <c r="F13" s="35" t="s">
        <v>29</v>
      </c>
      <c r="G13" s="132" t="s">
        <v>25</v>
      </c>
      <c r="H13" s="136" t="s">
        <v>373</v>
      </c>
      <c r="I13" s="132"/>
      <c r="J13" s="132"/>
      <c r="K13" s="136" t="s">
        <v>315</v>
      </c>
      <c r="L13" s="136" t="s">
        <v>375</v>
      </c>
      <c r="M13" s="136" t="s">
        <v>374</v>
      </c>
      <c r="N13" s="38"/>
    </row>
    <row r="14" spans="1:14" ht="24.9" customHeight="1" x14ac:dyDescent="0.3">
      <c r="A14" s="34" t="s">
        <v>121</v>
      </c>
      <c r="B14" s="35" t="s">
        <v>122</v>
      </c>
      <c r="C14" s="35"/>
      <c r="D14" s="132">
        <v>97224</v>
      </c>
      <c r="E14" s="35" t="s">
        <v>37</v>
      </c>
      <c r="F14" s="35" t="s">
        <v>67</v>
      </c>
      <c r="G14" s="132" t="s">
        <v>25</v>
      </c>
      <c r="H14" s="136"/>
      <c r="I14" s="132"/>
      <c r="J14" s="132"/>
      <c r="K14" s="136" t="s">
        <v>315</v>
      </c>
      <c r="L14" s="136" t="s">
        <v>372</v>
      </c>
      <c r="M14" s="136" t="s">
        <v>371</v>
      </c>
      <c r="N14" s="39"/>
    </row>
    <row r="15" spans="1:14" ht="24.9" customHeight="1" x14ac:dyDescent="0.3">
      <c r="A15" s="34" t="s">
        <v>143</v>
      </c>
      <c r="B15" s="35" t="s">
        <v>144</v>
      </c>
      <c r="C15" s="36" t="s">
        <v>145</v>
      </c>
      <c r="D15" s="132">
        <v>97200</v>
      </c>
      <c r="E15" s="35" t="s">
        <v>27</v>
      </c>
      <c r="F15" s="35" t="s">
        <v>29</v>
      </c>
      <c r="G15" s="132"/>
      <c r="H15" s="136" t="s">
        <v>369</v>
      </c>
      <c r="I15" s="132"/>
      <c r="J15" s="132"/>
      <c r="K15" s="136" t="s">
        <v>332</v>
      </c>
      <c r="L15" s="136" t="s">
        <v>370</v>
      </c>
      <c r="M15" s="136"/>
      <c r="N15" s="39"/>
    </row>
    <row r="16" spans="1:14" ht="24.9" customHeight="1" x14ac:dyDescent="0.3">
      <c r="A16" s="34" t="s">
        <v>39</v>
      </c>
      <c r="B16" s="35"/>
      <c r="C16" s="35"/>
      <c r="D16" s="132">
        <v>97240</v>
      </c>
      <c r="E16" s="35" t="s">
        <v>61</v>
      </c>
      <c r="F16" s="35" t="s">
        <v>31</v>
      </c>
      <c r="G16" s="132" t="s">
        <v>24</v>
      </c>
      <c r="H16" s="136"/>
      <c r="I16" s="132"/>
      <c r="J16" s="132"/>
      <c r="K16" s="136" t="s">
        <v>315</v>
      </c>
      <c r="L16" s="136" t="s">
        <v>368</v>
      </c>
      <c r="M16" s="136"/>
      <c r="N16" s="39"/>
    </row>
    <row r="17" spans="1:16" ht="24.9" customHeight="1" x14ac:dyDescent="0.3">
      <c r="A17" s="34" t="s">
        <v>269</v>
      </c>
      <c r="B17" s="35" t="s">
        <v>132</v>
      </c>
      <c r="C17" s="35"/>
      <c r="D17" s="132">
        <v>97215</v>
      </c>
      <c r="E17" s="35" t="s">
        <v>48</v>
      </c>
      <c r="F17" s="35" t="s">
        <v>29</v>
      </c>
      <c r="G17" s="132"/>
      <c r="H17" s="136" t="s">
        <v>366</v>
      </c>
      <c r="I17" s="132"/>
      <c r="J17" s="132"/>
      <c r="K17" s="136" t="s">
        <v>315</v>
      </c>
      <c r="L17" s="136" t="s">
        <v>270</v>
      </c>
      <c r="M17" s="136" t="s">
        <v>367</v>
      </c>
      <c r="N17" s="39"/>
    </row>
    <row r="18" spans="1:16" ht="24.9" customHeight="1" x14ac:dyDescent="0.3">
      <c r="A18" s="1" t="s">
        <v>40</v>
      </c>
      <c r="B18" s="1" t="s">
        <v>97</v>
      </c>
      <c r="C18" s="1"/>
      <c r="D18" s="37">
        <v>97224</v>
      </c>
      <c r="E18" s="1" t="s">
        <v>37</v>
      </c>
      <c r="F18" s="35" t="s">
        <v>29</v>
      </c>
      <c r="G18" s="132" t="s">
        <v>24</v>
      </c>
      <c r="H18" s="136"/>
      <c r="I18" s="132"/>
      <c r="J18" s="132"/>
      <c r="K18" s="136" t="s">
        <v>315</v>
      </c>
      <c r="L18" s="136" t="s">
        <v>365</v>
      </c>
      <c r="M18" s="136" t="s">
        <v>364</v>
      </c>
      <c r="N18" s="39"/>
    </row>
    <row r="19" spans="1:16" ht="24.9" customHeight="1" x14ac:dyDescent="0.3">
      <c r="A19" s="34" t="s">
        <v>77</v>
      </c>
      <c r="B19" s="35" t="s">
        <v>98</v>
      </c>
      <c r="C19" s="35"/>
      <c r="D19" s="40">
        <v>97218</v>
      </c>
      <c r="E19" s="35" t="s">
        <v>99</v>
      </c>
      <c r="F19" s="35" t="s">
        <v>29</v>
      </c>
      <c r="G19" s="132" t="s">
        <v>25</v>
      </c>
      <c r="H19" s="136" t="s">
        <v>361</v>
      </c>
      <c r="I19" s="132"/>
      <c r="J19" s="132"/>
      <c r="K19" s="136" t="s">
        <v>332</v>
      </c>
      <c r="L19" s="136" t="s">
        <v>363</v>
      </c>
      <c r="M19" s="136" t="s">
        <v>362</v>
      </c>
      <c r="N19" s="39"/>
    </row>
    <row r="20" spans="1:16" ht="24.9" customHeight="1" x14ac:dyDescent="0.3">
      <c r="A20" s="1" t="s">
        <v>33</v>
      </c>
      <c r="B20" s="1" t="s">
        <v>100</v>
      </c>
      <c r="C20" s="1"/>
      <c r="D20" s="37">
        <v>97231</v>
      </c>
      <c r="E20" s="1" t="s">
        <v>47</v>
      </c>
      <c r="F20" s="35" t="s">
        <v>51</v>
      </c>
      <c r="G20" s="132" t="s">
        <v>24</v>
      </c>
      <c r="H20" s="136" t="s">
        <v>358</v>
      </c>
      <c r="I20" s="132"/>
      <c r="J20" s="132"/>
      <c r="K20" s="136" t="s">
        <v>315</v>
      </c>
      <c r="L20" s="136" t="s">
        <v>360</v>
      </c>
      <c r="M20" s="136" t="s">
        <v>359</v>
      </c>
      <c r="N20" s="39"/>
    </row>
    <row r="21" spans="1:16" ht="24.9" customHeight="1" x14ac:dyDescent="0.3">
      <c r="A21" s="137" t="s">
        <v>357</v>
      </c>
      <c r="B21" s="157"/>
      <c r="C21" s="157"/>
      <c r="D21" s="144"/>
      <c r="E21" s="157"/>
      <c r="F21" s="155"/>
      <c r="G21" s="145"/>
      <c r="H21" s="137"/>
      <c r="I21" s="145" t="s">
        <v>324</v>
      </c>
      <c r="J21" s="145"/>
      <c r="K21" s="137" t="s">
        <v>315</v>
      </c>
      <c r="L21" s="137" t="s">
        <v>356</v>
      </c>
      <c r="M21" s="137" t="s">
        <v>355</v>
      </c>
      <c r="N21" s="39"/>
    </row>
    <row r="22" spans="1:16" ht="24.9" customHeight="1" x14ac:dyDescent="0.3">
      <c r="A22" s="1" t="s">
        <v>72</v>
      </c>
      <c r="B22" s="1" t="s">
        <v>123</v>
      </c>
      <c r="C22" s="1" t="s">
        <v>124</v>
      </c>
      <c r="D22" s="37">
        <v>97232</v>
      </c>
      <c r="E22" s="1" t="s">
        <v>44</v>
      </c>
      <c r="F22" s="35" t="s">
        <v>67</v>
      </c>
      <c r="G22" s="132" t="s">
        <v>24</v>
      </c>
      <c r="H22" s="136" t="s">
        <v>352</v>
      </c>
      <c r="I22" s="132"/>
      <c r="J22" s="132"/>
      <c r="K22" s="136" t="s">
        <v>332</v>
      </c>
      <c r="L22" s="136" t="s">
        <v>354</v>
      </c>
      <c r="M22" s="136" t="s">
        <v>353</v>
      </c>
      <c r="N22" s="146" t="s">
        <v>315</v>
      </c>
      <c r="O22" s="136" t="s">
        <v>351</v>
      </c>
      <c r="P22" s="136" t="s">
        <v>350</v>
      </c>
    </row>
    <row r="23" spans="1:16" ht="24.9" customHeight="1" x14ac:dyDescent="0.3">
      <c r="A23" s="1" t="s">
        <v>252</v>
      </c>
      <c r="B23" s="1" t="s">
        <v>253</v>
      </c>
      <c r="C23" s="1" t="s">
        <v>254</v>
      </c>
      <c r="D23" s="37">
        <v>97200</v>
      </c>
      <c r="E23" s="1" t="s">
        <v>27</v>
      </c>
      <c r="F23" s="35" t="s">
        <v>71</v>
      </c>
      <c r="G23" s="132" t="s">
        <v>24</v>
      </c>
      <c r="H23" s="136" t="s">
        <v>347</v>
      </c>
      <c r="I23" s="132"/>
      <c r="J23" s="132"/>
      <c r="K23" s="136" t="s">
        <v>332</v>
      </c>
      <c r="L23" s="136" t="s">
        <v>349</v>
      </c>
      <c r="M23" s="136" t="s">
        <v>348</v>
      </c>
      <c r="N23" s="39"/>
    </row>
    <row r="24" spans="1:16" ht="24.9" customHeight="1" x14ac:dyDescent="0.3">
      <c r="A24" s="35" t="s">
        <v>43</v>
      </c>
      <c r="B24" s="35" t="s">
        <v>101</v>
      </c>
      <c r="C24" s="35" t="s">
        <v>102</v>
      </c>
      <c r="D24" s="40">
        <v>97232</v>
      </c>
      <c r="E24" s="35" t="s">
        <v>44</v>
      </c>
      <c r="F24" s="35" t="s">
        <v>29</v>
      </c>
      <c r="G24" s="132" t="s">
        <v>24</v>
      </c>
      <c r="H24" s="136"/>
      <c r="I24" s="132"/>
      <c r="J24" s="132"/>
      <c r="K24" s="136" t="s">
        <v>315</v>
      </c>
      <c r="L24" s="136" t="s">
        <v>346</v>
      </c>
      <c r="M24" s="136" t="s">
        <v>337</v>
      </c>
      <c r="N24" s="39"/>
    </row>
    <row r="25" spans="1:16" s="131" customFormat="1" ht="24.9" customHeight="1" x14ac:dyDescent="0.3">
      <c r="A25" s="147" t="s">
        <v>345</v>
      </c>
      <c r="B25" s="148"/>
      <c r="C25" s="148"/>
      <c r="D25" s="149"/>
      <c r="E25" s="148"/>
      <c r="F25" s="148"/>
      <c r="G25" s="150"/>
      <c r="H25" s="147"/>
      <c r="I25" s="150"/>
      <c r="J25" s="150" t="s">
        <v>324</v>
      </c>
      <c r="K25" s="147" t="s">
        <v>332</v>
      </c>
      <c r="L25" s="147" t="s">
        <v>344</v>
      </c>
      <c r="M25" s="147" t="s">
        <v>403</v>
      </c>
    </row>
    <row r="26" spans="1:16" ht="24.9" customHeight="1" x14ac:dyDescent="0.3">
      <c r="A26" s="35" t="s">
        <v>103</v>
      </c>
      <c r="B26" s="35" t="s">
        <v>104</v>
      </c>
      <c r="C26" s="35"/>
      <c r="D26" s="40">
        <v>97224</v>
      </c>
      <c r="E26" s="35" t="s">
        <v>37</v>
      </c>
      <c r="F26" s="35" t="s">
        <v>31</v>
      </c>
      <c r="G26" s="132" t="s">
        <v>25</v>
      </c>
      <c r="H26" s="136"/>
      <c r="I26" s="132"/>
      <c r="J26" s="34"/>
      <c r="K26" s="136" t="s">
        <v>315</v>
      </c>
      <c r="L26" s="136" t="s">
        <v>343</v>
      </c>
      <c r="M26" s="136" t="s">
        <v>342</v>
      </c>
      <c r="N26" s="39"/>
    </row>
    <row r="27" spans="1:16" ht="24.9" customHeight="1" x14ac:dyDescent="0.3">
      <c r="A27" s="152" t="s">
        <v>35</v>
      </c>
      <c r="B27" s="152" t="s">
        <v>105</v>
      </c>
      <c r="C27" s="152"/>
      <c r="D27" s="154">
        <v>97250</v>
      </c>
      <c r="E27" s="152" t="s">
        <v>69</v>
      </c>
      <c r="F27" s="148" t="s">
        <v>51</v>
      </c>
      <c r="G27" s="150" t="s">
        <v>24</v>
      </c>
      <c r="H27" s="147"/>
      <c r="I27" s="150"/>
      <c r="J27" s="150"/>
      <c r="K27" s="147" t="s">
        <v>315</v>
      </c>
      <c r="L27" s="147" t="s">
        <v>137</v>
      </c>
      <c r="M27" s="147"/>
      <c r="N27" s="39"/>
    </row>
    <row r="28" spans="1:16" ht="24.9" customHeight="1" x14ac:dyDescent="0.3">
      <c r="A28" s="148" t="s">
        <v>28</v>
      </c>
      <c r="B28" s="148" t="s">
        <v>106</v>
      </c>
      <c r="C28" s="148" t="s">
        <v>107</v>
      </c>
      <c r="D28" s="149">
        <v>97232</v>
      </c>
      <c r="E28" s="148" t="s">
        <v>44</v>
      </c>
      <c r="F28" s="148" t="s">
        <v>29</v>
      </c>
      <c r="G28" s="150" t="s">
        <v>25</v>
      </c>
      <c r="H28" s="138" t="s">
        <v>340</v>
      </c>
      <c r="I28" s="150"/>
      <c r="J28" s="150" t="s">
        <v>324</v>
      </c>
      <c r="K28" s="138" t="s">
        <v>315</v>
      </c>
      <c r="L28" s="151" t="s">
        <v>404</v>
      </c>
      <c r="M28" s="151" t="s">
        <v>405</v>
      </c>
      <c r="N28" s="39"/>
    </row>
    <row r="29" spans="1:16" ht="24.9" customHeight="1" x14ac:dyDescent="0.3">
      <c r="A29" s="34" t="s">
        <v>38</v>
      </c>
      <c r="B29" s="35" t="s">
        <v>108</v>
      </c>
      <c r="C29" s="35" t="s">
        <v>109</v>
      </c>
      <c r="D29" s="40">
        <v>97270</v>
      </c>
      <c r="E29" s="35" t="s">
        <v>110</v>
      </c>
      <c r="F29" s="35" t="s">
        <v>29</v>
      </c>
      <c r="G29" s="132" t="s">
        <v>25</v>
      </c>
      <c r="H29" s="136" t="s">
        <v>339</v>
      </c>
      <c r="I29" s="132"/>
      <c r="J29" s="132"/>
      <c r="K29" s="136" t="s">
        <v>315</v>
      </c>
      <c r="L29" s="136" t="s">
        <v>341</v>
      </c>
      <c r="M29" s="136"/>
      <c r="N29" s="39"/>
    </row>
    <row r="30" spans="1:16" ht="24.9" customHeight="1" x14ac:dyDescent="0.3">
      <c r="A30" s="1" t="s">
        <v>55</v>
      </c>
      <c r="B30" s="1" t="s">
        <v>105</v>
      </c>
      <c r="C30" s="1"/>
      <c r="D30" s="37">
        <v>97250</v>
      </c>
      <c r="E30" s="1" t="s">
        <v>69</v>
      </c>
      <c r="F30" s="35" t="s">
        <v>51</v>
      </c>
      <c r="G30" s="132" t="s">
        <v>24</v>
      </c>
      <c r="H30" s="136"/>
      <c r="I30" s="132"/>
      <c r="J30" s="132"/>
      <c r="K30" s="136" t="s">
        <v>315</v>
      </c>
      <c r="L30" s="136" t="s">
        <v>137</v>
      </c>
      <c r="M30" s="136"/>
      <c r="N30" s="39"/>
    </row>
    <row r="31" spans="1:16" ht="24.9" customHeight="1" x14ac:dyDescent="0.3">
      <c r="A31" s="34" t="s">
        <v>56</v>
      </c>
      <c r="B31" s="35" t="s">
        <v>111</v>
      </c>
      <c r="C31" s="35"/>
      <c r="D31" s="40">
        <v>97224</v>
      </c>
      <c r="E31" s="35" t="s">
        <v>37</v>
      </c>
      <c r="F31" s="35" t="s">
        <v>31</v>
      </c>
      <c r="G31" s="132" t="s">
        <v>24</v>
      </c>
      <c r="H31" s="136" t="s">
        <v>334</v>
      </c>
      <c r="I31" s="132"/>
      <c r="J31" s="132"/>
      <c r="K31" s="136" t="s">
        <v>315</v>
      </c>
      <c r="L31" s="136" t="s">
        <v>338</v>
      </c>
      <c r="M31" s="136" t="s">
        <v>337</v>
      </c>
      <c r="N31" s="39"/>
    </row>
    <row r="32" spans="1:16" ht="24.9" customHeight="1" x14ac:dyDescent="0.3">
      <c r="A32" s="34" t="s">
        <v>64</v>
      </c>
      <c r="B32" s="36" t="s">
        <v>112</v>
      </c>
      <c r="C32" s="35" t="s">
        <v>113</v>
      </c>
      <c r="D32" s="40">
        <v>97232</v>
      </c>
      <c r="E32" s="35" t="s">
        <v>44</v>
      </c>
      <c r="F32" s="35" t="s">
        <v>53</v>
      </c>
      <c r="G32" s="132" t="s">
        <v>24</v>
      </c>
      <c r="H32" s="136"/>
      <c r="I32" s="132"/>
      <c r="J32" s="132"/>
      <c r="K32" s="136" t="s">
        <v>315</v>
      </c>
      <c r="L32" s="136" t="s">
        <v>336</v>
      </c>
      <c r="M32" s="136" t="s">
        <v>335</v>
      </c>
      <c r="N32" s="34" t="s">
        <v>315</v>
      </c>
      <c r="O32" s="34" t="s">
        <v>406</v>
      </c>
      <c r="P32" s="34"/>
    </row>
    <row r="33" spans="1:16" ht="24.9" customHeight="1" x14ac:dyDescent="0.3">
      <c r="A33" s="34" t="s">
        <v>58</v>
      </c>
      <c r="B33" s="35" t="s">
        <v>114</v>
      </c>
      <c r="C33" s="35" t="s">
        <v>115</v>
      </c>
      <c r="D33" s="40">
        <v>97241</v>
      </c>
      <c r="E33" s="35" t="s">
        <v>116</v>
      </c>
      <c r="F33" s="35" t="s">
        <v>53</v>
      </c>
      <c r="G33" s="132" t="s">
        <v>25</v>
      </c>
      <c r="H33" s="136" t="s">
        <v>331</v>
      </c>
      <c r="I33" s="132"/>
      <c r="J33" s="132"/>
      <c r="K33" s="136" t="s">
        <v>332</v>
      </c>
      <c r="L33" s="136" t="s">
        <v>407</v>
      </c>
      <c r="M33" s="34"/>
      <c r="N33" s="146" t="s">
        <v>315</v>
      </c>
      <c r="O33" s="136" t="s">
        <v>308</v>
      </c>
      <c r="P33" s="136" t="s">
        <v>333</v>
      </c>
    </row>
    <row r="34" spans="1:16" ht="24.9" customHeight="1" x14ac:dyDescent="0.3">
      <c r="A34" s="34" t="s">
        <v>273</v>
      </c>
      <c r="B34" s="35" t="s">
        <v>275</v>
      </c>
      <c r="C34" s="35"/>
      <c r="D34" s="40">
        <v>97212</v>
      </c>
      <c r="E34" s="35" t="s">
        <v>30</v>
      </c>
      <c r="F34" s="35" t="s">
        <v>29</v>
      </c>
      <c r="G34" s="132" t="s">
        <v>24</v>
      </c>
      <c r="H34" s="136" t="s">
        <v>328</v>
      </c>
      <c r="I34" s="132"/>
      <c r="J34" s="132"/>
      <c r="K34" s="136" t="s">
        <v>315</v>
      </c>
      <c r="L34" s="136" t="s">
        <v>330</v>
      </c>
      <c r="M34" s="136" t="s">
        <v>329</v>
      </c>
      <c r="N34" s="39"/>
    </row>
    <row r="35" spans="1:16" ht="24.9" customHeight="1" x14ac:dyDescent="0.3">
      <c r="A35" s="137" t="s">
        <v>327</v>
      </c>
      <c r="B35" s="155"/>
      <c r="C35" s="155"/>
      <c r="D35" s="156"/>
      <c r="E35" s="155"/>
      <c r="F35" s="155"/>
      <c r="G35" s="145"/>
      <c r="H35" s="137"/>
      <c r="I35" s="145" t="s">
        <v>324</v>
      </c>
      <c r="J35" s="145"/>
      <c r="K35" s="137" t="s">
        <v>315</v>
      </c>
      <c r="L35" s="137" t="s">
        <v>326</v>
      </c>
      <c r="M35" s="137" t="s">
        <v>325</v>
      </c>
      <c r="N35" s="39"/>
    </row>
    <row r="36" spans="1:16" ht="24.9" customHeight="1" x14ac:dyDescent="0.3">
      <c r="A36" s="1" t="s">
        <v>36</v>
      </c>
      <c r="B36" s="1" t="s">
        <v>117</v>
      </c>
      <c r="C36" s="1"/>
      <c r="D36" s="37">
        <v>97224</v>
      </c>
      <c r="E36" s="1" t="s">
        <v>116</v>
      </c>
      <c r="F36" s="35" t="s">
        <v>73</v>
      </c>
      <c r="G36" s="132" t="s">
        <v>25</v>
      </c>
      <c r="H36" s="136" t="s">
        <v>322</v>
      </c>
      <c r="I36" s="132"/>
      <c r="J36" s="132"/>
      <c r="K36" s="136" t="s">
        <v>315</v>
      </c>
      <c r="L36" s="136" t="s">
        <v>138</v>
      </c>
      <c r="M36" s="136" t="s">
        <v>323</v>
      </c>
      <c r="N36" s="39"/>
    </row>
    <row r="37" spans="1:16" ht="24.9" customHeight="1" x14ac:dyDescent="0.3">
      <c r="A37" s="35" t="s">
        <v>42</v>
      </c>
      <c r="B37" s="35" t="s">
        <v>118</v>
      </c>
      <c r="C37" s="35"/>
      <c r="D37" s="40">
        <v>97225</v>
      </c>
      <c r="E37" s="35" t="s">
        <v>119</v>
      </c>
      <c r="F37" s="35" t="s">
        <v>29</v>
      </c>
      <c r="G37" s="132" t="s">
        <v>24</v>
      </c>
      <c r="H37" s="136" t="s">
        <v>319</v>
      </c>
      <c r="I37" s="132"/>
      <c r="J37" s="132"/>
      <c r="K37" s="136" t="s">
        <v>315</v>
      </c>
      <c r="L37" s="136" t="s">
        <v>321</v>
      </c>
      <c r="M37" s="136" t="s">
        <v>320</v>
      </c>
      <c r="N37" s="39"/>
    </row>
    <row r="38" spans="1:16" ht="24.9" customHeight="1" x14ac:dyDescent="0.3">
      <c r="A38" s="35" t="s">
        <v>75</v>
      </c>
      <c r="B38" s="41"/>
      <c r="C38" s="41"/>
      <c r="D38" s="42"/>
      <c r="E38" s="41"/>
      <c r="F38" s="35" t="s">
        <v>67</v>
      </c>
      <c r="G38" s="132" t="s">
        <v>25</v>
      </c>
      <c r="H38" s="136" t="s">
        <v>316</v>
      </c>
      <c r="I38" s="132"/>
      <c r="J38" s="132"/>
      <c r="K38" s="136" t="s">
        <v>315</v>
      </c>
      <c r="L38" s="136" t="s">
        <v>318</v>
      </c>
      <c r="M38" s="136" t="s">
        <v>317</v>
      </c>
      <c r="N38" s="39"/>
    </row>
    <row r="39" spans="1:16" ht="24.9" customHeight="1" x14ac:dyDescent="0.3">
      <c r="A39" s="35" t="s">
        <v>131</v>
      </c>
      <c r="B39" s="35" t="s">
        <v>132</v>
      </c>
      <c r="C39" s="35"/>
      <c r="D39" s="40">
        <v>97215</v>
      </c>
      <c r="E39" s="35" t="s">
        <v>48</v>
      </c>
      <c r="F39" s="35" t="s">
        <v>29</v>
      </c>
      <c r="G39" s="132" t="s">
        <v>24</v>
      </c>
      <c r="H39" s="136" t="s">
        <v>313</v>
      </c>
      <c r="I39" s="132"/>
      <c r="J39" s="132"/>
      <c r="K39" s="136" t="s">
        <v>315</v>
      </c>
      <c r="L39" s="136" t="s">
        <v>291</v>
      </c>
      <c r="M39" s="136" t="s">
        <v>314</v>
      </c>
      <c r="N39" s="39"/>
    </row>
    <row r="41" spans="1:16" ht="24.9" customHeight="1" x14ac:dyDescent="0.3">
      <c r="K41" s="38"/>
      <c r="L41" s="38"/>
      <c r="M41" s="39"/>
      <c r="N41" s="39"/>
    </row>
    <row r="42" spans="1:16" ht="24.9" customHeight="1" x14ac:dyDescent="0.3">
      <c r="K42" s="38"/>
      <c r="L42" s="38"/>
      <c r="M42" s="39"/>
      <c r="N42" s="39"/>
    </row>
    <row r="43" spans="1:16" s="131" customFormat="1" ht="24.9" customHeight="1" x14ac:dyDescent="0.3">
      <c r="G43" s="38"/>
      <c r="H43" s="38"/>
      <c r="I43" s="38"/>
      <c r="J43" s="38"/>
      <c r="K43" s="38"/>
      <c r="L43" s="38"/>
    </row>
    <row r="44" spans="1:16" s="131" customFormat="1" ht="24.9" customHeight="1" x14ac:dyDescent="0.3">
      <c r="G44" s="38"/>
      <c r="H44" s="38"/>
      <c r="I44" s="38"/>
      <c r="J44" s="38"/>
      <c r="K44" s="38"/>
      <c r="L44" s="38"/>
    </row>
    <row r="45" spans="1:16" s="131" customFormat="1" ht="24.9" customHeight="1" x14ac:dyDescent="0.3">
      <c r="G45" s="38"/>
      <c r="H45" s="38"/>
      <c r="I45" s="38"/>
      <c r="J45" s="38"/>
      <c r="K45" s="38"/>
      <c r="L45" s="38"/>
    </row>
    <row r="46" spans="1:16" ht="24.9" customHeight="1" x14ac:dyDescent="0.3">
      <c r="K46" s="38"/>
      <c r="L46" s="38"/>
      <c r="M46" s="39"/>
      <c r="N46" s="39"/>
    </row>
    <row r="47" spans="1:16" ht="24.9" customHeight="1" x14ac:dyDescent="0.3">
      <c r="K47" s="38"/>
      <c r="L47" s="38"/>
      <c r="M47" s="39"/>
      <c r="N47" s="39"/>
    </row>
    <row r="48" spans="1:16" ht="24.9" customHeight="1" x14ac:dyDescent="0.3">
      <c r="K48" s="39"/>
      <c r="L48" s="39"/>
      <c r="M48" s="39"/>
      <c r="N48" s="39"/>
    </row>
    <row r="49" spans="11:14" ht="24.9" customHeight="1" x14ac:dyDescent="0.3">
      <c r="K49" s="39"/>
      <c r="L49" s="39"/>
      <c r="M49" s="39"/>
      <c r="N49" s="39"/>
    </row>
  </sheetData>
  <sortState ref="A46:C74">
    <sortCondition ref="A46:A74"/>
  </sortState>
  <phoneticPr fontId="17" type="noConversion"/>
  <pageMargins left="0.7" right="0.7" top="0.75" bottom="0.75" header="0.3" footer="0.3"/>
  <pageSetup paperSize="9" scale="53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2020</vt:lpstr>
      <vt:lpstr>ECHEANCES CLIENTS</vt:lpstr>
      <vt:lpstr>'2020'!Impression_des_titres</vt:lpstr>
    </vt:vector>
  </TitlesOfParts>
  <Company>Microsoft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PERIGOIS</dc:creator>
  <cp:lastModifiedBy>André</cp:lastModifiedBy>
  <cp:revision/>
  <cp:lastPrinted>2020-07-12T01:13:19Z</cp:lastPrinted>
  <dcterms:created xsi:type="dcterms:W3CDTF">2017-03-14T18:56:43Z</dcterms:created>
  <dcterms:modified xsi:type="dcterms:W3CDTF">2020-07-19T16:01:13Z</dcterms:modified>
</cp:coreProperties>
</file>