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2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activeX/activeX47.xml" ContentType="application/vnd.ms-office.activeX+xml"/>
  <Override PartName="/xl/activeX/activeX47.bin" ContentType="application/vnd.ms-office.activeX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activeX/activeX49.xml" ContentType="application/vnd.ms-office.activeX+xml"/>
  <Override PartName="/xl/activeX/activeX49.bin" ContentType="application/vnd.ms-office.activeX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 tabRatio="837" activeTab="1"/>
  </bookViews>
  <sheets>
    <sheet name="RECAP" sheetId="27" r:id="rId1"/>
    <sheet name="ACCUEIL" sheetId="3" r:id="rId2"/>
    <sheet name="Maconnerie" sheetId="4" r:id="rId3"/>
    <sheet name="Enduits" sheetId="24" r:id="rId4"/>
    <sheet name="Charpente" sheetId="1" r:id="rId5"/>
    <sheet name="Couverture" sheetId="5" r:id="rId6"/>
    <sheet name="Menuiseries_exterieures" sheetId="9" r:id="rId7"/>
    <sheet name="Platrerie" sheetId="7" r:id="rId8"/>
    <sheet name="Electricité" sheetId="6" r:id="rId9"/>
    <sheet name="Plomberie" sheetId="13" r:id="rId10"/>
    <sheet name="Menuiseries_intérieures" sheetId="8" r:id="rId11"/>
    <sheet name="Sols" sheetId="11" r:id="rId12"/>
    <sheet name="Peintures" sheetId="12" r:id="rId13"/>
    <sheet name="Chauffage" sheetId="19" r:id="rId14"/>
    <sheet name="Ossature_bois" sheetId="10" r:id="rId15"/>
    <sheet name="VRD" sheetId="14" r:id="rId16"/>
    <sheet name="Frais annexes" sheetId="20" r:id="rId17"/>
    <sheet name="ITE" sheetId="25" r:id="rId18"/>
    <sheet name="Modele (11)" sheetId="21" r:id="rId19"/>
    <sheet name="Maconnerie 2" sheetId="22" r:id="rId20"/>
    <sheet name="Feuil2" sheetId="23" r:id="rId21"/>
  </sheets>
  <definedNames>
    <definedName name="_xlnm._FilterDatabase" localSheetId="3" hidden="1">Enduits!$C$6:$J$37</definedName>
    <definedName name="_xlnm._FilterDatabase" localSheetId="2" hidden="1">Maconnerie!$C$10:$J$73</definedName>
    <definedName name="Maconnerie" localSheetId="3">Enduits!$C$6:$C$75</definedName>
    <definedName name="Maconnerie">Maconnerie!$C$6:$C$111</definedName>
    <definedName name="_xlnm.Print_Area" localSheetId="1">ACCUEIL!$A$1:$G$87</definedName>
    <definedName name="_xlnm.Print_Area" localSheetId="0">RECAP!$A$1:$G$87</definedName>
  </definedNames>
  <calcPr calcId="171026"/>
</workbook>
</file>

<file path=xl/calcChain.xml><?xml version="1.0" encoding="utf-8"?>
<calcChain xmlns="http://schemas.openxmlformats.org/spreadsheetml/2006/main">
  <c r="E96" i="27" l="1"/>
  <c r="D96" i="27"/>
  <c r="D97" i="27" s="1"/>
  <c r="C96" i="27"/>
  <c r="E95" i="27"/>
  <c r="E94" i="27"/>
  <c r="E93" i="27"/>
  <c r="E92" i="27"/>
  <c r="E91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F81" i="27"/>
  <c r="F87" i="27" s="1"/>
  <c r="E20" i="27"/>
  <c r="U14" i="13"/>
  <c r="J14" i="13"/>
  <c r="L34" i="7"/>
  <c r="J34" i="7"/>
  <c r="L19" i="7"/>
  <c r="L20" i="7"/>
  <c r="L21" i="7"/>
  <c r="L22" i="7"/>
  <c r="J19" i="7"/>
  <c r="J20" i="7"/>
  <c r="J21" i="7"/>
  <c r="J22" i="7"/>
  <c r="J23" i="7"/>
  <c r="E24" i="27" l="1"/>
  <c r="C87" i="27"/>
  <c r="J32" i="7"/>
  <c r="J33" i="7"/>
  <c r="J35" i="7"/>
  <c r="L35" i="7" s="1"/>
  <c r="L32" i="7"/>
  <c r="L33" i="7"/>
  <c r="L36" i="7"/>
  <c r="L37" i="7"/>
  <c r="L38" i="7"/>
  <c r="L26" i="7"/>
  <c r="L9" i="7"/>
  <c r="L20" i="5"/>
  <c r="C85" i="27" l="1"/>
  <c r="C97" i="27"/>
  <c r="E97" i="27" s="1"/>
  <c r="E87" i="27"/>
  <c r="C75" i="3"/>
  <c r="M101" i="25"/>
  <c r="M100" i="25"/>
  <c r="M99" i="25"/>
  <c r="M98" i="25"/>
  <c r="M97" i="25"/>
  <c r="M96" i="25"/>
  <c r="M95" i="25"/>
  <c r="M94" i="25"/>
  <c r="M93" i="25"/>
  <c r="M92" i="25"/>
  <c r="M91" i="25"/>
  <c r="M90" i="25"/>
  <c r="M89" i="25"/>
  <c r="M88" i="25"/>
  <c r="M87" i="25"/>
  <c r="M86" i="25"/>
  <c r="M85" i="25"/>
  <c r="M84" i="25"/>
  <c r="M83" i="25"/>
  <c r="M82" i="25"/>
  <c r="M81" i="25"/>
  <c r="M80" i="25"/>
  <c r="M79" i="25"/>
  <c r="M78" i="25"/>
  <c r="M77" i="25"/>
  <c r="M76" i="25"/>
  <c r="M75" i="25"/>
  <c r="M74" i="25"/>
  <c r="M73" i="25"/>
  <c r="M72" i="25"/>
  <c r="M71" i="25"/>
  <c r="M70" i="25"/>
  <c r="M69" i="25"/>
  <c r="M68" i="25"/>
  <c r="M67" i="25"/>
  <c r="M66" i="25"/>
  <c r="M65" i="2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J51" i="25"/>
  <c r="M51" i="25" s="1"/>
  <c r="J50" i="25"/>
  <c r="M50" i="25" s="1"/>
  <c r="J49" i="25"/>
  <c r="M49" i="25" s="1"/>
  <c r="J48" i="25"/>
  <c r="M48" i="25" s="1"/>
  <c r="J47" i="25"/>
  <c r="M47" i="25" s="1"/>
  <c r="J46" i="25"/>
  <c r="M46" i="25" s="1"/>
  <c r="J45" i="25"/>
  <c r="M45" i="25" s="1"/>
  <c r="J44" i="25"/>
  <c r="M44" i="25" s="1"/>
  <c r="J43" i="25"/>
  <c r="M43" i="25" s="1"/>
  <c r="J42" i="25"/>
  <c r="M42" i="25" s="1"/>
  <c r="J41" i="25"/>
  <c r="M41" i="25" s="1"/>
  <c r="J40" i="25"/>
  <c r="M40" i="25" s="1"/>
  <c r="J39" i="25"/>
  <c r="M39" i="25" s="1"/>
  <c r="J38" i="25"/>
  <c r="M38" i="25" s="1"/>
  <c r="J37" i="25"/>
  <c r="M37" i="25" s="1"/>
  <c r="J36" i="25"/>
  <c r="M36" i="25" s="1"/>
  <c r="J35" i="25"/>
  <c r="M35" i="25" s="1"/>
  <c r="J34" i="25"/>
  <c r="M34" i="25" s="1"/>
  <c r="J33" i="25"/>
  <c r="M33" i="25" s="1"/>
  <c r="J32" i="25"/>
  <c r="M32" i="25" s="1"/>
  <c r="J31" i="25"/>
  <c r="M31" i="25" s="1"/>
  <c r="J30" i="25"/>
  <c r="M30" i="25" s="1"/>
  <c r="J29" i="25"/>
  <c r="M29" i="25" s="1"/>
  <c r="J28" i="25"/>
  <c r="M28" i="25" s="1"/>
  <c r="J27" i="25"/>
  <c r="M27" i="25" s="1"/>
  <c r="J26" i="25"/>
  <c r="M26" i="25" s="1"/>
  <c r="J25" i="25"/>
  <c r="M25" i="25" s="1"/>
  <c r="J24" i="25"/>
  <c r="M24" i="25" s="1"/>
  <c r="J23" i="25"/>
  <c r="M23" i="25" s="1"/>
  <c r="J22" i="25"/>
  <c r="M22" i="25" s="1"/>
  <c r="J21" i="25"/>
  <c r="M21" i="25" s="1"/>
  <c r="J20" i="25"/>
  <c r="M20" i="25" s="1"/>
  <c r="J19" i="25"/>
  <c r="M19" i="25" s="1"/>
  <c r="J18" i="25"/>
  <c r="M18" i="25" s="1"/>
  <c r="J17" i="25"/>
  <c r="M17" i="25" s="1"/>
  <c r="J16" i="25"/>
  <c r="M16" i="25" s="1"/>
  <c r="J15" i="25"/>
  <c r="M15" i="25" s="1"/>
  <c r="J14" i="25"/>
  <c r="M14" i="25" s="1"/>
  <c r="J13" i="25"/>
  <c r="M13" i="25" s="1"/>
  <c r="J12" i="25"/>
  <c r="M12" i="25" s="1"/>
  <c r="J11" i="25"/>
  <c r="M11" i="25" s="1"/>
  <c r="J10" i="25"/>
  <c r="M10" i="25" s="1"/>
  <c r="J9" i="25"/>
  <c r="M9" i="25" s="1"/>
  <c r="J8" i="25"/>
  <c r="J7" i="25"/>
  <c r="M7" i="25" s="1"/>
  <c r="J6" i="25"/>
  <c r="L9" i="12"/>
  <c r="U8" i="8"/>
  <c r="U9" i="8"/>
  <c r="U10" i="8"/>
  <c r="L6" i="12"/>
  <c r="L7" i="12"/>
  <c r="L8" i="12"/>
  <c r="L10" i="12"/>
  <c r="L11" i="12"/>
  <c r="L12" i="12"/>
  <c r="L13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U28" i="6"/>
  <c r="J28" i="6"/>
  <c r="G77" i="27" l="1"/>
  <c r="G75" i="27"/>
  <c r="G65" i="27"/>
  <c r="G63" i="27"/>
  <c r="G57" i="27"/>
  <c r="G55" i="27"/>
  <c r="G49" i="27"/>
  <c r="G47" i="27"/>
  <c r="G41" i="27"/>
  <c r="G39" i="27"/>
  <c r="G33" i="27"/>
  <c r="G31" i="27"/>
  <c r="G25" i="27"/>
  <c r="G22" i="27"/>
  <c r="G38" i="27"/>
  <c r="G21" i="27"/>
  <c r="G61" i="27"/>
  <c r="G51" i="27"/>
  <c r="G27" i="27"/>
  <c r="G18" i="27"/>
  <c r="E88" i="27"/>
  <c r="G78" i="27"/>
  <c r="G73" i="27"/>
  <c r="G71" i="27"/>
  <c r="G66" i="27"/>
  <c r="G50" i="27"/>
  <c r="G34" i="27"/>
  <c r="G70" i="27"/>
  <c r="G62" i="27"/>
  <c r="G54" i="27"/>
  <c r="G46" i="27"/>
  <c r="G30" i="27"/>
  <c r="G74" i="27"/>
  <c r="G69" i="27"/>
  <c r="G59" i="27"/>
  <c r="G53" i="27"/>
  <c r="G45" i="27"/>
  <c r="G37" i="27"/>
  <c r="G35" i="27"/>
  <c r="G29" i="27"/>
  <c r="G58" i="27"/>
  <c r="G42" i="27"/>
  <c r="G26" i="27"/>
  <c r="G68" i="27"/>
  <c r="G36" i="27"/>
  <c r="G76" i="27"/>
  <c r="G64" i="27"/>
  <c r="G40" i="27"/>
  <c r="G72" i="27"/>
  <c r="G52" i="27"/>
  <c r="G32" i="27"/>
  <c r="G48" i="27"/>
  <c r="G80" i="27"/>
  <c r="G60" i="27"/>
  <c r="G44" i="27"/>
  <c r="G28" i="27"/>
  <c r="G20" i="27"/>
  <c r="G87" i="27" s="1"/>
  <c r="G56" i="27"/>
  <c r="G24" i="27"/>
  <c r="M8" i="25"/>
  <c r="M4" i="25" s="1"/>
  <c r="C76" i="3" s="1"/>
  <c r="E76" i="3" s="1"/>
  <c r="J9" i="7" l="1"/>
  <c r="L16" i="9"/>
  <c r="L17" i="9"/>
  <c r="L20" i="9"/>
  <c r="L22" i="9"/>
  <c r="L24" i="9"/>
  <c r="J14" i="9"/>
  <c r="L14" i="9" s="1"/>
  <c r="J15" i="9"/>
  <c r="L15" i="9" s="1"/>
  <c r="J16" i="9"/>
  <c r="J17" i="9"/>
  <c r="J18" i="9"/>
  <c r="L18" i="9" s="1"/>
  <c r="J19" i="9"/>
  <c r="L19" i="9" s="1"/>
  <c r="J35" i="4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8" i="8"/>
  <c r="J9" i="8"/>
  <c r="J10" i="8"/>
  <c r="J11" i="8"/>
  <c r="J12" i="8"/>
  <c r="J26" i="7"/>
  <c r="J15" i="7"/>
  <c r="J13" i="9"/>
  <c r="L13" i="9" s="1"/>
  <c r="J12" i="9"/>
  <c r="L12" i="9" s="1"/>
  <c r="J11" i="9"/>
  <c r="L11" i="9" s="1"/>
  <c r="J68" i="4" l="1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37" i="4" l="1"/>
  <c r="L37" i="4" s="1"/>
  <c r="L35" i="4"/>
  <c r="J54" i="4"/>
  <c r="L54" i="4" s="1"/>
  <c r="J52" i="4"/>
  <c r="L52" i="4" s="1"/>
  <c r="J53" i="4"/>
  <c r="L53" i="4" s="1"/>
  <c r="J55" i="4"/>
  <c r="L55" i="4" s="1"/>
  <c r="J56" i="4"/>
  <c r="L56" i="4" s="1"/>
  <c r="J57" i="4"/>
  <c r="L57" i="4" s="1"/>
  <c r="J58" i="4"/>
  <c r="L58" i="4" s="1"/>
  <c r="M12" i="20" l="1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4" i="20"/>
  <c r="M65" i="20"/>
  <c r="M66" i="20"/>
  <c r="M67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3" i="20"/>
  <c r="M94" i="20"/>
  <c r="M95" i="20"/>
  <c r="M96" i="20"/>
  <c r="M97" i="20"/>
  <c r="M98" i="20"/>
  <c r="M99" i="20"/>
  <c r="M100" i="20"/>
  <c r="M101" i="20"/>
  <c r="M7" i="20"/>
  <c r="C79" i="3" s="1"/>
  <c r="U30" i="13"/>
  <c r="U31" i="13"/>
  <c r="U33" i="13"/>
  <c r="U50" i="13" l="1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30" i="13"/>
  <c r="J31" i="13"/>
  <c r="J32" i="13"/>
  <c r="U32" i="13" s="1"/>
  <c r="J33" i="13"/>
  <c r="J34" i="13"/>
  <c r="R60" i="6"/>
  <c r="U60" i="6"/>
  <c r="R61" i="6"/>
  <c r="U61" i="6"/>
  <c r="R62" i="6"/>
  <c r="U62" i="6"/>
  <c r="R63" i="6"/>
  <c r="U63" i="6"/>
  <c r="R64" i="6"/>
  <c r="U64" i="6"/>
  <c r="R65" i="6"/>
  <c r="U65" i="6"/>
  <c r="R66" i="6"/>
  <c r="U66" i="6"/>
  <c r="R67" i="6"/>
  <c r="U67" i="6"/>
  <c r="R68" i="6"/>
  <c r="U68" i="6"/>
  <c r="R69" i="6"/>
  <c r="U69" i="6"/>
  <c r="R70" i="6"/>
  <c r="U70" i="6"/>
  <c r="R71" i="6"/>
  <c r="U71" i="6"/>
  <c r="R72" i="6"/>
  <c r="U72" i="6"/>
  <c r="R73" i="6"/>
  <c r="U73" i="6"/>
  <c r="R74" i="6"/>
  <c r="U74" i="6"/>
  <c r="R75" i="6"/>
  <c r="U75" i="6"/>
  <c r="R76" i="6"/>
  <c r="U76" i="6"/>
  <c r="R77" i="6"/>
  <c r="U77" i="6"/>
  <c r="R78" i="6"/>
  <c r="U78" i="6"/>
  <c r="R79" i="6"/>
  <c r="U79" i="6"/>
  <c r="R80" i="6"/>
  <c r="U80" i="6"/>
  <c r="R81" i="6"/>
  <c r="U81" i="6"/>
  <c r="R82" i="6"/>
  <c r="U82" i="6"/>
  <c r="R83" i="6"/>
  <c r="U83" i="6"/>
  <c r="R84" i="6"/>
  <c r="U84" i="6"/>
  <c r="R85" i="6"/>
  <c r="U85" i="6"/>
  <c r="R86" i="6"/>
  <c r="U86" i="6"/>
  <c r="R87" i="6"/>
  <c r="U87" i="6"/>
  <c r="R88" i="6"/>
  <c r="U88" i="6"/>
  <c r="R89" i="6"/>
  <c r="U89" i="6"/>
  <c r="R90" i="6"/>
  <c r="U90" i="6"/>
  <c r="R91" i="6"/>
  <c r="U91" i="6"/>
  <c r="R92" i="6"/>
  <c r="U92" i="6"/>
  <c r="R93" i="6"/>
  <c r="U93" i="6"/>
  <c r="R94" i="6"/>
  <c r="U94" i="6"/>
  <c r="R95" i="6"/>
  <c r="U95" i="6"/>
  <c r="R96" i="6"/>
  <c r="U96" i="6"/>
  <c r="R97" i="6"/>
  <c r="U97" i="6"/>
  <c r="R98" i="6"/>
  <c r="U98" i="6"/>
  <c r="R99" i="6"/>
  <c r="U99" i="6"/>
  <c r="R100" i="6"/>
  <c r="U100" i="6"/>
  <c r="R101" i="6"/>
  <c r="U101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36" i="6"/>
  <c r="J37" i="6"/>
  <c r="J38" i="6"/>
  <c r="J39" i="6"/>
  <c r="J40" i="6"/>
  <c r="J41" i="6"/>
  <c r="J42" i="6"/>
  <c r="J43" i="6"/>
  <c r="J69" i="7"/>
  <c r="L69" i="7" s="1"/>
  <c r="J70" i="7"/>
  <c r="L70" i="7"/>
  <c r="J71" i="7"/>
  <c r="L71" i="7" s="1"/>
  <c r="J72" i="7"/>
  <c r="L72" i="7"/>
  <c r="J73" i="7"/>
  <c r="L73" i="7" s="1"/>
  <c r="J74" i="7"/>
  <c r="L74" i="7"/>
  <c r="J75" i="7"/>
  <c r="L75" i="7" s="1"/>
  <c r="J76" i="7"/>
  <c r="L76" i="7"/>
  <c r="J77" i="7"/>
  <c r="L77" i="7" s="1"/>
  <c r="J78" i="7"/>
  <c r="L78" i="7"/>
  <c r="J79" i="7"/>
  <c r="L79" i="7" s="1"/>
  <c r="J80" i="7"/>
  <c r="L80" i="7"/>
  <c r="J81" i="7"/>
  <c r="L81" i="7" s="1"/>
  <c r="J82" i="7"/>
  <c r="L82" i="7"/>
  <c r="J83" i="7"/>
  <c r="L83" i="7" s="1"/>
  <c r="J84" i="7"/>
  <c r="L84" i="7"/>
  <c r="J85" i="7"/>
  <c r="L85" i="7" s="1"/>
  <c r="J86" i="7"/>
  <c r="L86" i="7"/>
  <c r="J87" i="7"/>
  <c r="L87" i="7" s="1"/>
  <c r="J88" i="7"/>
  <c r="L88" i="7"/>
  <c r="J89" i="7"/>
  <c r="L89" i="7" s="1"/>
  <c r="J90" i="7"/>
  <c r="L90" i="7"/>
  <c r="J91" i="7"/>
  <c r="L91" i="7" s="1"/>
  <c r="J92" i="7"/>
  <c r="L92" i="7"/>
  <c r="J93" i="7"/>
  <c r="L93" i="7" s="1"/>
  <c r="J94" i="7"/>
  <c r="L94" i="7"/>
  <c r="J95" i="7"/>
  <c r="L95" i="7" s="1"/>
  <c r="J96" i="7"/>
  <c r="L96" i="7"/>
  <c r="J97" i="7"/>
  <c r="L97" i="7" s="1"/>
  <c r="J98" i="7"/>
  <c r="L98" i="7"/>
  <c r="J99" i="7"/>
  <c r="L99" i="7" s="1"/>
  <c r="J100" i="7"/>
  <c r="L100" i="7"/>
  <c r="J101" i="7"/>
  <c r="L101" i="7" s="1"/>
  <c r="J102" i="7"/>
  <c r="L102" i="7"/>
  <c r="J103" i="7"/>
  <c r="L103" i="7" s="1"/>
  <c r="J104" i="7"/>
  <c r="L104" i="7"/>
  <c r="J105" i="7"/>
  <c r="L105" i="7" s="1"/>
  <c r="J106" i="7"/>
  <c r="L106" i="7"/>
  <c r="J107" i="7"/>
  <c r="L107" i="7" s="1"/>
  <c r="J108" i="7"/>
  <c r="L108" i="7"/>
  <c r="J109" i="7"/>
  <c r="L109" i="7" s="1"/>
  <c r="J110" i="7"/>
  <c r="L110" i="7"/>
  <c r="J111" i="7"/>
  <c r="L111" i="7" s="1"/>
  <c r="J112" i="7"/>
  <c r="L112" i="7"/>
  <c r="L60" i="7"/>
  <c r="L64" i="7"/>
  <c r="J49" i="7"/>
  <c r="L49" i="7"/>
  <c r="J50" i="7"/>
  <c r="L50" i="7" s="1"/>
  <c r="J26" i="9"/>
  <c r="L26" i="9" s="1"/>
  <c r="J27" i="9"/>
  <c r="L27" i="9" s="1"/>
  <c r="J28" i="9"/>
  <c r="L28" i="9"/>
  <c r="J29" i="9"/>
  <c r="L29" i="9" s="1"/>
  <c r="J30" i="9"/>
  <c r="L30" i="9"/>
  <c r="J31" i="9"/>
  <c r="L31" i="9"/>
  <c r="J15" i="24"/>
  <c r="L15" i="24" s="1"/>
  <c r="J16" i="24"/>
  <c r="L16" i="24" s="1"/>
  <c r="J17" i="24"/>
  <c r="L17" i="24" s="1"/>
  <c r="J18" i="24"/>
  <c r="L18" i="24" s="1"/>
  <c r="J19" i="24"/>
  <c r="L19" i="24"/>
  <c r="J20" i="24"/>
  <c r="L20" i="24"/>
  <c r="J21" i="24"/>
  <c r="L21" i="24"/>
  <c r="J22" i="24"/>
  <c r="L22" i="24"/>
  <c r="J23" i="24"/>
  <c r="L23" i="24"/>
  <c r="J24" i="24"/>
  <c r="L24" i="24"/>
  <c r="J25" i="24"/>
  <c r="L25" i="24"/>
  <c r="J26" i="24"/>
  <c r="L26" i="24"/>
  <c r="J27" i="24"/>
  <c r="L27" i="24"/>
  <c r="J28" i="24"/>
  <c r="L28" i="24"/>
  <c r="J29" i="24"/>
  <c r="L29" i="24"/>
  <c r="J30" i="24"/>
  <c r="L30" i="24"/>
  <c r="J31" i="24"/>
  <c r="L31" i="24"/>
  <c r="J32" i="24"/>
  <c r="L32" i="24"/>
  <c r="J33" i="24"/>
  <c r="L33" i="24"/>
  <c r="J34" i="24"/>
  <c r="L34" i="24"/>
  <c r="J35" i="24"/>
  <c r="L35" i="24"/>
  <c r="J36" i="24"/>
  <c r="L36" i="24"/>
  <c r="J37" i="24"/>
  <c r="L37" i="24"/>
  <c r="J38" i="24"/>
  <c r="L38" i="24"/>
  <c r="J39" i="24"/>
  <c r="L39" i="24"/>
  <c r="J40" i="24"/>
  <c r="L40" i="24"/>
  <c r="J41" i="24"/>
  <c r="L41" i="24"/>
  <c r="J42" i="24"/>
  <c r="L42" i="24"/>
  <c r="J43" i="24"/>
  <c r="L43" i="24"/>
  <c r="J44" i="24"/>
  <c r="L44" i="24"/>
  <c r="J45" i="24"/>
  <c r="L45" i="24"/>
  <c r="J46" i="24"/>
  <c r="L46" i="24"/>
  <c r="J47" i="24"/>
  <c r="L47" i="24"/>
  <c r="J48" i="24"/>
  <c r="L48" i="24"/>
  <c r="J49" i="24"/>
  <c r="L49" i="24"/>
  <c r="J50" i="24"/>
  <c r="L50" i="24"/>
  <c r="J51" i="24"/>
  <c r="L51" i="24"/>
  <c r="J52" i="24"/>
  <c r="L52" i="24"/>
  <c r="J53" i="24"/>
  <c r="L53" i="24"/>
  <c r="J54" i="24"/>
  <c r="L54" i="24"/>
  <c r="J55" i="24"/>
  <c r="L55" i="24"/>
  <c r="J56" i="24"/>
  <c r="L56" i="24"/>
  <c r="J57" i="24"/>
  <c r="L57" i="24"/>
  <c r="J58" i="24"/>
  <c r="L58" i="24"/>
  <c r="J59" i="24"/>
  <c r="L59" i="24"/>
  <c r="J60" i="24"/>
  <c r="L60" i="24"/>
  <c r="J61" i="24"/>
  <c r="L61" i="24"/>
  <c r="J62" i="24"/>
  <c r="L62" i="24"/>
  <c r="J63" i="24"/>
  <c r="L63" i="24"/>
  <c r="J64" i="24"/>
  <c r="L64" i="24"/>
  <c r="J65" i="24"/>
  <c r="L65" i="24"/>
  <c r="J66" i="24"/>
  <c r="L66" i="24"/>
  <c r="J67" i="24"/>
  <c r="L67" i="24"/>
  <c r="J68" i="24"/>
  <c r="L68" i="24"/>
  <c r="J69" i="24"/>
  <c r="L69" i="24"/>
  <c r="J70" i="24"/>
  <c r="L70" i="24"/>
  <c r="J71" i="24"/>
  <c r="L71" i="24"/>
  <c r="J72" i="24"/>
  <c r="L72" i="24"/>
  <c r="J73" i="24"/>
  <c r="L73" i="24"/>
  <c r="J74" i="24"/>
  <c r="L74" i="24"/>
  <c r="J75" i="24"/>
  <c r="L75" i="24"/>
  <c r="J76" i="24"/>
  <c r="L76" i="24"/>
  <c r="J77" i="24"/>
  <c r="L77" i="24"/>
  <c r="J78" i="24"/>
  <c r="L78" i="24"/>
  <c r="J79" i="24"/>
  <c r="L79" i="24"/>
  <c r="J80" i="24"/>
  <c r="L80" i="24"/>
  <c r="J81" i="24"/>
  <c r="L81" i="24"/>
  <c r="J82" i="24"/>
  <c r="L82" i="24"/>
  <c r="J83" i="24"/>
  <c r="L83" i="24"/>
  <c r="J84" i="24"/>
  <c r="L84" i="24"/>
  <c r="J85" i="24"/>
  <c r="L85" i="24"/>
  <c r="J86" i="24"/>
  <c r="L86" i="24"/>
  <c r="J87" i="24"/>
  <c r="L87" i="24"/>
  <c r="J88" i="24"/>
  <c r="L88" i="24"/>
  <c r="J89" i="24"/>
  <c r="L89" i="24"/>
  <c r="J90" i="24"/>
  <c r="L90" i="24"/>
  <c r="J91" i="24"/>
  <c r="L91" i="24"/>
  <c r="J92" i="24"/>
  <c r="L92" i="24"/>
  <c r="J93" i="24"/>
  <c r="L93" i="24"/>
  <c r="J94" i="24"/>
  <c r="L94" i="24"/>
  <c r="J95" i="24"/>
  <c r="L95" i="24"/>
  <c r="J96" i="24"/>
  <c r="L96" i="24"/>
  <c r="J97" i="24"/>
  <c r="L97" i="24"/>
  <c r="J98" i="24"/>
  <c r="L98" i="24"/>
  <c r="J99" i="24"/>
  <c r="L99" i="24"/>
  <c r="J100" i="24"/>
  <c r="L100" i="24"/>
  <c r="J49" i="4"/>
  <c r="L49" i="4" s="1"/>
  <c r="J50" i="4"/>
  <c r="L50" i="4" s="1"/>
  <c r="J51" i="4"/>
  <c r="L51" i="4" s="1"/>
  <c r="J59" i="4"/>
  <c r="L59" i="4" s="1"/>
  <c r="J60" i="4"/>
  <c r="L60" i="4" s="1"/>
  <c r="J61" i="4"/>
  <c r="L61" i="4" s="1"/>
  <c r="J69" i="4"/>
  <c r="L69" i="4" s="1"/>
  <c r="J70" i="4"/>
  <c r="L70" i="4" s="1"/>
  <c r="J71" i="4"/>
  <c r="L71" i="4" s="1"/>
  <c r="J72" i="4"/>
  <c r="L72" i="4" s="1"/>
  <c r="J73" i="4"/>
  <c r="L73" i="4" s="1"/>
  <c r="J74" i="4"/>
  <c r="L74" i="4" s="1"/>
  <c r="J75" i="4"/>
  <c r="L75" i="4" s="1"/>
  <c r="J76" i="4"/>
  <c r="L76" i="4" s="1"/>
  <c r="J77" i="4"/>
  <c r="L77" i="4" s="1"/>
  <c r="J78" i="4"/>
  <c r="L78" i="4" s="1"/>
  <c r="J79" i="4"/>
  <c r="L79" i="4" s="1"/>
  <c r="J80" i="4"/>
  <c r="L80" i="4" s="1"/>
  <c r="J81" i="4"/>
  <c r="L81" i="4" s="1"/>
  <c r="J82" i="4"/>
  <c r="L82" i="4"/>
  <c r="J83" i="4"/>
  <c r="L83" i="4" s="1"/>
  <c r="J84" i="4"/>
  <c r="L84" i="4"/>
  <c r="J85" i="4"/>
  <c r="L85" i="4" s="1"/>
  <c r="J86" i="4"/>
  <c r="L86" i="4" s="1"/>
  <c r="J87" i="4"/>
  <c r="L87" i="4" s="1"/>
  <c r="J88" i="4"/>
  <c r="L88" i="4" s="1"/>
  <c r="J89" i="4"/>
  <c r="L89" i="4" s="1"/>
  <c r="J90" i="4"/>
  <c r="L90" i="4" s="1"/>
  <c r="J91" i="4"/>
  <c r="L91" i="4" s="1"/>
  <c r="J92" i="4"/>
  <c r="L92" i="4" s="1"/>
  <c r="J93" i="4"/>
  <c r="L93" i="4" s="1"/>
  <c r="J94" i="4"/>
  <c r="L94" i="4" s="1"/>
  <c r="J95" i="4"/>
  <c r="L95" i="4" s="1"/>
  <c r="J96" i="4"/>
  <c r="L96" i="4" s="1"/>
  <c r="J97" i="4"/>
  <c r="L97" i="4" s="1"/>
  <c r="J98" i="4"/>
  <c r="L98" i="4"/>
  <c r="J99" i="4"/>
  <c r="L99" i="4" s="1"/>
  <c r="J100" i="4"/>
  <c r="L100" i="4"/>
  <c r="J101" i="4"/>
  <c r="L101" i="4" s="1"/>
  <c r="J102" i="4"/>
  <c r="L102" i="4" s="1"/>
  <c r="J103" i="4"/>
  <c r="L103" i="4" s="1"/>
  <c r="J104" i="4"/>
  <c r="L104" i="4" s="1"/>
  <c r="J105" i="4"/>
  <c r="L105" i="4" s="1"/>
  <c r="L12" i="1"/>
  <c r="J21" i="1"/>
  <c r="L21" i="1" s="1"/>
  <c r="J22" i="1"/>
  <c r="J23" i="1"/>
  <c r="L33" i="1"/>
  <c r="L9" i="1"/>
  <c r="L13" i="1"/>
  <c r="L14" i="1"/>
  <c r="L15" i="1"/>
  <c r="L17" i="1"/>
  <c r="L19" i="1"/>
  <c r="L20" i="1"/>
  <c r="L22" i="1"/>
  <c r="L23" i="1"/>
  <c r="L24" i="1"/>
  <c r="R7" i="19"/>
  <c r="J7" i="19"/>
  <c r="U7" i="19" s="1"/>
  <c r="J14" i="24"/>
  <c r="L14" i="24" s="1"/>
  <c r="J13" i="24"/>
  <c r="L13" i="24" s="1"/>
  <c r="J12" i="24"/>
  <c r="L12" i="24" s="1"/>
  <c r="J10" i="24"/>
  <c r="L10" i="24" s="1"/>
  <c r="J9" i="24"/>
  <c r="L9" i="24"/>
  <c r="J8" i="24"/>
  <c r="L8" i="24"/>
  <c r="J44" i="4"/>
  <c r="L44" i="4" s="1"/>
  <c r="J45" i="4"/>
  <c r="L45" i="4" s="1"/>
  <c r="J46" i="4"/>
  <c r="L46" i="4" s="1"/>
  <c r="J47" i="4"/>
  <c r="L47" i="4" s="1"/>
  <c r="J48" i="4"/>
  <c r="L48" i="4" s="1"/>
  <c r="U9" i="11"/>
  <c r="U10" i="11"/>
  <c r="U11" i="11"/>
  <c r="U12" i="11"/>
  <c r="U13" i="11"/>
  <c r="U14" i="11"/>
  <c r="U15" i="11"/>
  <c r="U16" i="11"/>
  <c r="J9" i="11"/>
  <c r="J10" i="11"/>
  <c r="J11" i="11"/>
  <c r="J13" i="7"/>
  <c r="L13" i="7" s="1"/>
  <c r="E13" i="13"/>
  <c r="E12" i="13"/>
  <c r="E11" i="13"/>
  <c r="C40" i="23"/>
  <c r="L13" i="23"/>
  <c r="C36" i="23"/>
  <c r="E58" i="22"/>
  <c r="E43" i="22"/>
  <c r="G43" i="22"/>
  <c r="H43" i="22"/>
  <c r="F45" i="22"/>
  <c r="F46" i="22"/>
  <c r="L12" i="23"/>
  <c r="L14" i="23"/>
  <c r="J14" i="23"/>
  <c r="C34" i="23"/>
  <c r="G52" i="22"/>
  <c r="P7" i="23"/>
  <c r="L5" i="23"/>
  <c r="B11" i="23"/>
  <c r="L4" i="23"/>
  <c r="M4" i="23"/>
  <c r="L7" i="23"/>
  <c r="L6" i="23"/>
  <c r="F35" i="22"/>
  <c r="F34" i="22"/>
  <c r="E33" i="22"/>
  <c r="F33" i="22"/>
  <c r="G33" i="22"/>
  <c r="F31" i="22"/>
  <c r="F30" i="22"/>
  <c r="E28" i="22"/>
  <c r="F28" i="22"/>
  <c r="G28" i="22"/>
  <c r="B9" i="23"/>
  <c r="B10" i="23"/>
  <c r="K48" i="23"/>
  <c r="F44" i="22"/>
  <c r="F41" i="22"/>
  <c r="G41" i="22"/>
  <c r="F38" i="22"/>
  <c r="G38" i="22"/>
  <c r="F29" i="22"/>
  <c r="G17" i="22"/>
  <c r="F19" i="22"/>
  <c r="F20" i="22"/>
  <c r="F21" i="22"/>
  <c r="F22" i="22"/>
  <c r="F23" i="22"/>
  <c r="F24" i="22"/>
  <c r="F25" i="22"/>
  <c r="F26" i="22"/>
  <c r="F18" i="22"/>
  <c r="G9" i="22"/>
  <c r="C54" i="23"/>
  <c r="F11" i="22"/>
  <c r="F12" i="22"/>
  <c r="F13" i="22"/>
  <c r="F14" i="22"/>
  <c r="F10" i="22"/>
  <c r="M5" i="23"/>
  <c r="C41" i="23"/>
  <c r="L11" i="23"/>
  <c r="C35" i="23"/>
  <c r="P6" i="23"/>
  <c r="C33" i="23"/>
  <c r="C32" i="23"/>
  <c r="C31" i="23"/>
  <c r="E17" i="22"/>
  <c r="J21" i="4"/>
  <c r="L21" i="4" s="1"/>
  <c r="U44" i="14"/>
  <c r="U43" i="14"/>
  <c r="U42" i="14"/>
  <c r="U44" i="19"/>
  <c r="U43" i="19"/>
  <c r="U42" i="19"/>
  <c r="U36" i="19"/>
  <c r="U20" i="19"/>
  <c r="U46" i="11"/>
  <c r="U45" i="11"/>
  <c r="U44" i="11"/>
  <c r="U46" i="8"/>
  <c r="U45" i="8"/>
  <c r="U44" i="8"/>
  <c r="U59" i="6"/>
  <c r="U58" i="6"/>
  <c r="U57" i="6"/>
  <c r="L22" i="5"/>
  <c r="R57" i="21"/>
  <c r="R56" i="21"/>
  <c r="R55" i="21"/>
  <c r="R54" i="21"/>
  <c r="R53" i="21"/>
  <c r="R52" i="21"/>
  <c r="R51" i="21"/>
  <c r="J51" i="21"/>
  <c r="R50" i="21"/>
  <c r="J50" i="21"/>
  <c r="R49" i="21"/>
  <c r="J49" i="21"/>
  <c r="R48" i="21"/>
  <c r="J48" i="21"/>
  <c r="R47" i="21"/>
  <c r="J47" i="21"/>
  <c r="R46" i="21"/>
  <c r="J46" i="21"/>
  <c r="R45" i="21"/>
  <c r="J45" i="21"/>
  <c r="R44" i="21"/>
  <c r="J44" i="21"/>
  <c r="R43" i="21"/>
  <c r="J43" i="21"/>
  <c r="R42" i="21"/>
  <c r="J42" i="21"/>
  <c r="R41" i="21"/>
  <c r="J41" i="21"/>
  <c r="R40" i="21"/>
  <c r="J40" i="21"/>
  <c r="R39" i="21"/>
  <c r="J39" i="21"/>
  <c r="R38" i="21"/>
  <c r="J38" i="21"/>
  <c r="R37" i="21"/>
  <c r="J37" i="21"/>
  <c r="R36" i="21"/>
  <c r="J36" i="21"/>
  <c r="R35" i="21"/>
  <c r="J35" i="21"/>
  <c r="R34" i="21"/>
  <c r="J34" i="21"/>
  <c r="R33" i="21"/>
  <c r="J33" i="21"/>
  <c r="R32" i="21"/>
  <c r="J32" i="21"/>
  <c r="R31" i="21"/>
  <c r="J31" i="21"/>
  <c r="R30" i="21"/>
  <c r="J30" i="21"/>
  <c r="R29" i="21"/>
  <c r="J29" i="21"/>
  <c r="R28" i="21"/>
  <c r="J28" i="21"/>
  <c r="R27" i="21"/>
  <c r="J27" i="21"/>
  <c r="R26" i="21"/>
  <c r="J26" i="21"/>
  <c r="R25" i="21"/>
  <c r="J25" i="21"/>
  <c r="R24" i="21"/>
  <c r="J24" i="21"/>
  <c r="R23" i="21"/>
  <c r="J23" i="21"/>
  <c r="R22" i="21"/>
  <c r="J22" i="21"/>
  <c r="R21" i="21"/>
  <c r="J21" i="21"/>
  <c r="R20" i="21"/>
  <c r="J20" i="21"/>
  <c r="R19" i="21"/>
  <c r="J19" i="21"/>
  <c r="R18" i="21"/>
  <c r="J18" i="21"/>
  <c r="R17" i="21"/>
  <c r="J17" i="21"/>
  <c r="R16" i="21"/>
  <c r="J16" i="21"/>
  <c r="R15" i="21"/>
  <c r="J15" i="21"/>
  <c r="R14" i="21"/>
  <c r="J14" i="21"/>
  <c r="R13" i="21"/>
  <c r="J13" i="21"/>
  <c r="R12" i="21"/>
  <c r="J12" i="21"/>
  <c r="R11" i="21"/>
  <c r="J11" i="21"/>
  <c r="R10" i="21"/>
  <c r="J10" i="21"/>
  <c r="R9" i="21"/>
  <c r="J9" i="21"/>
  <c r="R8" i="21"/>
  <c r="J8" i="21"/>
  <c r="R7" i="21"/>
  <c r="J7" i="21"/>
  <c r="J6" i="21"/>
  <c r="J51" i="20"/>
  <c r="J50" i="20"/>
  <c r="J49" i="20"/>
  <c r="J48" i="20"/>
  <c r="J47" i="20"/>
  <c r="J46" i="20"/>
  <c r="J45" i="20"/>
  <c r="J44" i="20"/>
  <c r="J43" i="20"/>
  <c r="J42" i="20"/>
  <c r="J41" i="20"/>
  <c r="J40" i="20"/>
  <c r="J39" i="20"/>
  <c r="J38" i="20"/>
  <c r="J37" i="20"/>
  <c r="J36" i="20"/>
  <c r="J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M11" i="20" s="1"/>
  <c r="J10" i="20"/>
  <c r="M10" i="20" s="1"/>
  <c r="J9" i="20"/>
  <c r="M9" i="20" s="1"/>
  <c r="J8" i="20"/>
  <c r="M8" i="20" s="1"/>
  <c r="J7" i="20"/>
  <c r="J6" i="20"/>
  <c r="R57" i="19"/>
  <c r="R56" i="19"/>
  <c r="R55" i="19"/>
  <c r="R54" i="19"/>
  <c r="R53" i="19"/>
  <c r="R52" i="19"/>
  <c r="R51" i="19"/>
  <c r="J51" i="19"/>
  <c r="R50" i="19"/>
  <c r="J50" i="19"/>
  <c r="R49" i="19"/>
  <c r="J49" i="19"/>
  <c r="R48" i="19"/>
  <c r="J48" i="19"/>
  <c r="R47" i="19"/>
  <c r="J47" i="19"/>
  <c r="R46" i="19"/>
  <c r="J46" i="19"/>
  <c r="R45" i="19"/>
  <c r="J45" i="19"/>
  <c r="R44" i="19"/>
  <c r="J44" i="19"/>
  <c r="R43" i="19"/>
  <c r="J43" i="19"/>
  <c r="R42" i="19"/>
  <c r="J42" i="19"/>
  <c r="R41" i="19"/>
  <c r="J41" i="19"/>
  <c r="R40" i="19"/>
  <c r="J40" i="19"/>
  <c r="R39" i="19"/>
  <c r="J39" i="19"/>
  <c r="R38" i="19"/>
  <c r="J38" i="19"/>
  <c r="R37" i="19"/>
  <c r="J37" i="19"/>
  <c r="R36" i="19"/>
  <c r="J36" i="19"/>
  <c r="R35" i="19"/>
  <c r="J35" i="19"/>
  <c r="R34" i="19"/>
  <c r="J34" i="19"/>
  <c r="R33" i="19"/>
  <c r="J33" i="19"/>
  <c r="R32" i="19"/>
  <c r="U32" i="19"/>
  <c r="J32" i="19"/>
  <c r="R31" i="19"/>
  <c r="J31" i="19"/>
  <c r="R30" i="19"/>
  <c r="J30" i="19"/>
  <c r="R29" i="19"/>
  <c r="J29" i="19"/>
  <c r="R28" i="19"/>
  <c r="U28" i="19"/>
  <c r="J28" i="19"/>
  <c r="R27" i="19"/>
  <c r="J27" i="19"/>
  <c r="R26" i="19"/>
  <c r="J26" i="19"/>
  <c r="R25" i="19"/>
  <c r="J25" i="19"/>
  <c r="R24" i="19"/>
  <c r="U24" i="19"/>
  <c r="J24" i="19"/>
  <c r="R23" i="19"/>
  <c r="J23" i="19"/>
  <c r="R22" i="19"/>
  <c r="J22" i="19"/>
  <c r="R21" i="19"/>
  <c r="J21" i="19"/>
  <c r="R20" i="19"/>
  <c r="J20" i="19"/>
  <c r="R19" i="19"/>
  <c r="J19" i="19"/>
  <c r="R18" i="19"/>
  <c r="J18" i="19"/>
  <c r="R17" i="19"/>
  <c r="J17" i="19"/>
  <c r="R16" i="19"/>
  <c r="U16" i="19"/>
  <c r="J16" i="19"/>
  <c r="R15" i="19"/>
  <c r="J15" i="19"/>
  <c r="R14" i="19"/>
  <c r="J14" i="19"/>
  <c r="R13" i="19"/>
  <c r="J13" i="19"/>
  <c r="R12" i="19"/>
  <c r="U12" i="19"/>
  <c r="J12" i="19"/>
  <c r="R11" i="19"/>
  <c r="J11" i="19"/>
  <c r="R10" i="19"/>
  <c r="J10" i="19"/>
  <c r="R9" i="19"/>
  <c r="J9" i="19"/>
  <c r="U9" i="19" s="1"/>
  <c r="R8" i="19"/>
  <c r="J8" i="19"/>
  <c r="J6" i="19"/>
  <c r="U8" i="19"/>
  <c r="C67" i="3" s="1"/>
  <c r="U11" i="19"/>
  <c r="U13" i="19"/>
  <c r="U15" i="19"/>
  <c r="U17" i="19"/>
  <c r="U19" i="19"/>
  <c r="U21" i="19"/>
  <c r="U23" i="19"/>
  <c r="U25" i="19"/>
  <c r="U27" i="19"/>
  <c r="U29" i="19"/>
  <c r="U31" i="19"/>
  <c r="U33" i="19"/>
  <c r="U35" i="19"/>
  <c r="U37" i="19"/>
  <c r="U39" i="19"/>
  <c r="U10" i="19"/>
  <c r="U14" i="19"/>
  <c r="U18" i="19"/>
  <c r="U22" i="19"/>
  <c r="U26" i="19"/>
  <c r="U30" i="19"/>
  <c r="U34" i="19"/>
  <c r="U38" i="19"/>
  <c r="J13" i="4"/>
  <c r="J42" i="4"/>
  <c r="J34" i="4"/>
  <c r="J38" i="4"/>
  <c r="L38" i="4" s="1"/>
  <c r="L34" i="4"/>
  <c r="L42" i="4"/>
  <c r="L13" i="4"/>
  <c r="M17" i="11"/>
  <c r="R17" i="11"/>
  <c r="M16" i="11"/>
  <c r="R16" i="11"/>
  <c r="M15" i="11"/>
  <c r="R15" i="11"/>
  <c r="M14" i="11"/>
  <c r="R14" i="11"/>
  <c r="R57" i="14"/>
  <c r="R56" i="14"/>
  <c r="R55" i="14"/>
  <c r="R54" i="14"/>
  <c r="R53" i="14"/>
  <c r="R52" i="14"/>
  <c r="R51" i="14"/>
  <c r="J51" i="14"/>
  <c r="R50" i="14"/>
  <c r="J50" i="14"/>
  <c r="R49" i="14"/>
  <c r="J49" i="14"/>
  <c r="R48" i="14"/>
  <c r="J48" i="14"/>
  <c r="R47" i="14"/>
  <c r="J47" i="14"/>
  <c r="R46" i="14"/>
  <c r="J46" i="14"/>
  <c r="R45" i="14"/>
  <c r="J45" i="14"/>
  <c r="R44" i="14"/>
  <c r="J44" i="14"/>
  <c r="R43" i="14"/>
  <c r="J43" i="14"/>
  <c r="R42" i="14"/>
  <c r="J42" i="14"/>
  <c r="R41" i="14"/>
  <c r="J41" i="14"/>
  <c r="R40" i="14"/>
  <c r="J40" i="14"/>
  <c r="R39" i="14"/>
  <c r="J39" i="14"/>
  <c r="R38" i="14"/>
  <c r="U38" i="14"/>
  <c r="J38" i="14"/>
  <c r="R37" i="14"/>
  <c r="J37" i="14"/>
  <c r="R36" i="14"/>
  <c r="U36" i="14"/>
  <c r="J36" i="14"/>
  <c r="R35" i="14"/>
  <c r="J35" i="14"/>
  <c r="R34" i="14"/>
  <c r="U34" i="14"/>
  <c r="J34" i="14"/>
  <c r="R33" i="14"/>
  <c r="J33" i="14"/>
  <c r="R32" i="14"/>
  <c r="U32" i="14"/>
  <c r="J32" i="14"/>
  <c r="R31" i="14"/>
  <c r="J31" i="14"/>
  <c r="R30" i="14"/>
  <c r="U30" i="14"/>
  <c r="J30" i="14"/>
  <c r="R29" i="14"/>
  <c r="J29" i="14"/>
  <c r="R28" i="14"/>
  <c r="U28" i="14"/>
  <c r="J28" i="14"/>
  <c r="R27" i="14"/>
  <c r="U27" i="14"/>
  <c r="J27" i="14"/>
  <c r="R26" i="14"/>
  <c r="U26" i="14"/>
  <c r="J26" i="14"/>
  <c r="R25" i="14"/>
  <c r="U25" i="14"/>
  <c r="J25" i="14"/>
  <c r="R24" i="14"/>
  <c r="U24" i="14"/>
  <c r="J24" i="14"/>
  <c r="R23" i="14"/>
  <c r="U23" i="14"/>
  <c r="J23" i="14"/>
  <c r="R22" i="14"/>
  <c r="U22" i="14"/>
  <c r="J22" i="14"/>
  <c r="R21" i="14"/>
  <c r="U21" i="14"/>
  <c r="J21" i="14"/>
  <c r="R20" i="14"/>
  <c r="U20" i="14"/>
  <c r="J20" i="14"/>
  <c r="R19" i="14"/>
  <c r="U19" i="14"/>
  <c r="J19" i="14"/>
  <c r="R18" i="14"/>
  <c r="U18" i="14"/>
  <c r="J18" i="14"/>
  <c r="R17" i="14"/>
  <c r="U17" i="14"/>
  <c r="J17" i="14"/>
  <c r="R16" i="14"/>
  <c r="U16" i="14"/>
  <c r="J16" i="14"/>
  <c r="R15" i="14"/>
  <c r="U15" i="14"/>
  <c r="J15" i="14"/>
  <c r="R14" i="14"/>
  <c r="U14" i="14"/>
  <c r="J14" i="14"/>
  <c r="R13" i="14"/>
  <c r="U13" i="14"/>
  <c r="J13" i="14"/>
  <c r="R12" i="14"/>
  <c r="U12" i="14"/>
  <c r="J12" i="14"/>
  <c r="R11" i="14"/>
  <c r="J11" i="14"/>
  <c r="U11" i="14" s="1"/>
  <c r="R10" i="14"/>
  <c r="U10" i="14"/>
  <c r="J10" i="14"/>
  <c r="R9" i="14"/>
  <c r="J9" i="14"/>
  <c r="U9" i="14" s="1"/>
  <c r="R8" i="14"/>
  <c r="J8" i="14"/>
  <c r="U8" i="14" s="1"/>
  <c r="R7" i="14"/>
  <c r="J7" i="14"/>
  <c r="U7" i="14" s="1"/>
  <c r="C71" i="3" s="1"/>
  <c r="J6" i="14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L14" i="12" s="1"/>
  <c r="L4" i="12" s="1"/>
  <c r="C64" i="3" s="1"/>
  <c r="J13" i="12"/>
  <c r="J12" i="12"/>
  <c r="J11" i="12"/>
  <c r="J10" i="12"/>
  <c r="L49" i="23" s="1"/>
  <c r="J9" i="12"/>
  <c r="J8" i="12"/>
  <c r="J7" i="12"/>
  <c r="J6" i="12"/>
  <c r="R67" i="13"/>
  <c r="R66" i="13"/>
  <c r="R65" i="13"/>
  <c r="R64" i="13"/>
  <c r="R63" i="13"/>
  <c r="R62" i="13"/>
  <c r="R61" i="13"/>
  <c r="R60" i="13"/>
  <c r="R59" i="13"/>
  <c r="R58" i="13"/>
  <c r="R57" i="13"/>
  <c r="R56" i="13"/>
  <c r="R55" i="13"/>
  <c r="R54" i="13"/>
  <c r="R53" i="13"/>
  <c r="R52" i="13"/>
  <c r="R51" i="13"/>
  <c r="R50" i="13"/>
  <c r="R49" i="13"/>
  <c r="R48" i="13"/>
  <c r="R47" i="13"/>
  <c r="R46" i="13"/>
  <c r="R45" i="13"/>
  <c r="R44" i="13"/>
  <c r="R43" i="13"/>
  <c r="R42" i="13"/>
  <c r="R41" i="13"/>
  <c r="R40" i="13"/>
  <c r="R39" i="13"/>
  <c r="R38" i="13"/>
  <c r="R37" i="13"/>
  <c r="R36" i="13"/>
  <c r="R35" i="13"/>
  <c r="R34" i="13"/>
  <c r="R22" i="13"/>
  <c r="R29" i="13"/>
  <c r="R26" i="13"/>
  <c r="R28" i="13"/>
  <c r="R25" i="13"/>
  <c r="R24" i="13"/>
  <c r="R21" i="13"/>
  <c r="R19" i="13"/>
  <c r="R18" i="13"/>
  <c r="R16" i="13"/>
  <c r="R13" i="13"/>
  <c r="R12" i="13"/>
  <c r="R11" i="13"/>
  <c r="R9" i="13"/>
  <c r="R8" i="13"/>
  <c r="R59" i="11"/>
  <c r="R58" i="11"/>
  <c r="R57" i="11"/>
  <c r="R56" i="11"/>
  <c r="R55" i="11"/>
  <c r="R54" i="11"/>
  <c r="R53" i="11"/>
  <c r="R52" i="11"/>
  <c r="R51" i="11"/>
  <c r="R50" i="11"/>
  <c r="R49" i="11"/>
  <c r="R48" i="11"/>
  <c r="R47" i="11"/>
  <c r="R46" i="11"/>
  <c r="R45" i="11"/>
  <c r="R44" i="11"/>
  <c r="R43" i="11"/>
  <c r="R42" i="11"/>
  <c r="R41" i="11"/>
  <c r="U41" i="11"/>
  <c r="R40" i="11"/>
  <c r="R39" i="11"/>
  <c r="R38" i="11"/>
  <c r="R37" i="11"/>
  <c r="U37" i="11"/>
  <c r="R36" i="11"/>
  <c r="R35" i="11"/>
  <c r="R34" i="11"/>
  <c r="R33" i="11"/>
  <c r="U33" i="11"/>
  <c r="R32" i="11"/>
  <c r="R31" i="11"/>
  <c r="R30" i="11"/>
  <c r="R29" i="11"/>
  <c r="U29" i="11"/>
  <c r="R28" i="11"/>
  <c r="R27" i="11"/>
  <c r="R26" i="11"/>
  <c r="R25" i="11"/>
  <c r="U25" i="11"/>
  <c r="R24" i="11"/>
  <c r="R23" i="11"/>
  <c r="R22" i="11"/>
  <c r="R21" i="11"/>
  <c r="U21" i="11"/>
  <c r="R20" i="11"/>
  <c r="R19" i="11"/>
  <c r="R18" i="11"/>
  <c r="R13" i="11"/>
  <c r="R12" i="11"/>
  <c r="R10" i="11"/>
  <c r="R8" i="11"/>
  <c r="R7" i="11"/>
  <c r="U7" i="11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U40" i="8"/>
  <c r="R39" i="8"/>
  <c r="R38" i="8"/>
  <c r="R37" i="8"/>
  <c r="R36" i="8"/>
  <c r="U36" i="8"/>
  <c r="R35" i="8"/>
  <c r="R34" i="8"/>
  <c r="R33" i="8"/>
  <c r="R32" i="8"/>
  <c r="U32" i="8"/>
  <c r="R31" i="8"/>
  <c r="R30" i="8"/>
  <c r="R29" i="8"/>
  <c r="R28" i="8"/>
  <c r="U28" i="8"/>
  <c r="R27" i="8"/>
  <c r="R26" i="8"/>
  <c r="R25" i="8"/>
  <c r="R24" i="8"/>
  <c r="U24" i="8"/>
  <c r="R23" i="8"/>
  <c r="R22" i="8"/>
  <c r="R21" i="8"/>
  <c r="R20" i="8"/>
  <c r="U20" i="8"/>
  <c r="R19" i="8"/>
  <c r="R18" i="8"/>
  <c r="R17" i="8"/>
  <c r="R16" i="8"/>
  <c r="U16" i="8"/>
  <c r="R15" i="8"/>
  <c r="R14" i="8"/>
  <c r="R13" i="8"/>
  <c r="R12" i="8"/>
  <c r="U12" i="8"/>
  <c r="R11" i="8"/>
  <c r="R10" i="8"/>
  <c r="R7" i="8"/>
  <c r="R13" i="6"/>
  <c r="R14" i="6"/>
  <c r="U14" i="6"/>
  <c r="R23" i="6"/>
  <c r="R24" i="6"/>
  <c r="R8" i="6"/>
  <c r="R9" i="6"/>
  <c r="R10" i="6"/>
  <c r="R20" i="6"/>
  <c r="R21" i="6"/>
  <c r="R25" i="6"/>
  <c r="R27" i="6"/>
  <c r="R34" i="6"/>
  <c r="R30" i="6"/>
  <c r="R31" i="6"/>
  <c r="R32" i="6"/>
  <c r="R15" i="6"/>
  <c r="R35" i="6"/>
  <c r="R16" i="6"/>
  <c r="R17" i="6"/>
  <c r="R11" i="6"/>
  <c r="R18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7" i="6"/>
  <c r="J7" i="6"/>
  <c r="L17" i="23"/>
  <c r="J19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22" i="13"/>
  <c r="J29" i="13"/>
  <c r="J26" i="13"/>
  <c r="J28" i="13"/>
  <c r="J25" i="13"/>
  <c r="J24" i="13"/>
  <c r="K42" i="23"/>
  <c r="J21" i="13"/>
  <c r="K43" i="23"/>
  <c r="J18" i="13"/>
  <c r="K41" i="23"/>
  <c r="J16" i="13"/>
  <c r="J13" i="13"/>
  <c r="J12" i="13"/>
  <c r="J11" i="13"/>
  <c r="U11" i="13"/>
  <c r="J9" i="13"/>
  <c r="K26" i="23"/>
  <c r="J8" i="13"/>
  <c r="K24" i="23"/>
  <c r="J6" i="13"/>
  <c r="E12" i="11"/>
  <c r="E10" i="11"/>
  <c r="E8" i="11"/>
  <c r="E7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L51" i="23"/>
  <c r="K55" i="23"/>
  <c r="J8" i="11"/>
  <c r="K54" i="23"/>
  <c r="K53" i="23"/>
  <c r="C48" i="23"/>
  <c r="J7" i="11"/>
  <c r="K56" i="23"/>
  <c r="J6" i="11"/>
  <c r="J50" i="10"/>
  <c r="J49" i="10"/>
  <c r="J48" i="10"/>
  <c r="J47" i="10"/>
  <c r="J46" i="10"/>
  <c r="J45" i="10"/>
  <c r="J44" i="10"/>
  <c r="L44" i="10"/>
  <c r="J43" i="10"/>
  <c r="L43" i="10"/>
  <c r="J42" i="10"/>
  <c r="L42" i="10"/>
  <c r="J41" i="10"/>
  <c r="J40" i="10"/>
  <c r="J39" i="10"/>
  <c r="L39" i="10"/>
  <c r="J38" i="10"/>
  <c r="L38" i="10"/>
  <c r="J37" i="10"/>
  <c r="L37" i="10"/>
  <c r="J36" i="10"/>
  <c r="L36" i="10"/>
  <c r="J35" i="10"/>
  <c r="L35" i="10"/>
  <c r="J34" i="10"/>
  <c r="J33" i="10"/>
  <c r="J32" i="10"/>
  <c r="L32" i="10"/>
  <c r="J31" i="10"/>
  <c r="L31" i="10"/>
  <c r="J30" i="10"/>
  <c r="L30" i="10"/>
  <c r="J29" i="10"/>
  <c r="L29" i="10"/>
  <c r="J28" i="10"/>
  <c r="L28" i="10"/>
  <c r="J27" i="10"/>
  <c r="L27" i="10"/>
  <c r="J26" i="10"/>
  <c r="L26" i="10"/>
  <c r="J25" i="10"/>
  <c r="L25" i="10"/>
  <c r="J24" i="10"/>
  <c r="J23" i="10"/>
  <c r="L23" i="10"/>
  <c r="J22" i="10"/>
  <c r="L22" i="10"/>
  <c r="J21" i="10"/>
  <c r="L21" i="10"/>
  <c r="J20" i="10"/>
  <c r="L20" i="10"/>
  <c r="J19" i="10"/>
  <c r="L19" i="10"/>
  <c r="J18" i="10"/>
  <c r="L18" i="10"/>
  <c r="J17" i="10"/>
  <c r="L17" i="10"/>
  <c r="J16" i="10"/>
  <c r="L16" i="10"/>
  <c r="J15" i="10"/>
  <c r="J14" i="10"/>
  <c r="L14" i="10"/>
  <c r="J13" i="10"/>
  <c r="L13" i="10"/>
  <c r="J12" i="10"/>
  <c r="L12" i="10"/>
  <c r="J11" i="10"/>
  <c r="L11" i="10" s="1"/>
  <c r="J10" i="10"/>
  <c r="L10" i="10"/>
  <c r="J9" i="10"/>
  <c r="L9" i="10"/>
  <c r="J8" i="10"/>
  <c r="L8" i="10"/>
  <c r="J7" i="10"/>
  <c r="L7" i="10"/>
  <c r="J6" i="10"/>
  <c r="J64" i="9"/>
  <c r="J63" i="9"/>
  <c r="J62" i="9"/>
  <c r="J61" i="9"/>
  <c r="J60" i="9"/>
  <c r="J59" i="9"/>
  <c r="J58" i="9"/>
  <c r="L58" i="9"/>
  <c r="J57" i="9"/>
  <c r="L57" i="9"/>
  <c r="J56" i="9"/>
  <c r="L56" i="9"/>
  <c r="J55" i="9"/>
  <c r="J54" i="9"/>
  <c r="J53" i="9"/>
  <c r="L53" i="9"/>
  <c r="J52" i="9"/>
  <c r="L52" i="9"/>
  <c r="J51" i="9"/>
  <c r="L51" i="9"/>
  <c r="J50" i="9"/>
  <c r="L50" i="9"/>
  <c r="J49" i="9"/>
  <c r="L49" i="9"/>
  <c r="J48" i="9"/>
  <c r="J47" i="9"/>
  <c r="J46" i="9"/>
  <c r="L46" i="9"/>
  <c r="J45" i="9"/>
  <c r="L45" i="9"/>
  <c r="J44" i="9"/>
  <c r="J43" i="9"/>
  <c r="L43" i="9"/>
  <c r="J42" i="9"/>
  <c r="J41" i="9"/>
  <c r="L41" i="9"/>
  <c r="J40" i="9"/>
  <c r="L40" i="9"/>
  <c r="J39" i="9"/>
  <c r="L39" i="9"/>
  <c r="J38" i="9"/>
  <c r="J37" i="9"/>
  <c r="L37" i="9"/>
  <c r="J36" i="9"/>
  <c r="L36" i="9"/>
  <c r="J35" i="9"/>
  <c r="L35" i="9"/>
  <c r="J34" i="9"/>
  <c r="L34" i="9"/>
  <c r="J33" i="9"/>
  <c r="L33" i="9"/>
  <c r="J32" i="9"/>
  <c r="L32" i="9"/>
  <c r="J10" i="9"/>
  <c r="L10" i="9" s="1"/>
  <c r="J23" i="9"/>
  <c r="L23" i="9" s="1"/>
  <c r="J21" i="9"/>
  <c r="L21" i="9" s="1"/>
  <c r="J25" i="9"/>
  <c r="L25" i="9" s="1"/>
  <c r="J9" i="9"/>
  <c r="L9" i="9"/>
  <c r="J8" i="9"/>
  <c r="L8" i="9"/>
  <c r="J6" i="9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C43" i="23"/>
  <c r="J7" i="8"/>
  <c r="J6" i="8"/>
  <c r="J68" i="7"/>
  <c r="L68" i="7"/>
  <c r="J67" i="7"/>
  <c r="L67" i="7" s="1"/>
  <c r="J66" i="7"/>
  <c r="L66" i="7"/>
  <c r="J65" i="7"/>
  <c r="L65" i="7" s="1"/>
  <c r="J64" i="7"/>
  <c r="J63" i="7"/>
  <c r="L63" i="7" s="1"/>
  <c r="J62" i="7"/>
  <c r="L62" i="7" s="1"/>
  <c r="J61" i="7"/>
  <c r="L61" i="7" s="1"/>
  <c r="J60" i="7"/>
  <c r="J59" i="7"/>
  <c r="L59" i="7" s="1"/>
  <c r="J58" i="7"/>
  <c r="L58" i="7" s="1"/>
  <c r="J57" i="7"/>
  <c r="L57" i="7" s="1"/>
  <c r="J56" i="7"/>
  <c r="L56" i="7"/>
  <c r="J55" i="7"/>
  <c r="L55" i="7" s="1"/>
  <c r="J54" i="7"/>
  <c r="L54" i="7"/>
  <c r="J53" i="7"/>
  <c r="L53" i="7" s="1"/>
  <c r="J52" i="7"/>
  <c r="L52" i="7"/>
  <c r="J51" i="7"/>
  <c r="L51" i="7" s="1"/>
  <c r="J44" i="7"/>
  <c r="L44" i="7"/>
  <c r="J46" i="7"/>
  <c r="L46" i="7" s="1"/>
  <c r="J43" i="7"/>
  <c r="J48" i="7"/>
  <c r="L48" i="7"/>
  <c r="J41" i="7"/>
  <c r="L41" i="7" s="1"/>
  <c r="J39" i="7"/>
  <c r="L39" i="7"/>
  <c r="J28" i="7"/>
  <c r="L28" i="7" s="1"/>
  <c r="J10" i="7"/>
  <c r="L10" i="7"/>
  <c r="J31" i="7"/>
  <c r="L31" i="7" s="1"/>
  <c r="J25" i="7"/>
  <c r="L25" i="7"/>
  <c r="J24" i="7"/>
  <c r="L24" i="7" s="1"/>
  <c r="L23" i="7"/>
  <c r="J8" i="7"/>
  <c r="L8" i="7" s="1"/>
  <c r="J30" i="7"/>
  <c r="J16" i="7"/>
  <c r="L16" i="7"/>
  <c r="J14" i="7"/>
  <c r="L14" i="7" s="1"/>
  <c r="J12" i="7"/>
  <c r="L12" i="7"/>
  <c r="J18" i="7"/>
  <c r="L18" i="7" s="1"/>
  <c r="J6" i="7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18" i="6"/>
  <c r="J11" i="6"/>
  <c r="J17" i="6"/>
  <c r="J16" i="6"/>
  <c r="J35" i="6"/>
  <c r="J15" i="6"/>
  <c r="J32" i="6"/>
  <c r="J31" i="6"/>
  <c r="J30" i="6"/>
  <c r="K32" i="23"/>
  <c r="K33" i="23"/>
  <c r="J34" i="6"/>
  <c r="L21" i="23"/>
  <c r="J27" i="6"/>
  <c r="L20" i="23" s="1"/>
  <c r="J25" i="6"/>
  <c r="K31" i="23"/>
  <c r="J21" i="6"/>
  <c r="L19" i="23"/>
  <c r="J20" i="6"/>
  <c r="J10" i="6"/>
  <c r="J9" i="6"/>
  <c r="J8" i="6"/>
  <c r="J24" i="6"/>
  <c r="J23" i="6"/>
  <c r="J13" i="6"/>
  <c r="J6" i="6"/>
  <c r="J63" i="5"/>
  <c r="J62" i="5"/>
  <c r="J61" i="5"/>
  <c r="J60" i="5"/>
  <c r="J59" i="5"/>
  <c r="J58" i="5"/>
  <c r="J57" i="5"/>
  <c r="J56" i="5"/>
  <c r="L56" i="5"/>
  <c r="J55" i="5"/>
  <c r="L55" i="5"/>
  <c r="J54" i="5"/>
  <c r="L54" i="5"/>
  <c r="J53" i="5"/>
  <c r="J52" i="5"/>
  <c r="J51" i="5"/>
  <c r="L51" i="5"/>
  <c r="J50" i="5"/>
  <c r="L50" i="5"/>
  <c r="J49" i="5"/>
  <c r="L49" i="5"/>
  <c r="J48" i="5"/>
  <c r="L48" i="5"/>
  <c r="J47" i="5"/>
  <c r="L47" i="5"/>
  <c r="J46" i="5"/>
  <c r="J45" i="5"/>
  <c r="J41" i="5"/>
  <c r="L41" i="5" s="1"/>
  <c r="J40" i="5"/>
  <c r="L40" i="5" s="1"/>
  <c r="J38" i="5"/>
  <c r="L38" i="5" s="1"/>
  <c r="J34" i="5"/>
  <c r="L34" i="5" s="1"/>
  <c r="J33" i="5"/>
  <c r="L33" i="5" s="1"/>
  <c r="J37" i="5"/>
  <c r="L37" i="5" s="1"/>
  <c r="J32" i="5"/>
  <c r="L32" i="5" s="1"/>
  <c r="J31" i="5"/>
  <c r="L31" i="5" s="1"/>
  <c r="J36" i="5"/>
  <c r="L36" i="5" s="1"/>
  <c r="J28" i="5"/>
  <c r="L28" i="5" s="1"/>
  <c r="J27" i="5"/>
  <c r="L27" i="5" s="1"/>
  <c r="J26" i="5"/>
  <c r="L26" i="5" s="1"/>
  <c r="J25" i="5"/>
  <c r="L25" i="5" s="1"/>
  <c r="J24" i="5"/>
  <c r="L24" i="5" s="1"/>
  <c r="J16" i="5"/>
  <c r="L16" i="5" s="1"/>
  <c r="J23" i="5"/>
  <c r="L23" i="5" s="1"/>
  <c r="J21" i="5"/>
  <c r="L21" i="5" s="1"/>
  <c r="J19" i="5"/>
  <c r="L19" i="5"/>
  <c r="J18" i="5"/>
  <c r="L18" i="5"/>
  <c r="J15" i="5"/>
  <c r="L15" i="5"/>
  <c r="J13" i="5"/>
  <c r="L13" i="5"/>
  <c r="J12" i="5"/>
  <c r="L12" i="5"/>
  <c r="J11" i="5"/>
  <c r="L11" i="5" s="1"/>
  <c r="J10" i="5"/>
  <c r="L10" i="5"/>
  <c r="J7" i="5"/>
  <c r="L7" i="5" s="1"/>
  <c r="J6" i="5"/>
  <c r="J33" i="4"/>
  <c r="J15" i="4"/>
  <c r="L15" i="4" s="1"/>
  <c r="J17" i="4"/>
  <c r="J16" i="4"/>
  <c r="L16" i="4" s="1"/>
  <c r="J31" i="4"/>
  <c r="L31" i="4" s="1"/>
  <c r="J30" i="4"/>
  <c r="L30" i="4"/>
  <c r="J32" i="4"/>
  <c r="J28" i="4"/>
  <c r="J40" i="4"/>
  <c r="J7" i="4"/>
  <c r="L7" i="4" s="1"/>
  <c r="J27" i="4"/>
  <c r="J25" i="4"/>
  <c r="L25" i="4" s="1"/>
  <c r="J18" i="4"/>
  <c r="J23" i="4"/>
  <c r="L23" i="4" s="1"/>
  <c r="J22" i="4"/>
  <c r="J20" i="4"/>
  <c r="J14" i="4"/>
  <c r="L14" i="4" s="1"/>
  <c r="J36" i="4"/>
  <c r="J12" i="4"/>
  <c r="L12" i="4" s="1"/>
  <c r="J10" i="4"/>
  <c r="L10" i="4" s="1"/>
  <c r="J9" i="4"/>
  <c r="J41" i="4"/>
  <c r="L41" i="4" s="1"/>
  <c r="J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J43" i="1"/>
  <c r="J44" i="1"/>
  <c r="L44" i="1"/>
  <c r="J45" i="1"/>
  <c r="L45" i="1"/>
  <c r="J46" i="1"/>
  <c r="L46" i="1"/>
  <c r="J47" i="1"/>
  <c r="L47" i="1"/>
  <c r="J48" i="1"/>
  <c r="L48" i="1"/>
  <c r="J49" i="1"/>
  <c r="J50" i="1"/>
  <c r="J51" i="1"/>
  <c r="L51" i="1"/>
  <c r="J52" i="1"/>
  <c r="L52" i="1"/>
  <c r="J53" i="1"/>
  <c r="L53" i="1"/>
  <c r="J54" i="1"/>
  <c r="J55" i="1"/>
  <c r="J56" i="1"/>
  <c r="J57" i="1"/>
  <c r="J58" i="1"/>
  <c r="J59" i="1"/>
  <c r="J7" i="1"/>
  <c r="L7" i="1" s="1"/>
  <c r="C45" i="23"/>
  <c r="U9" i="13"/>
  <c r="U24" i="13"/>
  <c r="U34" i="13"/>
  <c r="U38" i="13"/>
  <c r="U42" i="13"/>
  <c r="U46" i="13"/>
  <c r="U7" i="6"/>
  <c r="U17" i="11"/>
  <c r="U16" i="13"/>
  <c r="U18" i="6"/>
  <c r="U51" i="6"/>
  <c r="U21" i="6"/>
  <c r="U13" i="6"/>
  <c r="L18" i="23"/>
  <c r="L22" i="23"/>
  <c r="C37" i="23"/>
  <c r="L30" i="7"/>
  <c r="U54" i="6"/>
  <c r="U50" i="6"/>
  <c r="U46" i="6"/>
  <c r="U11" i="6"/>
  <c r="U15" i="6"/>
  <c r="U34" i="6"/>
  <c r="U20" i="6"/>
  <c r="U24" i="6"/>
  <c r="U7" i="8"/>
  <c r="U13" i="8"/>
  <c r="U17" i="8"/>
  <c r="U21" i="8"/>
  <c r="U25" i="8"/>
  <c r="U29" i="8"/>
  <c r="U33" i="8"/>
  <c r="U37" i="8"/>
  <c r="U41" i="8"/>
  <c r="U8" i="11"/>
  <c r="U18" i="11"/>
  <c r="U22" i="11"/>
  <c r="U26" i="11"/>
  <c r="U30" i="11"/>
  <c r="U34" i="11"/>
  <c r="U38" i="11"/>
  <c r="U18" i="13"/>
  <c r="U25" i="13"/>
  <c r="U29" i="13"/>
  <c r="U35" i="13"/>
  <c r="U39" i="13"/>
  <c r="U43" i="13"/>
  <c r="U47" i="13"/>
  <c r="L48" i="23"/>
  <c r="C38" i="23"/>
  <c r="L42" i="9"/>
  <c r="U35" i="6"/>
  <c r="U8" i="6"/>
  <c r="C39" i="23"/>
  <c r="L44" i="9"/>
  <c r="U53" i="6"/>
  <c r="U49" i="6"/>
  <c r="U45" i="6"/>
  <c r="U17" i="6"/>
  <c r="U32" i="6"/>
  <c r="U10" i="6"/>
  <c r="U23" i="6"/>
  <c r="U14" i="8"/>
  <c r="U18" i="8"/>
  <c r="U22" i="8"/>
  <c r="U26" i="8"/>
  <c r="U30" i="8"/>
  <c r="U34" i="8"/>
  <c r="U38" i="8"/>
  <c r="U19" i="11"/>
  <c r="U23" i="11"/>
  <c r="U27" i="11"/>
  <c r="U31" i="11"/>
  <c r="U35" i="11"/>
  <c r="U39" i="11"/>
  <c r="U19" i="13"/>
  <c r="U28" i="13"/>
  <c r="U36" i="13"/>
  <c r="U40" i="13"/>
  <c r="U44" i="13"/>
  <c r="U48" i="13"/>
  <c r="U29" i="14"/>
  <c r="U31" i="14"/>
  <c r="U33" i="14"/>
  <c r="U35" i="14"/>
  <c r="U37" i="14"/>
  <c r="U39" i="14"/>
  <c r="U47" i="6"/>
  <c r="U30" i="6"/>
  <c r="U52" i="6"/>
  <c r="U48" i="6"/>
  <c r="U44" i="6"/>
  <c r="U16" i="6"/>
  <c r="U31" i="6"/>
  <c r="U25" i="6"/>
  <c r="U9" i="6"/>
  <c r="C42" i="23"/>
  <c r="U11" i="8"/>
  <c r="U15" i="8"/>
  <c r="U19" i="8"/>
  <c r="U23" i="8"/>
  <c r="U27" i="8"/>
  <c r="U31" i="8"/>
  <c r="U35" i="8"/>
  <c r="U39" i="8"/>
  <c r="U20" i="11"/>
  <c r="U24" i="11"/>
  <c r="U28" i="11"/>
  <c r="U32" i="11"/>
  <c r="U36" i="11"/>
  <c r="U40" i="11"/>
  <c r="U8" i="13"/>
  <c r="U21" i="13"/>
  <c r="U26" i="13"/>
  <c r="U22" i="13"/>
  <c r="U37" i="13"/>
  <c r="U41" i="13"/>
  <c r="U45" i="13"/>
  <c r="U49" i="13"/>
  <c r="L50" i="23"/>
  <c r="K27" i="23"/>
  <c r="U13" i="13"/>
  <c r="K25" i="23"/>
  <c r="K28" i="23" s="1"/>
  <c r="C46" i="23" s="1"/>
  <c r="U12" i="13"/>
  <c r="L22" i="4"/>
  <c r="L32" i="4"/>
  <c r="L9" i="4"/>
  <c r="L18" i="4"/>
  <c r="L40" i="4"/>
  <c r="L33" i="4"/>
  <c r="L27" i="4"/>
  <c r="L20" i="4"/>
  <c r="L28" i="4"/>
  <c r="L17" i="4"/>
  <c r="L36" i="4"/>
  <c r="E84" i="3"/>
  <c r="U4" i="11" l="1"/>
  <c r="C56" i="3" s="1"/>
  <c r="E56" i="3" s="1"/>
  <c r="L4" i="24"/>
  <c r="C24" i="3" s="1"/>
  <c r="E24" i="3" s="1"/>
  <c r="L47" i="23"/>
  <c r="C47" i="23" s="1"/>
  <c r="C44" i="23"/>
  <c r="L4" i="7"/>
  <c r="L4" i="1"/>
  <c r="C19" i="3"/>
  <c r="U4" i="8"/>
  <c r="C52" i="3" s="1"/>
  <c r="L4" i="9"/>
  <c r="E31" i="23"/>
  <c r="E32" i="23" s="1"/>
  <c r="U27" i="6"/>
  <c r="L4" i="5"/>
  <c r="C32" i="3" s="1"/>
  <c r="L4" i="4"/>
  <c r="C20" i="3" s="1"/>
  <c r="L4" i="10"/>
  <c r="U4" i="14"/>
  <c r="C72" i="3" s="1"/>
  <c r="U4" i="19"/>
  <c r="C68" i="3" s="1"/>
  <c r="M4" i="20"/>
  <c r="C80" i="3" s="1"/>
  <c r="U4" i="13"/>
  <c r="C48" i="3" s="1"/>
  <c r="C87" i="3" l="1"/>
  <c r="C40" i="3"/>
  <c r="E40" i="3" s="1"/>
  <c r="C28" i="3"/>
  <c r="E28" i="3" s="1"/>
  <c r="C36" i="3"/>
  <c r="E36" i="3" s="1"/>
  <c r="E68" i="3"/>
  <c r="C60" i="3"/>
  <c r="U4" i="6"/>
  <c r="C43" i="3"/>
  <c r="E32" i="3"/>
  <c r="E52" i="3"/>
  <c r="F31" i="23"/>
  <c r="F32" i="23" s="1"/>
  <c r="E72" i="3"/>
  <c r="E80" i="3"/>
  <c r="E64" i="3"/>
  <c r="E48" i="3"/>
  <c r="C44" i="3" l="1"/>
  <c r="F81" i="3" s="1"/>
  <c r="F87" i="3" s="1"/>
  <c r="E60" i="3"/>
  <c r="E20" i="3"/>
  <c r="E44" i="3" l="1"/>
  <c r="E87" i="3" s="1"/>
  <c r="C85" i="3"/>
  <c r="G77" i="3" l="1"/>
  <c r="G51" i="3"/>
  <c r="G69" i="3"/>
  <c r="G32" i="3"/>
  <c r="G66" i="3"/>
  <c r="G28" i="3"/>
  <c r="G72" i="3"/>
  <c r="G53" i="3"/>
  <c r="G44" i="3"/>
  <c r="G73" i="3"/>
  <c r="G75" i="3"/>
  <c r="G64" i="3"/>
  <c r="G59" i="3"/>
  <c r="G38" i="3"/>
  <c r="G60" i="3"/>
  <c r="G71" i="3"/>
  <c r="G50" i="3"/>
  <c r="G45" i="3"/>
  <c r="G80" i="3"/>
  <c r="G62" i="3"/>
  <c r="G57" i="3"/>
  <c r="G68" i="3"/>
  <c r="G47" i="3"/>
  <c r="G42" i="3"/>
  <c r="G37" i="3"/>
  <c r="G76" i="3"/>
  <c r="E88" i="3"/>
  <c r="G49" i="3"/>
  <c r="G27" i="3"/>
  <c r="G70" i="3"/>
  <c r="G55" i="3"/>
  <c r="G34" i="3"/>
  <c r="G29" i="3"/>
  <c r="G40" i="3"/>
  <c r="G46" i="3"/>
  <c r="G41" i="3"/>
  <c r="G20" i="3"/>
  <c r="G31" i="3"/>
  <c r="G26" i="3"/>
  <c r="G21" i="3"/>
  <c r="G52" i="3"/>
  <c r="G54" i="3"/>
  <c r="G56" i="3"/>
  <c r="G65" i="3"/>
  <c r="G39" i="3"/>
  <c r="G18" i="3"/>
  <c r="G48" i="3"/>
  <c r="G30" i="3"/>
  <c r="G25" i="3"/>
  <c r="G36" i="3"/>
  <c r="G78" i="3"/>
  <c r="G33" i="3"/>
  <c r="G74" i="3"/>
  <c r="G24" i="3"/>
  <c r="G22" i="3"/>
  <c r="G61" i="3"/>
  <c r="G35" i="3"/>
  <c r="G63" i="3"/>
  <c r="G58" i="3"/>
  <c r="G87" i="3" l="1"/>
</calcChain>
</file>

<file path=xl/comments1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2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3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4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Lepinay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Couverture LP 02/15
</t>
        </r>
      </text>
    </comment>
  </commentList>
</comments>
</file>

<file path=xl/comments5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6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Bezie 02/15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Joli Auneau 02/15
</t>
        </r>
      </text>
    </comment>
  </commentList>
</comments>
</file>

<file path=xl/comments7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8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01/16</t>
        </r>
      </text>
    </comment>
  </commentList>
</comments>
</file>

<file path=xl/comments9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0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Miani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1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2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3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</commentList>
</comments>
</file>

<file path=xl/comments14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5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6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7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8.xml><?xml version="1.0" encoding="utf-8"?>
<comments xmlns="http://schemas.openxmlformats.org/spreadsheetml/2006/main">
  <authors>
    <author>Killerjo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Superficie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Prix de vente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Prix de vente</t>
        </r>
      </text>
    </comment>
  </commentList>
</comments>
</file>

<file path=xl/sharedStrings.xml><?xml version="1.0" encoding="utf-8"?>
<sst xmlns="http://schemas.openxmlformats.org/spreadsheetml/2006/main" count="1254" uniqueCount="454">
  <si>
    <t>MACONNERIE</t>
  </si>
  <si>
    <t>Poste</t>
  </si>
  <si>
    <t>Intitulé</t>
  </si>
  <si>
    <t>PU1</t>
  </si>
  <si>
    <t>PU2</t>
  </si>
  <si>
    <t>PU3</t>
  </si>
  <si>
    <t>PU4</t>
  </si>
  <si>
    <t>PU5</t>
  </si>
  <si>
    <t>PU Moyen</t>
  </si>
  <si>
    <t>Ouverture mur porteur</t>
  </si>
  <si>
    <t>A détailler au maxium</t>
  </si>
  <si>
    <t>(€)</t>
  </si>
  <si>
    <t>Etude beton</t>
  </si>
  <si>
    <t>Decapage terrain</t>
  </si>
  <si>
    <t>Fouilles en rigole</t>
  </si>
  <si>
    <t>U</t>
  </si>
  <si>
    <t>f</t>
  </si>
  <si>
    <t>m2</t>
  </si>
  <si>
    <t>m3</t>
  </si>
  <si>
    <t>Semelles BA 50x30</t>
  </si>
  <si>
    <t>Fondations agglo B60 20x50x20</t>
  </si>
  <si>
    <t>Remblai sur 30cm</t>
  </si>
  <si>
    <t>Polyane</t>
  </si>
  <si>
    <t>Dalle beton (y compris planelles)</t>
  </si>
  <si>
    <t>Arase etanche</t>
  </si>
  <si>
    <t>ml</t>
  </si>
  <si>
    <t>Maconnerie agglo creux 20</t>
  </si>
  <si>
    <t>Plancher beton poutrelles hourdis</t>
  </si>
  <si>
    <t>Linteau beton armé</t>
  </si>
  <si>
    <t>Chainage beton armé</t>
  </si>
  <si>
    <t>Rampannage</t>
  </si>
  <si>
    <t>Bandes de dressement</t>
  </si>
  <si>
    <t>Seuils</t>
  </si>
  <si>
    <t>Appuis</t>
  </si>
  <si>
    <t>Enduit de sous bassement hydrofuge</t>
  </si>
  <si>
    <t>Etancheité en sous bassement</t>
  </si>
  <si>
    <t>Evacuations sous dallage (Ø100)</t>
  </si>
  <si>
    <t>Regard EP</t>
  </si>
  <si>
    <t>u</t>
  </si>
  <si>
    <t>Degrossi</t>
  </si>
  <si>
    <t>Enduit taloché</t>
  </si>
  <si>
    <t>Enduit taloché sur tableau</t>
  </si>
  <si>
    <t>CHARPENTE</t>
  </si>
  <si>
    <t>Charpente traditionnelle</t>
  </si>
  <si>
    <t>Corniche sous face PVC blanc</t>
  </si>
  <si>
    <t>Faux solivage</t>
  </si>
  <si>
    <t>Echaffaudage de l'ensemble</t>
  </si>
  <si>
    <t>Couverture ardoises naturelles d'Espagne sur liteaux sapin avec crochets inox</t>
  </si>
  <si>
    <t>Faitage en tuile à emboitement</t>
  </si>
  <si>
    <t>Raccord avec toiture existante</t>
  </si>
  <si>
    <t>Couverture des chevrons de rive</t>
  </si>
  <si>
    <t>Chatiere</t>
  </si>
  <si>
    <t>Gouttiere nantaise en zing</t>
  </si>
  <si>
    <t>Tuyau de descente zing Ø80</t>
  </si>
  <si>
    <t>Velux 114 x 118 encastré à projection</t>
  </si>
  <si>
    <t>Volet roulant electrique pour velux</t>
  </si>
  <si>
    <t>COUVERTURE</t>
  </si>
  <si>
    <t>ELECTRICITE</t>
  </si>
  <si>
    <t>Lampe en va et vient</t>
  </si>
  <si>
    <t>Prise de courant 2P+T</t>
  </si>
  <si>
    <t>Spot orientable 7w LED</t>
  </si>
  <si>
    <t>Lampe en simple allumage</t>
  </si>
  <si>
    <t>Lampe sur 3 boutons poussoir</t>
  </si>
  <si>
    <t>Prise TV</t>
  </si>
  <si>
    <t>Prise telephonique RJ45</t>
  </si>
  <si>
    <t>Alimentation volet roulant avec bouton</t>
  </si>
  <si>
    <t>Alimentation volet roulant sans bouton</t>
  </si>
  <si>
    <t>Tableau electrique 3ch + 1sdb</t>
  </si>
  <si>
    <t>Convecteur SOLIUS blanc 1500w</t>
  </si>
  <si>
    <t>Convecteur SOLIUS blanc 2000w vertical</t>
  </si>
  <si>
    <t>Seche serviette 500w</t>
  </si>
  <si>
    <t>CLOISONS DOUBLAGE</t>
  </si>
  <si>
    <t>Isolation plancher bois en LDV 240mm R=6</t>
  </si>
  <si>
    <t>Isolation plafond LDV 300mm R=7.50</t>
  </si>
  <si>
    <t>Plafond BA13 sur F530 RDC</t>
  </si>
  <si>
    <t>Plafond BA13 sur F530 R+1</t>
  </si>
  <si>
    <t>Habillage velux</t>
  </si>
  <si>
    <t>Doublage placo 13mm + LDV 120mm R=3.75</t>
  </si>
  <si>
    <t>Cloisons 78/48 en BA13 isolation avec PAR45</t>
  </si>
  <si>
    <t xml:space="preserve">Cloisons 100/48 en BA13 </t>
  </si>
  <si>
    <t>Plus value pour BA13 hydro</t>
  </si>
  <si>
    <t>MENUISERIES INTERIEURES</t>
  </si>
  <si>
    <t>Porte interieur 83cm isoplane compris bequillage</t>
  </si>
  <si>
    <t>Porte interieur à galandage 83cm y compris bequillage</t>
  </si>
  <si>
    <t>MENUISERIES EXTERIEURES</t>
  </si>
  <si>
    <t>2 vtx 120 x 115</t>
  </si>
  <si>
    <t>Baie coulissante 200 x 215</t>
  </si>
  <si>
    <t>Volets roulants</t>
  </si>
  <si>
    <t>Volets roulants dans coffres tunnels tablier PVC motorisation electrique filaire</t>
  </si>
  <si>
    <t>120 x 115</t>
  </si>
  <si>
    <t>65 x 215</t>
  </si>
  <si>
    <t>200 x 215</t>
  </si>
  <si>
    <t>Mur bois 45 x 145 axe de 60 + panneau OSB12mm + parepluie et sablieres basse III</t>
  </si>
  <si>
    <t>Mur de refend 45 x 145 axe de 60 + sabliere</t>
  </si>
  <si>
    <t>Plancher bois 75 x 250 axe de 50 + plancher OSB18mm</t>
  </si>
  <si>
    <t>Doublage brique platriere 4cm enduit 1 face + LDV 120mm</t>
  </si>
  <si>
    <t>Cloison de separation en brique platriere 5cm</t>
  </si>
  <si>
    <t>Bande de phaltex sous cloisons</t>
  </si>
  <si>
    <t>Plafond en gyplaque sur rails enduit au platre</t>
  </si>
  <si>
    <t>Enduit au platre sous plancher poutrelles hourdis</t>
  </si>
  <si>
    <t>Plafond rampant en gyplaque sur rails enduit au platre</t>
  </si>
  <si>
    <t>Sous toiture DELTA VENT y compris liteaunage</t>
  </si>
  <si>
    <t>Velux 78 x 98 encastré + store interieur electrique</t>
  </si>
  <si>
    <t>SOLS</t>
  </si>
  <si>
    <t>OSSATURE BOIS</t>
  </si>
  <si>
    <t>Chape ciment talochée epaisseur 5cm</t>
  </si>
  <si>
    <t>Carrelage 30 x 30 gres emaillé pose droite</t>
  </si>
  <si>
    <t>Plinthe 7 x 30 assorties</t>
  </si>
  <si>
    <t>Faience 25 x33</t>
  </si>
  <si>
    <t>Blocage du bac a douche</t>
  </si>
  <si>
    <t>PLOMBERIE</t>
  </si>
  <si>
    <t>Chaudiere gaz a condensation DIETRICH 40 litres (MCR24/28)</t>
  </si>
  <si>
    <t>Thermostat d'ambiance</t>
  </si>
  <si>
    <t>Radiateur pour chaudiere gaz 600 x 600 1148 watts</t>
  </si>
  <si>
    <t>radiateur pour chaudiere gaz 600 x 700 1340 watts</t>
  </si>
  <si>
    <t>Seche serviette 500 watts</t>
  </si>
  <si>
    <t>Cuvette wc</t>
  </si>
  <si>
    <t>Meuble vasque equipé</t>
  </si>
  <si>
    <t>Receveur de douche extra plat equipé</t>
  </si>
  <si>
    <t>Pare douche</t>
  </si>
  <si>
    <t>Chauffe eau 10l sous evier (hors raccordement elec)</t>
  </si>
  <si>
    <t>Cuvette wc suspendue</t>
  </si>
  <si>
    <t>NEUF</t>
  </si>
  <si>
    <t>RENOVATION</t>
  </si>
  <si>
    <t>Prise de courant 2P sans TERRE</t>
  </si>
  <si>
    <t>Bloc 6 prises de courant</t>
  </si>
  <si>
    <t>MURS: Poncage des bandes, impression, patente, 2 couches de finition</t>
  </si>
  <si>
    <t>PLAF: Poncage des bandes, impression, 2 couches de finition</t>
  </si>
  <si>
    <t>Receveur 175 x 90 equipé</t>
  </si>
  <si>
    <t>Porte 83 post formée fournie posée</t>
  </si>
  <si>
    <t>Sol fermacell posé sur billes polistyrene</t>
  </si>
  <si>
    <t>Sol stratifié sur sous couche acoustique</t>
  </si>
  <si>
    <t>Faience 25x40</t>
  </si>
  <si>
    <t>Electricite</t>
  </si>
  <si>
    <t>Installation de chantier</t>
  </si>
  <si>
    <t>TOTAL</t>
  </si>
  <si>
    <t>Tarif</t>
  </si>
  <si>
    <t>TVA</t>
  </si>
  <si>
    <t>CHIFFRAGE ESTIMATIF</t>
  </si>
  <si>
    <t>MONTAL TOTAL ESTIME POUR LA TOTALITE DES TRAVAUX CITES</t>
  </si>
  <si>
    <t>m²</t>
  </si>
  <si>
    <t>RENO PLAF: revision, egrenage, poncage, toile de verre 2x finition</t>
  </si>
  <si>
    <t>RENO MURS: Detapissage, preparation support, impression, patente 2 couche finition</t>
  </si>
  <si>
    <t>RENO MURS: Preparation support, impression, patente 2 couches finition</t>
  </si>
  <si>
    <t>PEINTURES</t>
  </si>
  <si>
    <t>Quantité</t>
  </si>
  <si>
    <t>TARIF</t>
  </si>
  <si>
    <t>Implantation</t>
  </si>
  <si>
    <t>Enduit monocouche gratté</t>
  </si>
  <si>
    <t>Enduit tableau</t>
  </si>
  <si>
    <t>Joint de dilatation enduit</t>
  </si>
  <si>
    <t>plancher osb 18mm</t>
  </si>
  <si>
    <t>Tremie</t>
  </si>
  <si>
    <t>Solivage porteur en 38 x 200 entraxe 50</t>
  </si>
  <si>
    <t>Velux 78 x 98 en saillie à rotation</t>
  </si>
  <si>
    <t>Velux 114 x 118 en saillie à rotation</t>
  </si>
  <si>
    <t>Porte de garage sectionnelle 200 x 240 motorisation electrique</t>
  </si>
  <si>
    <t>Porte de service ALU 150 x 200</t>
  </si>
  <si>
    <t>Fenetre 80 x 95 PVC blanc vitrage 44.2</t>
  </si>
  <si>
    <t>Doublage placo 13mm + LDV 140mm R=4.35</t>
  </si>
  <si>
    <t>Escalier 1/4 tournant sans contre marches + rampe</t>
  </si>
  <si>
    <t>Store d'occultation interieur 114 x 118</t>
  </si>
  <si>
    <t>Store d'occultation interieur 78 x 98</t>
  </si>
  <si>
    <t>Volet roulant SOLAIRE pour velux 114 x 118</t>
  </si>
  <si>
    <t>Type</t>
  </si>
  <si>
    <t>Isolation sous dallage 80 mm</t>
  </si>
  <si>
    <t>Supression d'un mur porteur sur 2m et pose IPN</t>
  </si>
  <si>
    <t xml:space="preserve">Ouverture plancher pour pose d'un escalier </t>
  </si>
  <si>
    <t>Deroulement</t>
  </si>
  <si>
    <t>MAITRISE D'ŒUVRE</t>
  </si>
  <si>
    <t>PLATRERIE</t>
  </si>
  <si>
    <t>VRD</t>
  </si>
  <si>
    <t>FRAIS ANNEXES</t>
  </si>
  <si>
    <t>Renovation</t>
  </si>
  <si>
    <t>Neuf</t>
  </si>
  <si>
    <t>Estimation</t>
  </si>
  <si>
    <t>Porte 1 face</t>
  </si>
  <si>
    <t>Barre de seuil</t>
  </si>
  <si>
    <t>Parquet contrecollé</t>
  </si>
  <si>
    <t>Decapage terre vegetale (terrasse)</t>
  </si>
  <si>
    <t>Bêche de rive (terrasse)</t>
  </si>
  <si>
    <t>Coffrage de rive (terrasse)</t>
  </si>
  <si>
    <t>Herisson (terrasse)</t>
  </si>
  <si>
    <t>Dallage beton brut 12cm (terrasse)</t>
  </si>
  <si>
    <t>Terrasse</t>
  </si>
  <si>
    <t>RELEVE SUR DEVIS</t>
  </si>
  <si>
    <t>unité</t>
  </si>
  <si>
    <t>Prix vente</t>
  </si>
  <si>
    <t>Dalle</t>
  </si>
  <si>
    <t>Decapage</t>
  </si>
  <si>
    <t>Fouilles en rigole 0.50 x 0.40</t>
  </si>
  <si>
    <t>Semelles en BA 0.50 x 0.30 avec longrines 15x 36</t>
  </si>
  <si>
    <t>Maconnerie agglo B60 20x50x20 sur 2 rangs</t>
  </si>
  <si>
    <t>Remblai compacté sur 30 cm</t>
  </si>
  <si>
    <t>Isolation 80mm</t>
  </si>
  <si>
    <t>Film polyane</t>
  </si>
  <si>
    <t>Dalle beton 13cm avec treillis et planelles</t>
  </si>
  <si>
    <t>Maconnerie aggo creux</t>
  </si>
  <si>
    <t xml:space="preserve">Plancher </t>
  </si>
  <si>
    <t>Plancher beton armé isolant</t>
  </si>
  <si>
    <t>Dressement</t>
  </si>
  <si>
    <t>Chainage</t>
  </si>
  <si>
    <t>Seuils / appuis</t>
  </si>
  <si>
    <t>Appuis de fenêtres</t>
  </si>
  <si>
    <t>PRIX AU M²</t>
  </si>
  <si>
    <t>Longueur de la construction</t>
  </si>
  <si>
    <t>Largeur de la construction</t>
  </si>
  <si>
    <t>Fondations et dalle isolée</t>
  </si>
  <si>
    <t>Hauteur à la gouttiere</t>
  </si>
  <si>
    <t>Superficie au plancher</t>
  </si>
  <si>
    <t>Enduit exterieur</t>
  </si>
  <si>
    <t>Doublage 120mm + placo sur ossature</t>
  </si>
  <si>
    <t>Pignons (y compris rampanage)</t>
  </si>
  <si>
    <t>Mur parpaings isolés</t>
  </si>
  <si>
    <t>Toiture</t>
  </si>
  <si>
    <t>Superficie pignons</t>
  </si>
  <si>
    <t>(toiture 45)</t>
  </si>
  <si>
    <t>(toiture 37)</t>
  </si>
  <si>
    <t>Superficie des mur</t>
  </si>
  <si>
    <t>Longueur des 2 rampanages</t>
  </si>
  <si>
    <t>Mur parpaings NON isolés</t>
  </si>
  <si>
    <t>Calcul des 2 pignons</t>
  </si>
  <si>
    <t>cout</t>
  </si>
  <si>
    <t>Nombre de niveau</t>
  </si>
  <si>
    <t>Plancher haut</t>
  </si>
  <si>
    <t>Nombre de baies</t>
  </si>
  <si>
    <t>Nombre de fenetres</t>
  </si>
  <si>
    <t>Maconnerie diverse (appuis, seuils, chainage etc…)</t>
  </si>
  <si>
    <t>seuil</t>
  </si>
  <si>
    <t>appuis</t>
  </si>
  <si>
    <t>Pose VR</t>
  </si>
  <si>
    <t>Longueur</t>
  </si>
  <si>
    <t>Linteaux</t>
  </si>
  <si>
    <t>Poteau d'angle</t>
  </si>
  <si>
    <t>Plancher bois</t>
  </si>
  <si>
    <t>Charpente + couverture + sous faces</t>
  </si>
  <si>
    <t>Nombre de fenêtres de toit</t>
  </si>
  <si>
    <t>Fenetres de toit 114 x 118</t>
  </si>
  <si>
    <t>Murs exterieurs isolé (140mm) et enduits</t>
  </si>
  <si>
    <t>Fenetre 120x115</t>
  </si>
  <si>
    <t>Baie 200 x 215</t>
  </si>
  <si>
    <t>Cloisons 78 x 48</t>
  </si>
  <si>
    <t>Lineaire de cloison</t>
  </si>
  <si>
    <t>Plafond placo</t>
  </si>
  <si>
    <t>Portes</t>
  </si>
  <si>
    <t>Nombre de portes</t>
  </si>
  <si>
    <t>Escalier</t>
  </si>
  <si>
    <t>Nombre de pieces</t>
  </si>
  <si>
    <t>vv</t>
  </si>
  <si>
    <t>pc 16a</t>
  </si>
  <si>
    <t>rj45</t>
  </si>
  <si>
    <t>vmc</t>
  </si>
  <si>
    <t>tableau</t>
  </si>
  <si>
    <t>Elec</t>
  </si>
  <si>
    <t>Par Piece</t>
  </si>
  <si>
    <t>Electricité</t>
  </si>
  <si>
    <t>Plomberie</t>
  </si>
  <si>
    <t>Nombre de SdB</t>
  </si>
  <si>
    <t>Type de chauffage</t>
  </si>
  <si>
    <t>Chauffage</t>
  </si>
  <si>
    <t>Chaudiere</t>
  </si>
  <si>
    <t>Radiateur</t>
  </si>
  <si>
    <t>Thermostat</t>
  </si>
  <si>
    <t>Seche serviette</t>
  </si>
  <si>
    <t>Gaz</t>
  </si>
  <si>
    <t>Electrique</t>
  </si>
  <si>
    <t>Electrique + poele</t>
  </si>
  <si>
    <t>Aerothermie</t>
  </si>
  <si>
    <t>TOTAL GAZ</t>
  </si>
  <si>
    <t>Chauffage GAZ</t>
  </si>
  <si>
    <t>Chauffage ELEC</t>
  </si>
  <si>
    <t>thermostat</t>
  </si>
  <si>
    <t>Alim radiateur</t>
  </si>
  <si>
    <t>Radiateur 1500w</t>
  </si>
  <si>
    <t>TOTAL ELEC</t>
  </si>
  <si>
    <t>Poele à pellet</t>
  </si>
  <si>
    <t>m</t>
  </si>
  <si>
    <t>Nombre de wc</t>
  </si>
  <si>
    <t>Plomb</t>
  </si>
  <si>
    <t>wc</t>
  </si>
  <si>
    <t>douche angle</t>
  </si>
  <si>
    <t>Meuble vasque</t>
  </si>
  <si>
    <t>Distribution/u</t>
  </si>
  <si>
    <t>Evacuation/u</t>
  </si>
  <si>
    <t>Peinture</t>
  </si>
  <si>
    <t>mur</t>
  </si>
  <si>
    <t>Plafond</t>
  </si>
  <si>
    <t>Revetements de sols</t>
  </si>
  <si>
    <t>Sols</t>
  </si>
  <si>
    <t>Carellage</t>
  </si>
  <si>
    <t>Plinthes</t>
  </si>
  <si>
    <t>Chape</t>
  </si>
  <si>
    <t>Faiences</t>
  </si>
  <si>
    <t>Peintures + faiences</t>
  </si>
  <si>
    <t>Fixations diverses</t>
  </si>
  <si>
    <t>Naissance zing</t>
  </si>
  <si>
    <t>Film pare vapeur</t>
  </si>
  <si>
    <t>Isolation efegreen 120mm</t>
  </si>
  <si>
    <t>Couvertine alu</t>
  </si>
  <si>
    <t>Membrane EPDM</t>
  </si>
  <si>
    <t>Relevé périphérique membrane EPDM</t>
  </si>
  <si>
    <t>Costiere metallique</t>
  </si>
  <si>
    <t>Naissance et trop plein</t>
  </si>
  <si>
    <t>Tuyau de descente alu avec boite</t>
  </si>
  <si>
    <t>Porte d'entrée 90 x 215</t>
  </si>
  <si>
    <t>1 vt 60 x 75 vitrage imprimé</t>
  </si>
  <si>
    <t>Alimentation diverses</t>
  </si>
  <si>
    <t>Alimentation evacuations</t>
  </si>
  <si>
    <t>Carrelage 40 x 40 gres emaillé pose droite</t>
  </si>
  <si>
    <t>Plinthe 8 x 40 assorties</t>
  </si>
  <si>
    <t>Plinthes F80</t>
  </si>
  <si>
    <t>ENDUITS</t>
  </si>
  <si>
    <t>CHAUFFAGE</t>
  </si>
  <si>
    <t>Prix au m²</t>
  </si>
  <si>
    <t>Ballon thermo dynamique</t>
  </si>
  <si>
    <t>Superficie créée</t>
  </si>
  <si>
    <t>Placo collé sur parpaings</t>
  </si>
  <si>
    <t>Prise 32A</t>
  </si>
  <si>
    <t>Prise spécialisée</t>
  </si>
  <si>
    <t>Va et vient sous tube Iro</t>
  </si>
  <si>
    <t>Prise Plexo</t>
  </si>
  <si>
    <t>Plancher chauffant Air Eau</t>
  </si>
  <si>
    <t>Lave main</t>
  </si>
  <si>
    <t>ETUDES</t>
  </si>
  <si>
    <t>IMPLANTATION</t>
  </si>
  <si>
    <t>FONDATIONS</t>
  </si>
  <si>
    <t>DALLAGE</t>
  </si>
  <si>
    <t>PLANCHER</t>
  </si>
  <si>
    <t>ELEVATIONS</t>
  </si>
  <si>
    <t>DIVERS</t>
  </si>
  <si>
    <t>OUVERTURES</t>
  </si>
  <si>
    <t>PREPARATION</t>
  </si>
  <si>
    <t>TALOCHE</t>
  </si>
  <si>
    <t>GRATTE</t>
  </si>
  <si>
    <t>Soit</t>
  </si>
  <si>
    <t>du montant des travaux</t>
  </si>
  <si>
    <t>Poêle à pellets</t>
  </si>
  <si>
    <t>INSTALLATION</t>
  </si>
  <si>
    <t>HABILLAGES</t>
  </si>
  <si>
    <t>COUVERTURE ARDOISE</t>
  </si>
  <si>
    <t>ARDOISE</t>
  </si>
  <si>
    <t>GOUTIERES</t>
  </si>
  <si>
    <t>FENETRES DE TOIT</t>
  </si>
  <si>
    <t>TOITURE PLATE</t>
  </si>
  <si>
    <t>GOUTTIERES</t>
  </si>
  <si>
    <t>TOITURE TUILE</t>
  </si>
  <si>
    <t>BAIES ALU</t>
  </si>
  <si>
    <t>FENETRES PVC</t>
  </si>
  <si>
    <t>BAIES PVC</t>
  </si>
  <si>
    <t>FENETRES ALU</t>
  </si>
  <si>
    <t>PORTE DE SERVICE</t>
  </si>
  <si>
    <t>PORTE DE GARAGE</t>
  </si>
  <si>
    <t>PORTES D'ENTREE</t>
  </si>
  <si>
    <t>PLAFONDS</t>
  </si>
  <si>
    <t>PLANCHERS</t>
  </si>
  <si>
    <t>CLOISONS</t>
  </si>
  <si>
    <t>OUVRAGES DIVERS</t>
  </si>
  <si>
    <t>PLACO COLLE</t>
  </si>
  <si>
    <t>PLACO</t>
  </si>
  <si>
    <t>BRIQUE</t>
  </si>
  <si>
    <t>DOUBLAGES</t>
  </si>
  <si>
    <t>ECLAIRAGE</t>
  </si>
  <si>
    <t>PRISES</t>
  </si>
  <si>
    <t>PRISES COMMUNICATION</t>
  </si>
  <si>
    <t xml:space="preserve">ALIMENTATIONS </t>
  </si>
  <si>
    <t>VMC</t>
  </si>
  <si>
    <t>RADIATEURS</t>
  </si>
  <si>
    <t>TABLEAUX</t>
  </si>
  <si>
    <t>Tableau electrique maison 100 m²</t>
  </si>
  <si>
    <t>CHAUDIERE</t>
  </si>
  <si>
    <t>ALIMENTATIONS EVACUATIONS</t>
  </si>
  <si>
    <t>TOILETTES</t>
  </si>
  <si>
    <t>VASQUES</t>
  </si>
  <si>
    <t>DOUCHES</t>
  </si>
  <si>
    <t>CHAUFFE EAU</t>
  </si>
  <si>
    <t>CE</t>
  </si>
  <si>
    <t>17/000</t>
  </si>
  <si>
    <t>Etude de sol</t>
  </si>
  <si>
    <t>Test de permeabilité</t>
  </si>
  <si>
    <t>DPE</t>
  </si>
  <si>
    <t>VMC double flux avec reseau en gaine isolé Ø25mm</t>
  </si>
  <si>
    <t>MURETS</t>
  </si>
  <si>
    <t>Muret en parpaing de 20</t>
  </si>
  <si>
    <t>GRATTE SUR MUR</t>
  </si>
  <si>
    <t>Enduit du mur peripherique</t>
  </si>
  <si>
    <t>Escalier préfa pour sous sol</t>
  </si>
  <si>
    <t>Escaliers coulés pour l'exterieur</t>
  </si>
  <si>
    <t>Cuve de recuperation EP</t>
  </si>
  <si>
    <t>Dommage ouvrage pour superficie inf à 100 m²</t>
  </si>
  <si>
    <t>Dommage ouvrage pour superficie inf à 150 m²</t>
  </si>
  <si>
    <t>ESCALIERS</t>
  </si>
  <si>
    <t>DEMOLITION</t>
  </si>
  <si>
    <t>Demolition et evacuation des existants</t>
  </si>
  <si>
    <t>TERRASSE POUR SPA</t>
  </si>
  <si>
    <t>Tranchée technique (2TPC vertsØ40 + 1 TPC rouge Ø90 + eau + gaz + EU + EP + grillages)</t>
  </si>
  <si>
    <t>Enrobé de 5cm sur 20cm de 0/20 sur geotextile</t>
  </si>
  <si>
    <t>Accès en 0/20 sur geotextile</t>
  </si>
  <si>
    <t>Nettoyage d'un terrain</t>
  </si>
  <si>
    <t>OUVRAGES BOIS</t>
  </si>
  <si>
    <t>Terrasse bois exotique</t>
  </si>
  <si>
    <t>Fouilles</t>
  </si>
  <si>
    <t>semelles</t>
  </si>
  <si>
    <t>Ouvrages BA</t>
  </si>
  <si>
    <t>ML</t>
  </si>
  <si>
    <t>Poteaux</t>
  </si>
  <si>
    <t>Poutre et poteaux coffrés</t>
  </si>
  <si>
    <t>Dallage beton brut 15cm (terrasse)</t>
  </si>
  <si>
    <t xml:space="preserve">TERRASSE </t>
  </si>
  <si>
    <t>MURS: Poncage des bandes, impression,  2 couches de finition</t>
  </si>
  <si>
    <r>
      <t xml:space="preserve">2 vtx 120 x 125 avec VR en monobloc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</si>
  <si>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2 vtx 120 x 215 avec VR en monobloc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</si>
  <si>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1 vt 60 x 75 vitrage imprimé </t>
    </r>
    <r>
      <rPr>
        <b/>
        <sz val="11"/>
        <color rgb="FFFF0000"/>
        <rFont val="Calibri"/>
        <family val="2"/>
        <scheme val="minor"/>
      </rPr>
      <t>(prix constructeur)</t>
    </r>
  </si>
  <si>
    <r>
      <t>Porte de garage basculante 200 x 240 manuelle</t>
    </r>
    <r>
      <rPr>
        <b/>
        <sz val="11"/>
        <color rgb="FFFF0000"/>
        <rFont val="Calibri"/>
        <family val="2"/>
        <scheme val="minor"/>
      </rPr>
      <t xml:space="preserve"> (prix constructeur)</t>
    </r>
  </si>
  <si>
    <r>
      <t xml:space="preserve">Motorisation porte basculante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</si>
  <si>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Plafond BA13 sur F530 RDC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</si>
  <si>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Doublage placo 13mm + LDV 120mm R=3.75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</si>
  <si>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Cloison isolante de 120 </t>
    </r>
    <r>
      <rPr>
        <b/>
        <sz val="11"/>
        <color rgb="FFFF0000"/>
        <rFont val="Calibri"/>
        <family val="2"/>
        <scheme val="minor"/>
      </rPr>
      <t>(prix constructeur)</t>
    </r>
  </si>
  <si>
    <t>Joint d'etanchéité periphérique pour RT</t>
  </si>
  <si>
    <r>
      <t xml:space="preserve">Porte interieur 83cm isoplane compris bequillage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</si>
  <si>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Porte interieur 83cm isoplane ISOLANTE compris bequillage </t>
    </r>
    <r>
      <rPr>
        <b/>
        <sz val="11"/>
        <color rgb="FFFF0000"/>
        <rFont val="Calibri"/>
        <family val="2"/>
        <scheme val="minor"/>
      </rPr>
      <t>(prix constructeur)</t>
    </r>
  </si>
  <si>
    <t>Charpente fermettes</t>
  </si>
  <si>
    <t>ITE</t>
  </si>
  <si>
    <t>Sarking ardoises</t>
  </si>
  <si>
    <t>LINEAIRE</t>
  </si>
  <si>
    <t>SUPERFICIE DALLE</t>
  </si>
  <si>
    <t>Verifier si isolation necessaire</t>
  </si>
  <si>
    <t>HAUTEUR ARASE</t>
  </si>
  <si>
    <t>Verifier hauteur d'arase</t>
  </si>
  <si>
    <t>NBRE DE POTEAUX</t>
  </si>
  <si>
    <t>Multiplier x0.3x0.3</t>
  </si>
  <si>
    <t>VMC simple flux avec reseau en gaine isolé Ø25mm</t>
  </si>
  <si>
    <t>Sarking</t>
  </si>
  <si>
    <t>FENETRE PVC RENO</t>
  </si>
  <si>
    <t>Tremie escalier</t>
  </si>
  <si>
    <t>Isolation plafond LDV 100mm R=2.5 RAMPANTS</t>
  </si>
  <si>
    <t>Trappe d'accès aux combles</t>
  </si>
  <si>
    <t>Habillage tremie</t>
  </si>
  <si>
    <t>Demolition cloison RdC</t>
  </si>
  <si>
    <t>Preparation du seuil</t>
  </si>
  <si>
    <t>FERMETTES</t>
  </si>
  <si>
    <t>Isolation jambes de force fermette</t>
  </si>
  <si>
    <t>Plaquage jambes de force sur fourrures F530</t>
  </si>
  <si>
    <t>ETANCHEITE</t>
  </si>
  <si>
    <t>Reprise de l'emprise des cloisons démolies</t>
  </si>
  <si>
    <t>Deplacement radiateur du RdC</t>
  </si>
  <si>
    <t>ECONOMIES POSSIBLES</t>
  </si>
  <si>
    <t>Démolition des cloisons par client</t>
  </si>
  <si>
    <t>Peintures réalisées par le client</t>
  </si>
  <si>
    <t>Suppression de la SdB de l'etage (mais conservation des toilettes)</t>
  </si>
  <si>
    <t>Suppression de la SdB de l'etage y compris les toilettes</t>
  </si>
  <si>
    <t>Sol de l'etage réalisés par le client</t>
  </si>
  <si>
    <t>TOTAL DES ECONOMIES POSSIBLES</t>
  </si>
  <si>
    <t>Soit un total de (avec des honoraires ramenés à 2000€HT)</t>
  </si>
  <si>
    <t>Apparait ici la 1ere rubrique remplie de la feuille ACCUEIL avec le tarif HT  en 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</si>
</sst>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  <numFmt numFmtId="166" formatCode="0.0%"/>
    <numFmt numFmtId="167" formatCode="#,###&quot;m²&quot;"/>
  </numFmts>
  <fonts count="23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303030"/>
      <name val="Verdana"/>
      <family val="2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rgb="FF0066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141414"/>
      <name val="Arial"/>
      <family val="2"/>
    </font>
    <font>
      <b/>
      <sz val="11"/>
      <color indexed="48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/>
    <xf numFmtId="164" fontId="0" fillId="0" borderId="5" xfId="0" applyNumberFormat="1" applyBorder="1" applyAlignment="1"/>
    <xf numFmtId="164" fontId="0" fillId="0" borderId="0" xfId="0" applyNumberFormat="1" applyAlignment="1"/>
    <xf numFmtId="164" fontId="0" fillId="0" borderId="0" xfId="0" applyNumberFormat="1"/>
    <xf numFmtId="0" fontId="2" fillId="0" borderId="0" xfId="0" applyFont="1" applyBorder="1"/>
    <xf numFmtId="0" fontId="2" fillId="0" borderId="0" xfId="0" applyFont="1"/>
    <xf numFmtId="0" fontId="2" fillId="2" borderId="0" xfId="0" applyFont="1" applyFill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3" xfId="0" applyNumberFormat="1" applyBorder="1" applyAlignment="1"/>
    <xf numFmtId="164" fontId="2" fillId="0" borderId="0" xfId="0" applyNumberFormat="1" applyFont="1" applyBorder="1"/>
    <xf numFmtId="164" fontId="2" fillId="2" borderId="0" xfId="0" applyNumberFormat="1" applyFont="1" applyFill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3" borderId="7" xfId="0" applyFont="1" applyFill="1" applyBorder="1" applyAlignment="1"/>
    <xf numFmtId="164" fontId="1" fillId="3" borderId="7" xfId="0" applyNumberFormat="1" applyFont="1" applyFill="1" applyBorder="1" applyAlignment="1"/>
    <xf numFmtId="0" fontId="1" fillId="3" borderId="8" xfId="0" applyFont="1" applyFill="1" applyBorder="1" applyAlignment="1"/>
    <xf numFmtId="0" fontId="0" fillId="4" borderId="0" xfId="0" applyFill="1"/>
    <xf numFmtId="0" fontId="0" fillId="4" borderId="0" xfId="0" applyFill="1" applyAlignment="1"/>
    <xf numFmtId="0" fontId="2" fillId="4" borderId="0" xfId="0" applyFont="1" applyFill="1" applyAlignment="1"/>
    <xf numFmtId="0" fontId="1" fillId="5" borderId="7" xfId="0" applyFont="1" applyFill="1" applyBorder="1" applyAlignment="1"/>
    <xf numFmtId="164" fontId="1" fillId="5" borderId="7" xfId="0" applyNumberFormat="1" applyFont="1" applyFill="1" applyBorder="1" applyAlignment="1"/>
    <xf numFmtId="164" fontId="1" fillId="5" borderId="8" xfId="0" applyNumberFormat="1" applyFont="1" applyFill="1" applyBorder="1" applyAlignment="1"/>
    <xf numFmtId="0" fontId="2" fillId="2" borderId="0" xfId="0" applyFont="1" applyFill="1" applyAlignment="1"/>
    <xf numFmtId="164" fontId="2" fillId="2" borderId="0" xfId="0" applyNumberFormat="1" applyFont="1" applyFill="1" applyAlignment="1"/>
    <xf numFmtId="164" fontId="2" fillId="2" borderId="0" xfId="0" applyNumberFormat="1" applyFont="1" applyFill="1"/>
    <xf numFmtId="0" fontId="2" fillId="0" borderId="0" xfId="0" applyFont="1" applyFill="1"/>
    <xf numFmtId="0" fontId="0" fillId="0" borderId="0" xfId="0" applyFont="1"/>
    <xf numFmtId="0" fontId="0" fillId="7" borderId="0" xfId="0" applyFill="1"/>
    <xf numFmtId="0" fontId="0" fillId="0" borderId="0" xfId="0" applyNumberFormat="1" applyProtection="1"/>
    <xf numFmtId="0" fontId="0" fillId="0" borderId="0" xfId="0" applyNumberFormat="1" applyFill="1" applyProtection="1"/>
    <xf numFmtId="0" fontId="9" fillId="0" borderId="0" xfId="0" applyNumberFormat="1" applyFont="1" applyFill="1" applyProtection="1"/>
    <xf numFmtId="0" fontId="0" fillId="6" borderId="0" xfId="0" applyNumberFormat="1" applyFill="1" applyProtection="1"/>
    <xf numFmtId="0" fontId="6" fillId="0" borderId="0" xfId="0" applyNumberFormat="1" applyFont="1" applyFill="1" applyProtection="1"/>
    <xf numFmtId="0" fontId="0" fillId="7" borderId="0" xfId="0" applyNumberFormat="1" applyFill="1" applyProtection="1"/>
    <xf numFmtId="0" fontId="0" fillId="8" borderId="0" xfId="0" applyNumberFormat="1" applyFill="1" applyAlignment="1" applyProtection="1">
      <alignment wrapText="1"/>
      <protection locked="0"/>
    </xf>
    <xf numFmtId="9" fontId="0" fillId="0" borderId="0" xfId="0" applyNumberFormat="1" applyProtection="1"/>
    <xf numFmtId="9" fontId="0" fillId="0" borderId="0" xfId="0" applyNumberFormat="1" applyFill="1" applyProtection="1"/>
    <xf numFmtId="9" fontId="0" fillId="9" borderId="0" xfId="0" applyNumberFormat="1" applyFill="1" applyProtection="1"/>
    <xf numFmtId="0" fontId="1" fillId="0" borderId="7" xfId="0" applyFont="1" applyFill="1" applyBorder="1" applyAlignment="1"/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6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4" fontId="0" fillId="9" borderId="0" xfId="0" applyNumberFormat="1" applyFill="1" applyProtection="1"/>
    <xf numFmtId="164" fontId="0" fillId="0" borderId="0" xfId="0" applyNumberFormat="1" applyProtection="1"/>
    <xf numFmtId="164" fontId="0" fillId="0" borderId="0" xfId="0" applyNumberFormat="1" applyFill="1" applyProtection="1"/>
    <xf numFmtId="164" fontId="10" fillId="11" borderId="14" xfId="0" applyNumberFormat="1" applyFont="1" applyFill="1" applyBorder="1" applyAlignment="1">
      <alignment horizontal="center"/>
    </xf>
    <xf numFmtId="0" fontId="11" fillId="0" borderId="0" xfId="0" applyFont="1"/>
    <xf numFmtId="44" fontId="0" fillId="0" borderId="0" xfId="0" applyNumberFormat="1" applyProtection="1"/>
    <xf numFmtId="44" fontId="0" fillId="9" borderId="0" xfId="0" applyNumberFormat="1" applyFill="1" applyProtection="1"/>
    <xf numFmtId="44" fontId="0" fillId="0" borderId="0" xfId="0" applyNumberFormat="1" applyFill="1" applyProtection="1"/>
    <xf numFmtId="164" fontId="0" fillId="7" borderId="0" xfId="0" applyNumberFormat="1" applyFill="1" applyProtection="1"/>
    <xf numFmtId="0" fontId="1" fillId="7" borderId="8" xfId="0" applyFont="1" applyFill="1" applyBorder="1" applyAlignment="1"/>
    <xf numFmtId="164" fontId="0" fillId="7" borderId="0" xfId="0" applyNumberFormat="1" applyFill="1" applyBorder="1"/>
    <xf numFmtId="164" fontId="0" fillId="7" borderId="4" xfId="0" applyNumberFormat="1" applyFill="1" applyBorder="1" applyAlignment="1"/>
    <xf numFmtId="164" fontId="0" fillId="7" borderId="3" xfId="0" applyNumberFormat="1" applyFill="1" applyBorder="1"/>
    <xf numFmtId="164" fontId="0" fillId="7" borderId="3" xfId="0" applyNumberFormat="1" applyFill="1" applyBorder="1" applyAlignment="1"/>
    <xf numFmtId="164" fontId="0" fillId="7" borderId="5" xfId="0" applyNumberFormat="1" applyFill="1" applyBorder="1" applyAlignment="1"/>
    <xf numFmtId="164" fontId="2" fillId="7" borderId="0" xfId="0" applyNumberFormat="1" applyFont="1" applyFill="1" applyBorder="1"/>
    <xf numFmtId="0" fontId="2" fillId="7" borderId="0" xfId="0" applyFont="1" applyFill="1" applyBorder="1"/>
    <xf numFmtId="164" fontId="0" fillId="7" borderId="0" xfId="0" applyNumberFormat="1" applyFill="1"/>
    <xf numFmtId="164" fontId="0" fillId="7" borderId="0" xfId="0" applyNumberFormat="1" applyFill="1" applyAlignment="1"/>
    <xf numFmtId="164" fontId="1" fillId="7" borderId="7" xfId="0" applyNumberFormat="1" applyFont="1" applyFill="1" applyBorder="1" applyAlignment="1"/>
    <xf numFmtId="0" fontId="2" fillId="0" borderId="1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7" borderId="0" xfId="0" applyFill="1" applyAlignment="1"/>
    <xf numFmtId="0" fontId="0" fillId="7" borderId="0" xfId="0" applyFill="1" applyBorder="1"/>
    <xf numFmtId="0" fontId="0" fillId="7" borderId="3" xfId="0" applyFill="1" applyBorder="1"/>
    <xf numFmtId="0" fontId="2" fillId="7" borderId="0" xfId="0" applyFont="1" applyFill="1" applyAlignment="1"/>
    <xf numFmtId="164" fontId="2" fillId="7" borderId="0" xfId="0" applyNumberFormat="1" applyFont="1" applyFill="1" applyAlignment="1"/>
    <xf numFmtId="164" fontId="2" fillId="7" borderId="0" xfId="0" applyNumberFormat="1" applyFont="1" applyFill="1"/>
    <xf numFmtId="0" fontId="0" fillId="9" borderId="0" xfId="0" applyFill="1"/>
    <xf numFmtId="0" fontId="0" fillId="9" borderId="0" xfId="0" applyFill="1" applyAlignment="1"/>
    <xf numFmtId="0" fontId="2" fillId="9" borderId="0" xfId="0" applyFont="1" applyFill="1" applyAlignment="1"/>
    <xf numFmtId="44" fontId="0" fillId="0" borderId="0" xfId="0" applyNumberFormat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9" fontId="9" fillId="0" borderId="11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 applyProtection="1"/>
    <xf numFmtId="166" fontId="0" fillId="7" borderId="0" xfId="0" applyNumberFormat="1" applyFill="1" applyProtection="1"/>
    <xf numFmtId="166" fontId="0" fillId="0" borderId="0" xfId="0" applyNumberFormat="1" applyFill="1" applyProtection="1"/>
    <xf numFmtId="9" fontId="0" fillId="0" borderId="0" xfId="0" applyNumberFormat="1" applyFill="1" applyBorder="1" applyAlignment="1" applyProtection="1">
      <alignment horizontal="right"/>
    </xf>
    <xf numFmtId="0" fontId="12" fillId="0" borderId="11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5" fontId="0" fillId="0" borderId="0" xfId="0" applyNumberFormat="1" applyBorder="1" applyAlignment="1" applyProtection="1">
      <alignment horizontal="center"/>
    </xf>
    <xf numFmtId="44" fontId="0" fillId="0" borderId="0" xfId="0" applyNumberFormat="1" applyBorder="1" applyProtection="1"/>
    <xf numFmtId="166" fontId="0" fillId="7" borderId="0" xfId="0" applyNumberFormat="1" applyFill="1" applyBorder="1" applyProtection="1"/>
    <xf numFmtId="164" fontId="0" fillId="0" borderId="0" xfId="0" applyNumberFormat="1" applyFill="1" applyBorder="1" applyProtection="1"/>
    <xf numFmtId="0" fontId="8" fillId="0" borderId="17" xfId="0" applyNumberFormat="1" applyFont="1" applyFill="1" applyBorder="1" applyAlignment="1" applyProtection="1">
      <alignment vertical="center"/>
    </xf>
    <xf numFmtId="165" fontId="0" fillId="0" borderId="0" xfId="0" applyNumberFormat="1" applyBorder="1" applyAlignment="1" applyProtection="1"/>
    <xf numFmtId="5" fontId="0" fillId="0" borderId="0" xfId="0" applyNumberFormat="1" applyBorder="1" applyAlignment="1" applyProtection="1"/>
    <xf numFmtId="44" fontId="0" fillId="0" borderId="0" xfId="0" applyNumberFormat="1" applyAlignment="1" applyProtection="1"/>
    <xf numFmtId="0" fontId="0" fillId="11" borderId="0" xfId="0" applyFill="1"/>
    <xf numFmtId="0" fontId="0" fillId="7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7" borderId="0" xfId="0" applyNumberFormat="1" applyFill="1" applyAlignment="1">
      <alignment horizontal="center"/>
    </xf>
    <xf numFmtId="164" fontId="0" fillId="11" borderId="0" xfId="0" applyNumberFormat="1" applyFill="1" applyAlignment="1">
      <alignment horizontal="center"/>
    </xf>
    <xf numFmtId="44" fontId="0" fillId="0" borderId="0" xfId="0" applyNumberFormat="1"/>
    <xf numFmtId="0" fontId="0" fillId="11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/>
    <xf numFmtId="0" fontId="0" fillId="0" borderId="0" xfId="0" applyNumberFormat="1"/>
    <xf numFmtId="0" fontId="0" fillId="0" borderId="0" xfId="0" applyFill="1"/>
    <xf numFmtId="164" fontId="0" fillId="0" borderId="0" xfId="0" applyNumberFormat="1" applyFill="1"/>
    <xf numFmtId="44" fontId="0" fillId="0" borderId="15" xfId="0" applyNumberFormat="1" applyBorder="1"/>
    <xf numFmtId="0" fontId="0" fillId="0" borderId="19" xfId="0" applyBorder="1"/>
    <xf numFmtId="0" fontId="0" fillId="0" borderId="16" xfId="0" applyBorder="1"/>
    <xf numFmtId="44" fontId="0" fillId="0" borderId="1" xfId="0" applyNumberFormat="1" applyBorder="1"/>
    <xf numFmtId="0" fontId="0" fillId="0" borderId="4" xfId="0" applyBorder="1"/>
    <xf numFmtId="44" fontId="0" fillId="0" borderId="2" xfId="0" applyNumberFormat="1" applyBorder="1"/>
    <xf numFmtId="0" fontId="0" fillId="0" borderId="5" xfId="0" applyBorder="1"/>
    <xf numFmtId="0" fontId="0" fillId="0" borderId="0" xfId="0" applyNumberFormat="1" applyBorder="1"/>
    <xf numFmtId="44" fontId="0" fillId="0" borderId="19" xfId="0" applyNumberFormat="1" applyBorder="1"/>
    <xf numFmtId="0" fontId="0" fillId="12" borderId="5" xfId="0" applyFill="1" applyBorder="1"/>
    <xf numFmtId="0" fontId="0" fillId="0" borderId="0" xfId="0" applyFill="1" applyBorder="1"/>
    <xf numFmtId="0" fontId="0" fillId="11" borderId="0" xfId="0" applyFill="1" applyAlignment="1">
      <alignment horizontal="right"/>
    </xf>
    <xf numFmtId="9" fontId="0" fillId="0" borderId="0" xfId="0" applyNumberFormat="1" applyAlignment="1" applyProtection="1">
      <alignment horizontal="right"/>
    </xf>
    <xf numFmtId="10" fontId="0" fillId="0" borderId="0" xfId="0" applyNumberFormat="1" applyProtection="1"/>
    <xf numFmtId="10" fontId="0" fillId="0" borderId="0" xfId="0" applyNumberFormat="1" applyBorder="1" applyProtection="1"/>
    <xf numFmtId="10" fontId="0" fillId="0" borderId="0" xfId="0" applyNumberFormat="1" applyBorder="1" applyAlignment="1" applyProtection="1">
      <alignment horizontal="center"/>
    </xf>
    <xf numFmtId="10" fontId="0" fillId="0" borderId="0" xfId="0" applyNumberFormat="1" applyBorder="1" applyAlignment="1" applyProtection="1"/>
    <xf numFmtId="10" fontId="0" fillId="0" borderId="0" xfId="0" applyNumberFormat="1" applyAlignment="1" applyProtection="1"/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0" fillId="0" borderId="0" xfId="0" applyFont="1" applyFill="1"/>
    <xf numFmtId="164" fontId="0" fillId="13" borderId="0" xfId="0" applyNumberFormat="1" applyFill="1" applyProtection="1"/>
    <xf numFmtId="164" fontId="9" fillId="0" borderId="0" xfId="0" applyNumberFormat="1" applyFont="1" applyFill="1" applyAlignment="1" applyProtection="1">
      <alignment horizontal="right"/>
    </xf>
    <xf numFmtId="0" fontId="9" fillId="0" borderId="0" xfId="0" applyNumberFormat="1" applyFont="1" applyProtection="1"/>
    <xf numFmtId="44" fontId="9" fillId="0" borderId="0" xfId="0" applyNumberFormat="1" applyFont="1" applyProtection="1"/>
    <xf numFmtId="10" fontId="14" fillId="0" borderId="0" xfId="0" applyNumberFormat="1" applyFont="1" applyProtection="1"/>
    <xf numFmtId="0" fontId="1" fillId="14" borderId="7" xfId="0" applyFont="1" applyFill="1" applyBorder="1" applyAlignment="1"/>
    <xf numFmtId="0" fontId="1" fillId="14" borderId="8" xfId="0" applyFont="1" applyFill="1" applyBorder="1" applyAlignment="1"/>
    <xf numFmtId="164" fontId="0" fillId="14" borderId="0" xfId="0" applyNumberFormat="1" applyFill="1" applyBorder="1"/>
    <xf numFmtId="164" fontId="0" fillId="14" borderId="4" xfId="0" applyNumberFormat="1" applyFill="1" applyBorder="1" applyAlignment="1"/>
    <xf numFmtId="164" fontId="0" fillId="14" borderId="3" xfId="0" applyNumberFormat="1" applyFill="1" applyBorder="1"/>
    <xf numFmtId="164" fontId="0" fillId="14" borderId="3" xfId="0" applyNumberFormat="1" applyFill="1" applyBorder="1" applyAlignment="1"/>
    <xf numFmtId="164" fontId="0" fillId="14" borderId="5" xfId="0" applyNumberFormat="1" applyFill="1" applyBorder="1" applyAlignment="1"/>
    <xf numFmtId="164" fontId="2" fillId="14" borderId="0" xfId="0" applyNumberFormat="1" applyFont="1" applyFill="1" applyBorder="1"/>
    <xf numFmtId="0" fontId="2" fillId="14" borderId="0" xfId="0" applyFont="1" applyFill="1" applyBorder="1"/>
    <xf numFmtId="164" fontId="0" fillId="14" borderId="0" xfId="0" applyNumberFormat="1" applyFill="1"/>
    <xf numFmtId="164" fontId="0" fillId="14" borderId="0" xfId="0" applyNumberFormat="1" applyFill="1" applyAlignment="1"/>
    <xf numFmtId="164" fontId="0" fillId="14" borderId="0" xfId="0" applyNumberFormat="1" applyFont="1" applyFill="1"/>
    <xf numFmtId="0" fontId="0" fillId="15" borderId="0" xfId="0" applyFill="1" applyAlignment="1">
      <alignment horizontal="center"/>
    </xf>
    <xf numFmtId="0" fontId="2" fillId="15" borderId="0" xfId="0" applyFont="1" applyFill="1" applyAlignment="1">
      <alignment horizontal="center"/>
    </xf>
    <xf numFmtId="0" fontId="0" fillId="15" borderId="0" xfId="0" applyFont="1" applyFill="1" applyAlignment="1">
      <alignment horizontal="center"/>
    </xf>
    <xf numFmtId="0" fontId="0" fillId="15" borderId="0" xfId="0" applyFill="1" applyAlignment="1" applyProtection="1">
      <alignment horizontal="center"/>
      <protection locked="0"/>
    </xf>
    <xf numFmtId="0" fontId="0" fillId="15" borderId="15" xfId="0" applyFill="1" applyBorder="1" applyAlignment="1" applyProtection="1">
      <alignment horizontal="center"/>
      <protection locked="0"/>
    </xf>
    <xf numFmtId="0" fontId="2" fillId="15" borderId="2" xfId="0" applyFont="1" applyFill="1" applyBorder="1" applyAlignment="1" applyProtection="1">
      <alignment horizontal="center"/>
      <protection locked="0"/>
    </xf>
    <xf numFmtId="0" fontId="2" fillId="15" borderId="0" xfId="0" applyFont="1" applyFill="1" applyAlignment="1" applyProtection="1">
      <alignment horizontal="center"/>
      <protection locked="0"/>
    </xf>
    <xf numFmtId="0" fontId="0" fillId="15" borderId="0" xfId="0" applyFont="1" applyFill="1" applyAlignment="1" applyProtection="1">
      <alignment horizontal="center"/>
      <protection locked="0"/>
    </xf>
    <xf numFmtId="0" fontId="1" fillId="0" borderId="7" xfId="0" applyFont="1" applyBorder="1" applyAlignment="1" applyProtection="1"/>
    <xf numFmtId="0" fontId="1" fillId="0" borderId="7" xfId="0" applyFont="1" applyFill="1" applyBorder="1" applyAlignment="1" applyProtection="1"/>
    <xf numFmtId="0" fontId="1" fillId="14" borderId="7" xfId="0" applyFont="1" applyFill="1" applyBorder="1" applyAlignment="1" applyProtection="1"/>
    <xf numFmtId="0" fontId="1" fillId="14" borderId="8" xfId="0" applyFont="1" applyFill="1" applyBorder="1" applyAlignment="1" applyProtection="1"/>
    <xf numFmtId="164" fontId="0" fillId="0" borderId="0" xfId="0" applyNumberFormat="1" applyFont="1" applyAlignment="1" applyProtection="1">
      <alignment horizontal="center"/>
    </xf>
    <xf numFmtId="0" fontId="0" fillId="0" borderId="0" xfId="0" applyProtection="1"/>
    <xf numFmtId="0" fontId="0" fillId="0" borderId="0" xfId="0" applyBorder="1" applyProtection="1"/>
    <xf numFmtId="164" fontId="0" fillId="14" borderId="0" xfId="0" applyNumberFormat="1" applyFill="1" applyBorder="1" applyProtection="1"/>
    <xf numFmtId="164" fontId="0" fillId="14" borderId="4" xfId="0" applyNumberFormat="1" applyFill="1" applyBorder="1" applyAlignment="1" applyProtection="1"/>
    <xf numFmtId="164" fontId="0" fillId="0" borderId="16" xfId="0" applyNumberFormat="1" applyFont="1" applyBorder="1" applyAlignment="1" applyProtection="1">
      <alignment horizontal="center"/>
    </xf>
    <xf numFmtId="0" fontId="0" fillId="0" borderId="3" xfId="0" applyBorder="1" applyProtection="1"/>
    <xf numFmtId="164" fontId="0" fillId="14" borderId="3" xfId="0" applyNumberFormat="1" applyFill="1" applyBorder="1" applyProtection="1"/>
    <xf numFmtId="164" fontId="0" fillId="14" borderId="3" xfId="0" applyNumberFormat="1" applyFill="1" applyBorder="1" applyAlignment="1" applyProtection="1"/>
    <xf numFmtId="164" fontId="0" fillId="14" borderId="5" xfId="0" applyNumberFormat="1" applyFill="1" applyBorder="1" applyAlignment="1" applyProtection="1"/>
    <xf numFmtId="164" fontId="0" fillId="0" borderId="5" xfId="0" applyNumberFormat="1" applyFont="1" applyFill="1" applyBorder="1" applyAlignment="1" applyProtection="1">
      <alignment horizontal="center"/>
    </xf>
    <xf numFmtId="0" fontId="2" fillId="0" borderId="0" xfId="0" applyFont="1" applyProtection="1"/>
    <xf numFmtId="0" fontId="2" fillId="0" borderId="0" xfId="0" applyFont="1" applyBorder="1" applyProtection="1"/>
    <xf numFmtId="164" fontId="2" fillId="14" borderId="0" xfId="0" applyNumberFormat="1" applyFont="1" applyFill="1" applyBorder="1" applyProtection="1"/>
    <xf numFmtId="0" fontId="2" fillId="14" borderId="0" xfId="0" applyFont="1" applyFill="1" applyBorder="1" applyProtection="1"/>
    <xf numFmtId="164" fontId="10" fillId="11" borderId="1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164" fontId="10" fillId="0" borderId="0" xfId="0" applyNumberFormat="1" applyFont="1" applyAlignment="1" applyProtection="1">
      <alignment horizontal="center"/>
    </xf>
    <xf numFmtId="164" fontId="0" fillId="14" borderId="0" xfId="0" applyNumberFormat="1" applyFill="1" applyProtection="1"/>
    <xf numFmtId="0" fontId="0" fillId="0" borderId="0" xfId="0" applyFill="1" applyProtection="1"/>
    <xf numFmtId="0" fontId="2" fillId="0" borderId="0" xfId="0" applyFont="1" applyFill="1" applyProtection="1"/>
    <xf numFmtId="164" fontId="0" fillId="14" borderId="0" xfId="0" applyNumberFormat="1" applyFill="1" applyAlignment="1" applyProtection="1"/>
    <xf numFmtId="164" fontId="1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164" fontId="0" fillId="14" borderId="0" xfId="0" applyNumberFormat="1" applyFont="1" applyFill="1" applyProtection="1"/>
    <xf numFmtId="0" fontId="0" fillId="0" borderId="0" xfId="0" applyFont="1" applyFill="1" applyProtection="1"/>
    <xf numFmtId="0" fontId="0" fillId="0" borderId="0" xfId="0" applyFill="1" applyBorder="1" applyProtection="1"/>
    <xf numFmtId="164" fontId="0" fillId="14" borderId="0" xfId="0" applyNumberFormat="1" applyFill="1" applyBorder="1" applyAlignment="1" applyProtection="1"/>
    <xf numFmtId="0" fontId="2" fillId="0" borderId="0" xfId="0" applyFont="1" applyFill="1" applyBorder="1" applyProtection="1"/>
    <xf numFmtId="164" fontId="2" fillId="0" borderId="0" xfId="0" applyNumberFormat="1" applyFont="1" applyFill="1" applyBorder="1" applyProtection="1"/>
    <xf numFmtId="164" fontId="0" fillId="14" borderId="0" xfId="0" applyNumberFormat="1" applyFont="1" applyFill="1" applyAlignment="1" applyProtection="1"/>
    <xf numFmtId="164" fontId="1" fillId="14" borderId="7" xfId="0" applyNumberFormat="1" applyFont="1" applyFill="1" applyBorder="1" applyAlignment="1"/>
    <xf numFmtId="164" fontId="1" fillId="14" borderId="8" xfId="0" applyNumberFormat="1" applyFont="1" applyFill="1" applyBorder="1" applyAlignment="1"/>
    <xf numFmtId="0" fontId="0" fillId="14" borderId="0" xfId="0" applyFill="1" applyBorder="1"/>
    <xf numFmtId="0" fontId="0" fillId="14" borderId="3" xfId="0" applyFill="1" applyBorder="1"/>
    <xf numFmtId="0" fontId="2" fillId="14" borderId="0" xfId="0" applyFont="1" applyFill="1" applyAlignment="1"/>
    <xf numFmtId="164" fontId="2" fillId="14" borderId="0" xfId="0" applyNumberFormat="1" applyFont="1" applyFill="1" applyAlignment="1"/>
    <xf numFmtId="164" fontId="2" fillId="14" borderId="0" xfId="0" applyNumberFormat="1" applyFont="1" applyFill="1"/>
    <xf numFmtId="0" fontId="0" fillId="14" borderId="0" xfId="0" applyFill="1" applyAlignment="1"/>
    <xf numFmtId="0" fontId="0" fillId="14" borderId="0" xfId="0" applyFill="1"/>
    <xf numFmtId="0" fontId="0" fillId="15" borderId="0" xfId="0" applyFill="1"/>
    <xf numFmtId="0" fontId="2" fillId="15" borderId="9" xfId="0" applyFont="1" applyFill="1" applyBorder="1" applyAlignment="1">
      <alignment horizontal="center"/>
    </xf>
    <xf numFmtId="0" fontId="2" fillId="15" borderId="16" xfId="0" applyFont="1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2" fillId="15" borderId="0" xfId="0" applyFont="1" applyFill="1"/>
    <xf numFmtId="0" fontId="0" fillId="15" borderId="0" xfId="0" applyFill="1" applyProtection="1">
      <protection locked="0"/>
    </xf>
    <xf numFmtId="0" fontId="2" fillId="15" borderId="9" xfId="0" applyFont="1" applyFill="1" applyBorder="1" applyAlignment="1" applyProtection="1">
      <alignment horizontal="center"/>
      <protection locked="0"/>
    </xf>
    <xf numFmtId="0" fontId="2" fillId="15" borderId="16" xfId="0" applyFont="1" applyFill="1" applyBorder="1" applyAlignment="1" applyProtection="1">
      <alignment horizontal="center"/>
      <protection locked="0"/>
    </xf>
    <xf numFmtId="0" fontId="0" fillId="15" borderId="10" xfId="0" applyFill="1" applyBorder="1" applyAlignment="1" applyProtection="1">
      <alignment horizontal="center"/>
      <protection locked="0"/>
    </xf>
    <xf numFmtId="0" fontId="0" fillId="15" borderId="5" xfId="0" applyFill="1" applyBorder="1" applyAlignment="1" applyProtection="1">
      <alignment horizontal="center"/>
      <protection locked="0"/>
    </xf>
    <xf numFmtId="0" fontId="2" fillId="15" borderId="0" xfId="0" applyFont="1" applyFill="1" applyProtection="1">
      <protection locked="0"/>
    </xf>
    <xf numFmtId="0" fontId="0" fillId="0" borderId="0" xfId="0" applyNumberFormat="1" applyProtection="1"/>
    <xf numFmtId="0" fontId="15" fillId="16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9" fontId="0" fillId="0" borderId="20" xfId="0" applyNumberFormat="1" applyFill="1" applyBorder="1" applyProtection="1"/>
    <xf numFmtId="44" fontId="0" fillId="0" borderId="20" xfId="0" applyNumberFormat="1" applyFill="1" applyBorder="1" applyProtection="1"/>
    <xf numFmtId="0" fontId="9" fillId="0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NumberFormat="1" applyFont="1" applyFill="1" applyAlignment="1" applyProtection="1">
      <alignment horizontal="left"/>
    </xf>
    <xf numFmtId="0" fontId="0" fillId="0" borderId="0" xfId="0" applyNumberFormat="1" applyProtection="1"/>
    <xf numFmtId="164" fontId="0" fillId="17" borderId="0" xfId="0" applyNumberFormat="1" applyFill="1"/>
    <xf numFmtId="164" fontId="1" fillId="17" borderId="7" xfId="0" applyNumberFormat="1" applyFont="1" applyFill="1" applyBorder="1" applyAlignment="1"/>
    <xf numFmtId="0" fontId="1" fillId="17" borderId="8" xfId="0" applyFont="1" applyFill="1" applyBorder="1" applyAlignment="1"/>
    <xf numFmtId="164" fontId="0" fillId="17" borderId="0" xfId="0" applyNumberFormat="1" applyFill="1" applyBorder="1"/>
    <xf numFmtId="164" fontId="0" fillId="17" borderId="4" xfId="0" applyNumberFormat="1" applyFill="1" applyBorder="1" applyAlignment="1"/>
    <xf numFmtId="164" fontId="0" fillId="17" borderId="3" xfId="0" applyNumberFormat="1" applyFill="1" applyBorder="1"/>
    <xf numFmtId="164" fontId="0" fillId="17" borderId="3" xfId="0" applyNumberFormat="1" applyFill="1" applyBorder="1" applyAlignment="1"/>
    <xf numFmtId="164" fontId="0" fillId="17" borderId="5" xfId="0" applyNumberFormat="1" applyFill="1" applyBorder="1" applyAlignment="1"/>
    <xf numFmtId="164" fontId="2" fillId="17" borderId="0" xfId="0" applyNumberFormat="1" applyFont="1" applyFill="1" applyBorder="1"/>
    <xf numFmtId="0" fontId="2" fillId="17" borderId="0" xfId="0" applyFont="1" applyFill="1" applyBorder="1"/>
    <xf numFmtId="164" fontId="0" fillId="17" borderId="0" xfId="0" applyNumberFormat="1" applyFill="1" applyAlignment="1"/>
    <xf numFmtId="0" fontId="10" fillId="15" borderId="0" xfId="0" applyFont="1" applyFill="1" applyAlignment="1" applyProtection="1">
      <alignment horizontal="center"/>
      <protection locked="0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9" fillId="8" borderId="0" xfId="0" applyNumberFormat="1" applyFont="1" applyFill="1" applyAlignment="1" applyProtection="1">
      <alignment wrapText="1"/>
      <protection locked="0"/>
    </xf>
    <xf numFmtId="164" fontId="9" fillId="0" borderId="0" xfId="0" applyNumberFormat="1" applyFont="1" applyProtection="1"/>
    <xf numFmtId="9" fontId="9" fillId="0" borderId="0" xfId="0" applyNumberFormat="1" applyFont="1" applyProtection="1"/>
    <xf numFmtId="164" fontId="9" fillId="0" borderId="0" xfId="0" applyNumberFormat="1" applyFont="1" applyFill="1" applyProtection="1"/>
    <xf numFmtId="9" fontId="9" fillId="0" borderId="0" xfId="0" applyNumberFormat="1" applyFont="1" applyFill="1" applyProtection="1"/>
    <xf numFmtId="166" fontId="9" fillId="0" borderId="0" xfId="0" applyNumberFormat="1" applyFont="1" applyFill="1" applyProtection="1"/>
    <xf numFmtId="164" fontId="0" fillId="0" borderId="0" xfId="0" applyNumberFormat="1" applyAlignment="1" applyProtection="1">
      <alignment horizontal="right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0" fillId="0" borderId="0" xfId="0" applyFill="1" applyAlignment="1" applyProtection="1">
      <alignment horizontal="right"/>
    </xf>
    <xf numFmtId="0" fontId="0" fillId="0" borderId="0" xfId="0" applyFont="1" applyFill="1" applyAlignment="1" applyProtection="1">
      <alignment horizontal="right"/>
    </xf>
    <xf numFmtId="0" fontId="0" fillId="18" borderId="0" xfId="0" applyFill="1" applyBorder="1" applyProtection="1"/>
    <xf numFmtId="164" fontId="0" fillId="0" borderId="0" xfId="0" applyNumberFormat="1" applyFill="1" applyBorder="1" applyAlignment="1" applyProtection="1">
      <alignment horizontal="right"/>
    </xf>
    <xf numFmtId="0" fontId="9" fillId="0" borderId="0" xfId="0" applyFont="1"/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9" fontId="0" fillId="0" borderId="0" xfId="0" applyNumberFormat="1" applyFill="1" applyBorder="1" applyProtection="1"/>
    <xf numFmtId="44" fontId="0" fillId="0" borderId="0" xfId="0" applyNumberFormat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18" fillId="10" borderId="6" xfId="0" applyNumberFormat="1" applyFont="1" applyFill="1" applyBorder="1" applyProtection="1"/>
    <xf numFmtId="0" fontId="18" fillId="10" borderId="7" xfId="0" applyNumberFormat="1" applyFont="1" applyFill="1" applyBorder="1" applyProtection="1"/>
    <xf numFmtId="164" fontId="19" fillId="10" borderId="7" xfId="0" applyNumberFormat="1" applyFont="1" applyFill="1" applyBorder="1" applyProtection="1"/>
    <xf numFmtId="9" fontId="18" fillId="10" borderId="7" xfId="0" applyNumberFormat="1" applyFont="1" applyFill="1" applyBorder="1" applyProtection="1"/>
    <xf numFmtId="44" fontId="19" fillId="10" borderId="8" xfId="0" applyNumberFormat="1" applyFont="1" applyFill="1" applyBorder="1" applyProtection="1"/>
    <xf numFmtId="10" fontId="19" fillId="0" borderId="0" xfId="0" applyNumberFormat="1" applyFont="1" applyProtection="1"/>
    <xf numFmtId="0" fontId="19" fillId="0" borderId="0" xfId="0" applyNumberFormat="1" applyFont="1" applyProtection="1"/>
    <xf numFmtId="0" fontId="7" fillId="0" borderId="0" xfId="0" applyNumberFormat="1" applyFont="1" applyAlignment="1" applyProtection="1">
      <alignment horizontal="right"/>
    </xf>
    <xf numFmtId="164" fontId="19" fillId="0" borderId="0" xfId="0" applyNumberFormat="1" applyFont="1" applyFill="1" applyBorder="1" applyProtection="1"/>
    <xf numFmtId="0" fontId="20" fillId="0" borderId="0" xfId="0" quotePrefix="1" applyFont="1" applyAlignment="1">
      <alignment wrapText="1"/>
    </xf>
    <xf numFmtId="0" fontId="0" fillId="0" borderId="0" xfId="0" applyNumberFormat="1" applyFill="1" applyAlignment="1" applyProtection="1">
      <alignment horizontal="center" wrapText="1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9" fillId="8" borderId="0" xfId="0" applyNumberFormat="1" applyFont="1" applyFill="1" applyAlignment="1" applyProtection="1">
      <alignment horizontal="center" wrapText="1"/>
      <protection locked="0"/>
    </xf>
    <xf numFmtId="0" fontId="15" fillId="16" borderId="20" xfId="0" applyNumberFormat="1" applyFont="1" applyFill="1" applyBorder="1" applyAlignment="1" applyProtection="1">
      <alignment horizontal="center" vertical="center"/>
    </xf>
    <xf numFmtId="0" fontId="15" fillId="16" borderId="21" xfId="0" applyNumberFormat="1" applyFont="1" applyFill="1" applyBorder="1" applyAlignment="1" applyProtection="1">
      <alignment horizontal="center" vertical="center"/>
    </xf>
    <xf numFmtId="44" fontId="0" fillId="0" borderId="18" xfId="0" applyNumberFormat="1" applyBorder="1" applyAlignment="1" applyProtection="1">
      <alignment horizontal="right"/>
    </xf>
    <xf numFmtId="44" fontId="0" fillId="0" borderId="0" xfId="0" applyNumberFormat="1" applyBorder="1" applyAlignment="1" applyProtection="1">
      <alignment horizontal="right"/>
    </xf>
    <xf numFmtId="165" fontId="0" fillId="0" borderId="0" xfId="0" applyNumberFormat="1" applyBorder="1" applyAlignment="1" applyProtection="1">
      <alignment horizontal="center"/>
    </xf>
    <xf numFmtId="167" fontId="0" fillId="0" borderId="12" xfId="0" applyNumberFormat="1" applyBorder="1" applyAlignment="1" applyProtection="1">
      <alignment horizontal="center"/>
    </xf>
    <xf numFmtId="167" fontId="0" fillId="0" borderId="13" xfId="0" applyNumberFormat="1" applyBorder="1" applyAlignment="1" applyProtection="1">
      <alignment horizontal="center"/>
    </xf>
    <xf numFmtId="44" fontId="0" fillId="0" borderId="0" xfId="0" applyNumberFormat="1" applyBorder="1" applyAlignment="1" applyProtection="1">
      <alignment horizontal="center"/>
    </xf>
    <xf numFmtId="9" fontId="0" fillId="0" borderId="0" xfId="0" applyNumberFormat="1" applyFill="1" applyBorder="1" applyProtection="1"/>
    <xf numFmtId="44" fontId="0" fillId="0" borderId="0" xfId="0" applyNumberFormat="1" applyAlignment="1" applyProtection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5.emf"/><Relationship Id="rId3" Type="http://schemas.openxmlformats.org/officeDocument/2006/relationships/image" Target="../media/image15.emf"/><Relationship Id="rId7" Type="http://schemas.openxmlformats.org/officeDocument/2006/relationships/image" Target="../media/image11.emf"/><Relationship Id="rId12" Type="http://schemas.openxmlformats.org/officeDocument/2006/relationships/image" Target="../media/image6.emf"/><Relationship Id="rId17" Type="http://schemas.openxmlformats.org/officeDocument/2006/relationships/image" Target="../media/image1.emf"/><Relationship Id="rId2" Type="http://schemas.openxmlformats.org/officeDocument/2006/relationships/image" Target="../media/image16.emf"/><Relationship Id="rId16" Type="http://schemas.openxmlformats.org/officeDocument/2006/relationships/image" Target="../media/image2.emf"/><Relationship Id="rId1" Type="http://schemas.openxmlformats.org/officeDocument/2006/relationships/image" Target="../media/image17.emf"/><Relationship Id="rId6" Type="http://schemas.openxmlformats.org/officeDocument/2006/relationships/image" Target="../media/image12.emf"/><Relationship Id="rId11" Type="http://schemas.openxmlformats.org/officeDocument/2006/relationships/image" Target="../media/image7.emf"/><Relationship Id="rId5" Type="http://schemas.openxmlformats.org/officeDocument/2006/relationships/image" Target="../media/image13.emf"/><Relationship Id="rId15" Type="http://schemas.openxmlformats.org/officeDocument/2006/relationships/image" Target="../media/image3.emf"/><Relationship Id="rId10" Type="http://schemas.openxmlformats.org/officeDocument/2006/relationships/image" Target="../media/image8.emf"/><Relationship Id="rId4" Type="http://schemas.openxmlformats.org/officeDocument/2006/relationships/image" Target="../media/image14.emf"/><Relationship Id="rId9" Type="http://schemas.openxmlformats.org/officeDocument/2006/relationships/image" Target="../media/image9.emf"/><Relationship Id="rId1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6.emf"/><Relationship Id="rId13" Type="http://schemas.openxmlformats.org/officeDocument/2006/relationships/image" Target="../media/image31.emf"/><Relationship Id="rId3" Type="http://schemas.openxmlformats.org/officeDocument/2006/relationships/image" Target="../media/image21.emf"/><Relationship Id="rId7" Type="http://schemas.openxmlformats.org/officeDocument/2006/relationships/image" Target="../media/image25.emf"/><Relationship Id="rId12" Type="http://schemas.openxmlformats.org/officeDocument/2006/relationships/image" Target="../media/image30.emf"/><Relationship Id="rId17" Type="http://schemas.openxmlformats.org/officeDocument/2006/relationships/image" Target="../media/image18.emf"/><Relationship Id="rId2" Type="http://schemas.openxmlformats.org/officeDocument/2006/relationships/image" Target="../media/image20.emf"/><Relationship Id="rId16" Type="http://schemas.openxmlformats.org/officeDocument/2006/relationships/image" Target="../media/image34.emf"/><Relationship Id="rId1" Type="http://schemas.openxmlformats.org/officeDocument/2006/relationships/image" Target="../media/image19.emf"/><Relationship Id="rId6" Type="http://schemas.openxmlformats.org/officeDocument/2006/relationships/image" Target="../media/image24.emf"/><Relationship Id="rId11" Type="http://schemas.openxmlformats.org/officeDocument/2006/relationships/image" Target="../media/image29.emf"/><Relationship Id="rId5" Type="http://schemas.openxmlformats.org/officeDocument/2006/relationships/image" Target="../media/image23.emf"/><Relationship Id="rId15" Type="http://schemas.openxmlformats.org/officeDocument/2006/relationships/image" Target="../media/image33.emf"/><Relationship Id="rId10" Type="http://schemas.openxmlformats.org/officeDocument/2006/relationships/image" Target="../media/image28.emf"/><Relationship Id="rId4" Type="http://schemas.openxmlformats.org/officeDocument/2006/relationships/image" Target="../media/image22.emf"/><Relationship Id="rId9" Type="http://schemas.openxmlformats.org/officeDocument/2006/relationships/image" Target="../media/image27.emf"/><Relationship Id="rId14" Type="http://schemas.openxmlformats.org/officeDocument/2006/relationships/image" Target="../media/image3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0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3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4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9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5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17</xdr:row>
          <xdr:rowOff>0</xdr:rowOff>
        </xdr:from>
        <xdr:to>
          <xdr:col>9</xdr:col>
          <xdr:colOff>601980</xdr:colOff>
          <xdr:row>19</xdr:row>
          <xdr:rowOff>182880</xdr:rowOff>
        </xdr:to>
        <xdr:sp macro="" textlink="">
          <xdr:nvSpPr>
            <xdr:cNvPr id="74753" name="CommandButton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xmlns="" id="{00000000-0008-0000-00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25</xdr:row>
          <xdr:rowOff>0</xdr:rowOff>
        </xdr:from>
        <xdr:to>
          <xdr:col>9</xdr:col>
          <xdr:colOff>601980</xdr:colOff>
          <xdr:row>27</xdr:row>
          <xdr:rowOff>182880</xdr:rowOff>
        </xdr:to>
        <xdr:sp macro="" textlink="">
          <xdr:nvSpPr>
            <xdr:cNvPr id="74754" name="CommandButton2" hidden="1">
              <a:extLst>
                <a:ext uri="{63B3BB69-23CF-44E3-9099-C40C66FF867C}">
                  <a14:compatExt spid="_x0000_s74754"/>
                </a:ext>
                <a:ext uri="{FF2B5EF4-FFF2-40B4-BE49-F238E27FC236}">
                  <a16:creationId xmlns:a16="http://schemas.microsoft.com/office/drawing/2014/main" xmlns="" id="{00000000-0008-0000-0000-000002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28</xdr:row>
          <xdr:rowOff>152400</xdr:rowOff>
        </xdr:from>
        <xdr:to>
          <xdr:col>9</xdr:col>
          <xdr:colOff>601980</xdr:colOff>
          <xdr:row>31</xdr:row>
          <xdr:rowOff>144780</xdr:rowOff>
        </xdr:to>
        <xdr:sp macro="" textlink="">
          <xdr:nvSpPr>
            <xdr:cNvPr id="74755" name="CommandButton3" hidden="1">
              <a:extLst>
                <a:ext uri="{63B3BB69-23CF-44E3-9099-C40C66FF867C}">
                  <a14:compatExt spid="_x0000_s74755"/>
                </a:ext>
                <a:ext uri="{FF2B5EF4-FFF2-40B4-BE49-F238E27FC236}">
                  <a16:creationId xmlns:a16="http://schemas.microsoft.com/office/drawing/2014/main" xmlns="" id="{00000000-0008-0000-0000-000003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32</xdr:row>
          <xdr:rowOff>182880</xdr:rowOff>
        </xdr:from>
        <xdr:to>
          <xdr:col>9</xdr:col>
          <xdr:colOff>601980</xdr:colOff>
          <xdr:row>35</xdr:row>
          <xdr:rowOff>175260</xdr:rowOff>
        </xdr:to>
        <xdr:sp macro="" textlink="">
          <xdr:nvSpPr>
            <xdr:cNvPr id="74756" name="CommandButton4" hidden="1">
              <a:extLst>
                <a:ext uri="{63B3BB69-23CF-44E3-9099-C40C66FF867C}">
                  <a14:compatExt spid="_x0000_s74756"/>
                </a:ext>
                <a:ext uri="{FF2B5EF4-FFF2-40B4-BE49-F238E27FC236}">
                  <a16:creationId xmlns:a16="http://schemas.microsoft.com/office/drawing/2014/main" xmlns="" id="{00000000-0008-0000-0000-000004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36</xdr:row>
          <xdr:rowOff>182880</xdr:rowOff>
        </xdr:from>
        <xdr:to>
          <xdr:col>9</xdr:col>
          <xdr:colOff>601980</xdr:colOff>
          <xdr:row>39</xdr:row>
          <xdr:rowOff>175260</xdr:rowOff>
        </xdr:to>
        <xdr:sp macro="" textlink="">
          <xdr:nvSpPr>
            <xdr:cNvPr id="74757" name="CommandButton5" hidden="1">
              <a:extLst>
                <a:ext uri="{63B3BB69-23CF-44E3-9099-C40C66FF867C}">
                  <a14:compatExt spid="_x0000_s74757"/>
                </a:ext>
                <a:ext uri="{FF2B5EF4-FFF2-40B4-BE49-F238E27FC236}">
                  <a16:creationId xmlns:a16="http://schemas.microsoft.com/office/drawing/2014/main" xmlns="" id="{00000000-0008-0000-0000-000005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40</xdr:row>
          <xdr:rowOff>182880</xdr:rowOff>
        </xdr:from>
        <xdr:to>
          <xdr:col>9</xdr:col>
          <xdr:colOff>601980</xdr:colOff>
          <xdr:row>43</xdr:row>
          <xdr:rowOff>175260</xdr:rowOff>
        </xdr:to>
        <xdr:sp macro="" textlink="">
          <xdr:nvSpPr>
            <xdr:cNvPr id="74758" name="CommandButton6" hidden="1">
              <a:extLst>
                <a:ext uri="{63B3BB69-23CF-44E3-9099-C40C66FF867C}">
                  <a14:compatExt spid="_x0000_s74758"/>
                </a:ext>
                <a:ext uri="{FF2B5EF4-FFF2-40B4-BE49-F238E27FC236}">
                  <a16:creationId xmlns:a16="http://schemas.microsoft.com/office/drawing/2014/main" xmlns="" id="{00000000-0008-0000-0000-000006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44</xdr:row>
          <xdr:rowOff>152400</xdr:rowOff>
        </xdr:from>
        <xdr:to>
          <xdr:col>9</xdr:col>
          <xdr:colOff>601980</xdr:colOff>
          <xdr:row>47</xdr:row>
          <xdr:rowOff>144780</xdr:rowOff>
        </xdr:to>
        <xdr:sp macro="" textlink="">
          <xdr:nvSpPr>
            <xdr:cNvPr id="74759" name="CommandButton7" hidden="1">
              <a:extLst>
                <a:ext uri="{63B3BB69-23CF-44E3-9099-C40C66FF867C}">
                  <a14:compatExt spid="_x0000_s74759"/>
                </a:ext>
                <a:ext uri="{FF2B5EF4-FFF2-40B4-BE49-F238E27FC236}">
                  <a16:creationId xmlns:a16="http://schemas.microsoft.com/office/drawing/2014/main" xmlns="" id="{00000000-0008-0000-0000-000007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49</xdr:row>
          <xdr:rowOff>0</xdr:rowOff>
        </xdr:from>
        <xdr:to>
          <xdr:col>9</xdr:col>
          <xdr:colOff>601980</xdr:colOff>
          <xdr:row>51</xdr:row>
          <xdr:rowOff>182880</xdr:rowOff>
        </xdr:to>
        <xdr:sp macro="" textlink="">
          <xdr:nvSpPr>
            <xdr:cNvPr id="74760" name="CommandButton8" hidden="1">
              <a:extLst>
                <a:ext uri="{63B3BB69-23CF-44E3-9099-C40C66FF867C}">
                  <a14:compatExt spid="_x0000_s74760"/>
                </a:ext>
                <a:ext uri="{FF2B5EF4-FFF2-40B4-BE49-F238E27FC236}">
                  <a16:creationId xmlns:a16="http://schemas.microsoft.com/office/drawing/2014/main" xmlns="" id="{00000000-0008-0000-0000-000008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52</xdr:row>
          <xdr:rowOff>182880</xdr:rowOff>
        </xdr:from>
        <xdr:to>
          <xdr:col>9</xdr:col>
          <xdr:colOff>601980</xdr:colOff>
          <xdr:row>55</xdr:row>
          <xdr:rowOff>175260</xdr:rowOff>
        </xdr:to>
        <xdr:sp macro="" textlink="">
          <xdr:nvSpPr>
            <xdr:cNvPr id="74761" name="CommandButton9" hidden="1">
              <a:extLst>
                <a:ext uri="{63B3BB69-23CF-44E3-9099-C40C66FF867C}">
                  <a14:compatExt spid="_x0000_s74761"/>
                </a:ext>
                <a:ext uri="{FF2B5EF4-FFF2-40B4-BE49-F238E27FC236}">
                  <a16:creationId xmlns:a16="http://schemas.microsoft.com/office/drawing/2014/main" xmlns="" id="{00000000-0008-0000-0000-000009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56</xdr:row>
          <xdr:rowOff>175260</xdr:rowOff>
        </xdr:from>
        <xdr:to>
          <xdr:col>9</xdr:col>
          <xdr:colOff>601980</xdr:colOff>
          <xdr:row>59</xdr:row>
          <xdr:rowOff>160020</xdr:rowOff>
        </xdr:to>
        <xdr:sp macro="" textlink="">
          <xdr:nvSpPr>
            <xdr:cNvPr id="74762" name="CommandButton10" hidden="1">
              <a:extLst>
                <a:ext uri="{63B3BB69-23CF-44E3-9099-C40C66FF867C}">
                  <a14:compatExt spid="_x0000_s74762"/>
                </a:ext>
                <a:ext uri="{FF2B5EF4-FFF2-40B4-BE49-F238E27FC236}">
                  <a16:creationId xmlns:a16="http://schemas.microsoft.com/office/drawing/2014/main" xmlns="" id="{00000000-0008-0000-0000-00000A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61</xdr:row>
          <xdr:rowOff>0</xdr:rowOff>
        </xdr:from>
        <xdr:to>
          <xdr:col>9</xdr:col>
          <xdr:colOff>601980</xdr:colOff>
          <xdr:row>63</xdr:row>
          <xdr:rowOff>182880</xdr:rowOff>
        </xdr:to>
        <xdr:sp macro="" textlink="">
          <xdr:nvSpPr>
            <xdr:cNvPr id="74763" name="CommandButton11" hidden="1">
              <a:extLst>
                <a:ext uri="{63B3BB69-23CF-44E3-9099-C40C66FF867C}">
                  <a14:compatExt spid="_x0000_s74763"/>
                </a:ext>
                <a:ext uri="{FF2B5EF4-FFF2-40B4-BE49-F238E27FC236}">
                  <a16:creationId xmlns:a16="http://schemas.microsoft.com/office/drawing/2014/main" xmlns="" id="{00000000-0008-0000-0000-00000B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64</xdr:row>
          <xdr:rowOff>182880</xdr:rowOff>
        </xdr:from>
        <xdr:to>
          <xdr:col>9</xdr:col>
          <xdr:colOff>601980</xdr:colOff>
          <xdr:row>67</xdr:row>
          <xdr:rowOff>175260</xdr:rowOff>
        </xdr:to>
        <xdr:sp macro="" textlink="">
          <xdr:nvSpPr>
            <xdr:cNvPr id="74764" name="CommandButton12" hidden="1">
              <a:extLst>
                <a:ext uri="{63B3BB69-23CF-44E3-9099-C40C66FF867C}">
                  <a14:compatExt spid="_x0000_s74764"/>
                </a:ext>
                <a:ext uri="{FF2B5EF4-FFF2-40B4-BE49-F238E27FC236}">
                  <a16:creationId xmlns:a16="http://schemas.microsoft.com/office/drawing/2014/main" xmlns="" id="{00000000-0008-0000-0000-00000C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68</xdr:row>
          <xdr:rowOff>160020</xdr:rowOff>
        </xdr:from>
        <xdr:to>
          <xdr:col>9</xdr:col>
          <xdr:colOff>601980</xdr:colOff>
          <xdr:row>71</xdr:row>
          <xdr:rowOff>152400</xdr:rowOff>
        </xdr:to>
        <xdr:sp macro="" textlink="">
          <xdr:nvSpPr>
            <xdr:cNvPr id="74765" name="CommandButton13" hidden="1">
              <a:extLst>
                <a:ext uri="{63B3BB69-23CF-44E3-9099-C40C66FF867C}">
                  <a14:compatExt spid="_x0000_s74765"/>
                </a:ext>
                <a:ext uri="{FF2B5EF4-FFF2-40B4-BE49-F238E27FC236}">
                  <a16:creationId xmlns:a16="http://schemas.microsoft.com/office/drawing/2014/main" xmlns="" id="{00000000-0008-0000-0000-00000D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78</xdr:row>
          <xdr:rowOff>0</xdr:rowOff>
        </xdr:from>
        <xdr:to>
          <xdr:col>9</xdr:col>
          <xdr:colOff>601980</xdr:colOff>
          <xdr:row>80</xdr:row>
          <xdr:rowOff>182880</xdr:rowOff>
        </xdr:to>
        <xdr:sp macro="" textlink="">
          <xdr:nvSpPr>
            <xdr:cNvPr id="74766" name="CommandButton14" hidden="1">
              <a:extLst>
                <a:ext uri="{63B3BB69-23CF-44E3-9099-C40C66FF867C}">
                  <a14:compatExt spid="_x0000_s74766"/>
                </a:ext>
                <a:ext uri="{FF2B5EF4-FFF2-40B4-BE49-F238E27FC236}">
                  <a16:creationId xmlns:a16="http://schemas.microsoft.com/office/drawing/2014/main" xmlns="" id="{00000000-0008-0000-0000-00000E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327660</xdr:colOff>
          <xdr:row>9</xdr:row>
          <xdr:rowOff>144780</xdr:rowOff>
        </xdr:from>
        <xdr:to>
          <xdr:col>9</xdr:col>
          <xdr:colOff>426720</xdr:colOff>
          <xdr:row>13</xdr:row>
          <xdr:rowOff>30480</xdr:rowOff>
        </xdr:to>
        <xdr:sp macro="" textlink="">
          <xdr:nvSpPr>
            <xdr:cNvPr id="74767" name="CommandButton15" hidden="1">
              <a:extLst>
                <a:ext uri="{63B3BB69-23CF-44E3-9099-C40C66FF867C}">
                  <a14:compatExt spid="_x0000_s74767"/>
                </a:ext>
                <a:ext uri="{FF2B5EF4-FFF2-40B4-BE49-F238E27FC236}">
                  <a16:creationId xmlns:a16="http://schemas.microsoft.com/office/drawing/2014/main" xmlns="" id="{00000000-0008-0000-0000-00000F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426720</xdr:colOff>
          <xdr:row>21</xdr:row>
          <xdr:rowOff>0</xdr:rowOff>
        </xdr:from>
        <xdr:to>
          <xdr:col>9</xdr:col>
          <xdr:colOff>632460</xdr:colOff>
          <xdr:row>23</xdr:row>
          <xdr:rowOff>182880</xdr:rowOff>
        </xdr:to>
        <xdr:sp macro="" textlink="">
          <xdr:nvSpPr>
            <xdr:cNvPr id="74768" name="CommandButton16" hidden="1">
              <a:extLst>
                <a:ext uri="{63B3BB69-23CF-44E3-9099-C40C66FF867C}">
                  <a14:compatExt spid="_x0000_s74768"/>
                </a:ext>
                <a:ext uri="{FF2B5EF4-FFF2-40B4-BE49-F238E27FC236}">
                  <a16:creationId xmlns:a16="http://schemas.microsoft.com/office/drawing/2014/main" xmlns="" id="{00000000-0008-0000-0000-000010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73</xdr:row>
          <xdr:rowOff>137160</xdr:rowOff>
        </xdr:from>
        <xdr:to>
          <xdr:col>9</xdr:col>
          <xdr:colOff>601980</xdr:colOff>
          <xdr:row>76</xdr:row>
          <xdr:rowOff>121920</xdr:rowOff>
        </xdr:to>
        <xdr:sp macro="" textlink="">
          <xdr:nvSpPr>
            <xdr:cNvPr id="74769" name="CommandButton17" hidden="1">
              <a:extLst>
                <a:ext uri="{63B3BB69-23CF-44E3-9099-C40C66FF867C}">
                  <a14:compatExt spid="_x0000_s74769"/>
                </a:ext>
                <a:ext uri="{FF2B5EF4-FFF2-40B4-BE49-F238E27FC236}">
                  <a16:creationId xmlns:a16="http://schemas.microsoft.com/office/drawing/2014/main" xmlns="" id="{00000000-0008-0000-0000-00001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1190625</xdr:colOff>
      <xdr:row>9</xdr:row>
      <xdr:rowOff>133350</xdr:rowOff>
    </xdr:from>
    <xdr:to>
      <xdr:col>0</xdr:col>
      <xdr:colOff>1666875</xdr:colOff>
      <xdr:row>16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24DE4834-124B-4602-A634-D66727B09EFE}"/>
            </a:ext>
          </a:extLst>
        </xdr:cNvPr>
        <xdr:cNvCxnSpPr/>
      </xdr:nvCxnSpPr>
      <xdr:spPr>
        <a:xfrm flipH="1">
          <a:off x="1190625" y="2057400"/>
          <a:ext cx="476250" cy="1371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17</xdr:row>
          <xdr:rowOff>0</xdr:rowOff>
        </xdr:from>
        <xdr:to>
          <xdr:col>9</xdr:col>
          <xdr:colOff>601980</xdr:colOff>
          <xdr:row>19</xdr:row>
          <xdr:rowOff>182880</xdr:rowOff>
        </xdr:to>
        <xdr:sp macro="" textlink="">
          <xdr:nvSpPr>
            <xdr:cNvPr id="20486" name="CommandButton1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xmlns="" id="{00000000-0008-0000-01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25</xdr:row>
          <xdr:rowOff>0</xdr:rowOff>
        </xdr:from>
        <xdr:to>
          <xdr:col>9</xdr:col>
          <xdr:colOff>601980</xdr:colOff>
          <xdr:row>27</xdr:row>
          <xdr:rowOff>182880</xdr:rowOff>
        </xdr:to>
        <xdr:sp macro="" textlink="">
          <xdr:nvSpPr>
            <xdr:cNvPr id="20488" name="CommandButton2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xmlns="" id="{00000000-0008-0000-01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28</xdr:row>
          <xdr:rowOff>152400</xdr:rowOff>
        </xdr:from>
        <xdr:to>
          <xdr:col>9</xdr:col>
          <xdr:colOff>601980</xdr:colOff>
          <xdr:row>31</xdr:row>
          <xdr:rowOff>144780</xdr:rowOff>
        </xdr:to>
        <xdr:sp macro="" textlink="">
          <xdr:nvSpPr>
            <xdr:cNvPr id="20491" name="CommandButton3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:a16="http://schemas.microsoft.com/office/drawing/2014/main" xmlns="" id="{00000000-0008-0000-01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32</xdr:row>
          <xdr:rowOff>182880</xdr:rowOff>
        </xdr:from>
        <xdr:to>
          <xdr:col>9</xdr:col>
          <xdr:colOff>601980</xdr:colOff>
          <xdr:row>35</xdr:row>
          <xdr:rowOff>175260</xdr:rowOff>
        </xdr:to>
        <xdr:sp macro="" textlink="">
          <xdr:nvSpPr>
            <xdr:cNvPr id="20492" name="CommandButton4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:a16="http://schemas.microsoft.com/office/drawing/2014/main" xmlns="" id="{00000000-0008-0000-01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36</xdr:row>
          <xdr:rowOff>182880</xdr:rowOff>
        </xdr:from>
        <xdr:to>
          <xdr:col>9</xdr:col>
          <xdr:colOff>601980</xdr:colOff>
          <xdr:row>39</xdr:row>
          <xdr:rowOff>175260</xdr:rowOff>
        </xdr:to>
        <xdr:sp macro="" textlink="">
          <xdr:nvSpPr>
            <xdr:cNvPr id="20493" name="CommandButton5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xmlns="" id="{00000000-0008-0000-01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40</xdr:row>
          <xdr:rowOff>182880</xdr:rowOff>
        </xdr:from>
        <xdr:to>
          <xdr:col>9</xdr:col>
          <xdr:colOff>601980</xdr:colOff>
          <xdr:row>43</xdr:row>
          <xdr:rowOff>175260</xdr:rowOff>
        </xdr:to>
        <xdr:sp macro="" textlink="">
          <xdr:nvSpPr>
            <xdr:cNvPr id="20494" name="CommandButton6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xmlns="" id="{00000000-0008-0000-01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44</xdr:row>
          <xdr:rowOff>152400</xdr:rowOff>
        </xdr:from>
        <xdr:to>
          <xdr:col>9</xdr:col>
          <xdr:colOff>601980</xdr:colOff>
          <xdr:row>47</xdr:row>
          <xdr:rowOff>144780</xdr:rowOff>
        </xdr:to>
        <xdr:sp macro="" textlink="">
          <xdr:nvSpPr>
            <xdr:cNvPr id="20495" name="CommandButton7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:a16="http://schemas.microsoft.com/office/drawing/2014/main" xmlns="" id="{00000000-0008-0000-01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49</xdr:row>
          <xdr:rowOff>0</xdr:rowOff>
        </xdr:from>
        <xdr:to>
          <xdr:col>9</xdr:col>
          <xdr:colOff>601980</xdr:colOff>
          <xdr:row>51</xdr:row>
          <xdr:rowOff>182880</xdr:rowOff>
        </xdr:to>
        <xdr:sp macro="" textlink="">
          <xdr:nvSpPr>
            <xdr:cNvPr id="20496" name="CommandButton8" hidden="1">
              <a:extLst>
                <a:ext uri="{63B3BB69-23CF-44E3-9099-C40C66FF867C}">
                  <a14:compatExt spid="_x0000_s20496"/>
                </a:ext>
                <a:ext uri="{FF2B5EF4-FFF2-40B4-BE49-F238E27FC236}">
                  <a16:creationId xmlns:a16="http://schemas.microsoft.com/office/drawing/2014/main" xmlns="" id="{00000000-0008-0000-0100-00001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52</xdr:row>
          <xdr:rowOff>182880</xdr:rowOff>
        </xdr:from>
        <xdr:to>
          <xdr:col>9</xdr:col>
          <xdr:colOff>601980</xdr:colOff>
          <xdr:row>55</xdr:row>
          <xdr:rowOff>175260</xdr:rowOff>
        </xdr:to>
        <xdr:sp macro="" textlink="">
          <xdr:nvSpPr>
            <xdr:cNvPr id="20497" name="CommandButton9" hidden="1">
              <a:extLst>
                <a:ext uri="{63B3BB69-23CF-44E3-9099-C40C66FF867C}">
                  <a14:compatExt spid="_x0000_s20497"/>
                </a:ext>
                <a:ext uri="{FF2B5EF4-FFF2-40B4-BE49-F238E27FC236}">
                  <a16:creationId xmlns:a16="http://schemas.microsoft.com/office/drawing/2014/main" xmlns="" id="{00000000-0008-0000-0100-00001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56</xdr:row>
          <xdr:rowOff>175260</xdr:rowOff>
        </xdr:from>
        <xdr:to>
          <xdr:col>9</xdr:col>
          <xdr:colOff>601980</xdr:colOff>
          <xdr:row>59</xdr:row>
          <xdr:rowOff>160020</xdr:rowOff>
        </xdr:to>
        <xdr:sp macro="" textlink="">
          <xdr:nvSpPr>
            <xdr:cNvPr id="20498" name="CommandButton10" hidden="1">
              <a:extLst>
                <a:ext uri="{63B3BB69-23CF-44E3-9099-C40C66FF867C}">
                  <a14:compatExt spid="_x0000_s20498"/>
                </a:ext>
                <a:ext uri="{FF2B5EF4-FFF2-40B4-BE49-F238E27FC236}">
                  <a16:creationId xmlns:a16="http://schemas.microsoft.com/office/drawing/2014/main" xmlns="" id="{00000000-0008-0000-0100-00001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61</xdr:row>
          <xdr:rowOff>0</xdr:rowOff>
        </xdr:from>
        <xdr:to>
          <xdr:col>9</xdr:col>
          <xdr:colOff>601980</xdr:colOff>
          <xdr:row>63</xdr:row>
          <xdr:rowOff>182880</xdr:rowOff>
        </xdr:to>
        <xdr:sp macro="" textlink="">
          <xdr:nvSpPr>
            <xdr:cNvPr id="20499" name="CommandButton11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xmlns="" id="{00000000-0008-0000-01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64</xdr:row>
          <xdr:rowOff>182880</xdr:rowOff>
        </xdr:from>
        <xdr:to>
          <xdr:col>9</xdr:col>
          <xdr:colOff>601980</xdr:colOff>
          <xdr:row>67</xdr:row>
          <xdr:rowOff>175260</xdr:rowOff>
        </xdr:to>
        <xdr:sp macro="" textlink="">
          <xdr:nvSpPr>
            <xdr:cNvPr id="20500" name="CommandButton12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xmlns="" id="{00000000-0008-0000-01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68</xdr:row>
          <xdr:rowOff>160020</xdr:rowOff>
        </xdr:from>
        <xdr:to>
          <xdr:col>9</xdr:col>
          <xdr:colOff>601980</xdr:colOff>
          <xdr:row>71</xdr:row>
          <xdr:rowOff>152400</xdr:rowOff>
        </xdr:to>
        <xdr:sp macro="" textlink="">
          <xdr:nvSpPr>
            <xdr:cNvPr id="20501" name="CommandButton13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xmlns="" id="{00000000-0008-0000-01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78</xdr:row>
          <xdr:rowOff>0</xdr:rowOff>
        </xdr:from>
        <xdr:to>
          <xdr:col>9</xdr:col>
          <xdr:colOff>601980</xdr:colOff>
          <xdr:row>80</xdr:row>
          <xdr:rowOff>182880</xdr:rowOff>
        </xdr:to>
        <xdr:sp macro="" textlink="">
          <xdr:nvSpPr>
            <xdr:cNvPr id="20502" name="CommandButton14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xmlns="" id="{00000000-0008-0000-01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327660</xdr:colOff>
          <xdr:row>9</xdr:row>
          <xdr:rowOff>144780</xdr:rowOff>
        </xdr:from>
        <xdr:to>
          <xdr:col>9</xdr:col>
          <xdr:colOff>426720</xdr:colOff>
          <xdr:row>13</xdr:row>
          <xdr:rowOff>30480</xdr:rowOff>
        </xdr:to>
        <xdr:sp macro="" textlink="">
          <xdr:nvSpPr>
            <xdr:cNvPr id="20504" name="CommandButton15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xmlns="" id="{00000000-0008-0000-01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426720</xdr:colOff>
          <xdr:row>21</xdr:row>
          <xdr:rowOff>0</xdr:rowOff>
        </xdr:from>
        <xdr:to>
          <xdr:col>9</xdr:col>
          <xdr:colOff>632460</xdr:colOff>
          <xdr:row>23</xdr:row>
          <xdr:rowOff>182880</xdr:rowOff>
        </xdr:to>
        <xdr:sp macro="" textlink="">
          <xdr:nvSpPr>
            <xdr:cNvPr id="20506" name="CommandButton1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xmlns="" id="{00000000-0008-0000-01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403860</xdr:colOff>
          <xdr:row>73</xdr:row>
          <xdr:rowOff>137160</xdr:rowOff>
        </xdr:from>
        <xdr:to>
          <xdr:col>9</xdr:col>
          <xdr:colOff>601980</xdr:colOff>
          <xdr:row>76</xdr:row>
          <xdr:rowOff>121920</xdr:rowOff>
        </xdr:to>
        <xdr:sp macro="" textlink="">
          <xdr:nvSpPr>
            <xdr:cNvPr id="20508" name="CommandButton17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xmlns="" id="{00000000-0008-0000-01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274320</xdr:colOff>
          <xdr:row>4</xdr:row>
          <xdr:rowOff>60960</xdr:rowOff>
        </xdr:from>
        <xdr:to>
          <xdr:col>9</xdr:col>
          <xdr:colOff>297180</xdr:colOff>
          <xdr:row>6</xdr:row>
          <xdr:rowOff>144780</xdr:rowOff>
        </xdr:to>
        <xdr:sp macro="" textlink="">
          <xdr:nvSpPr>
            <xdr:cNvPr id="20509" name="Button 1053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Masquer Inutile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320040</xdr:colOff>
          <xdr:row>7</xdr:row>
          <xdr:rowOff>53340</xdr:rowOff>
        </xdr:from>
        <xdr:to>
          <xdr:col>9</xdr:col>
          <xdr:colOff>304800</xdr:colOff>
          <xdr:row>8</xdr:row>
          <xdr:rowOff>281940</xdr:rowOff>
        </xdr:to>
        <xdr:sp macro="" textlink="">
          <xdr:nvSpPr>
            <xdr:cNvPr id="20510" name="Button 1054" hidden="1">
              <a:extLst>
                <a:ext uri="{63B3BB69-23CF-44E3-9099-C40C66FF867C}">
                  <a14:compatExt spid="_x0000_s20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236220</xdr:rowOff>
        </xdr:from>
        <xdr:to>
          <xdr:col>14</xdr:col>
          <xdr:colOff>152400</xdr:colOff>
          <xdr:row>4</xdr:row>
          <xdr:rowOff>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236220</xdr:rowOff>
        </xdr:from>
        <xdr:to>
          <xdr:col>14</xdr:col>
          <xdr:colOff>251460</xdr:colOff>
          <xdr:row>4</xdr:row>
          <xdr:rowOff>0</xdr:rowOff>
        </xdr:to>
        <xdr:sp macro="" textlink="">
          <xdr:nvSpPr>
            <xdr:cNvPr id="53249" name="CommandButton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xmlns="" id="{00000000-0008-0000-03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236220</xdr:rowOff>
        </xdr:from>
        <xdr:to>
          <xdr:col>14</xdr:col>
          <xdr:colOff>236220</xdr:colOff>
          <xdr:row>3</xdr:row>
          <xdr:rowOff>190500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259080</xdr:colOff>
          <xdr:row>4</xdr:row>
          <xdr:rowOff>7620</xdr:rowOff>
        </xdr:to>
        <xdr:sp macro="" textlink="">
          <xdr:nvSpPr>
            <xdr:cNvPr id="54275" name="CommandButton1" hidden="1">
              <a:extLst>
                <a:ext uri="{63B3BB69-23CF-44E3-9099-C40C66FF867C}">
                  <a14:compatExt spid="_x0000_s54275"/>
                </a:ext>
                <a:ext uri="{FF2B5EF4-FFF2-40B4-BE49-F238E27FC236}">
                  <a16:creationId xmlns:a16="http://schemas.microsoft.com/office/drawing/2014/main" xmlns="" id="{00000000-0008-0000-0500-000003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251460</xdr:colOff>
          <xdr:row>4</xdr:row>
          <xdr:rowOff>0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xmlns="" id="{00000000-0008-0000-06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259080</xdr:colOff>
          <xdr:row>4</xdr:row>
          <xdr:rowOff>0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xmlns="" id="{00000000-0008-0000-07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259080</xdr:colOff>
          <xdr:row>4</xdr:row>
          <xdr:rowOff>0</xdr:rowOff>
        </xdr:to>
        <xdr:sp macro="" textlink="">
          <xdr:nvSpPr>
            <xdr:cNvPr id="6149" name="CommandButton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xmlns="" id="{00000000-0008-0000-08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236220</xdr:rowOff>
        </xdr:from>
        <xdr:to>
          <xdr:col>23</xdr:col>
          <xdr:colOff>259080</xdr:colOff>
          <xdr:row>4</xdr:row>
          <xdr:rowOff>0</xdr:rowOff>
        </xdr:to>
        <xdr:sp macro="" textlink="">
          <xdr:nvSpPr>
            <xdr:cNvPr id="13317" name="CommandButton1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xmlns="" id="{00000000-0008-0000-09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266700</xdr:colOff>
          <xdr:row>4</xdr:row>
          <xdr:rowOff>7620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xmlns="" id="{00000000-0008-0000-0A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236220</xdr:rowOff>
        </xdr:from>
        <xdr:to>
          <xdr:col>23</xdr:col>
          <xdr:colOff>259080</xdr:colOff>
          <xdr:row>4</xdr:row>
          <xdr:rowOff>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xmlns="" id="{00000000-0008-0000-0B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259080</xdr:colOff>
          <xdr:row>4</xdr:row>
          <xdr:rowOff>0</xdr:rowOff>
        </xdr:to>
        <xdr:sp macro="" textlink="">
          <xdr:nvSpPr>
            <xdr:cNvPr id="15363" name="CommandButton1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xmlns="" id="{00000000-0008-0000-0C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251460</xdr:colOff>
          <xdr:row>3</xdr:row>
          <xdr:rowOff>190500</xdr:rowOff>
        </xdr:to>
        <xdr:sp macro="" textlink="">
          <xdr:nvSpPr>
            <xdr:cNvPr id="25604" name="CommandButton1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xmlns="" id="{00000000-0008-0000-0D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259080</xdr:colOff>
          <xdr:row>4</xdr:row>
          <xdr:rowOff>0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xmlns="" id="{00000000-0008-0000-0E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236220</xdr:rowOff>
        </xdr:from>
        <xdr:to>
          <xdr:col>23</xdr:col>
          <xdr:colOff>259080</xdr:colOff>
          <xdr:row>4</xdr:row>
          <xdr:rowOff>7620</xdr:rowOff>
        </xdr:to>
        <xdr:sp macro="" textlink="">
          <xdr:nvSpPr>
            <xdr:cNvPr id="16388" name="CommandButton1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xmlns="" id="{00000000-0008-0000-0F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259080</xdr:colOff>
          <xdr:row>4</xdr:row>
          <xdr:rowOff>7620</xdr:rowOff>
        </xdr:to>
        <xdr:sp macro="" textlink="">
          <xdr:nvSpPr>
            <xdr:cNvPr id="26628" name="CommandButton1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xmlns="" id="{00000000-0008-0000-10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259080</xdr:colOff>
          <xdr:row>4</xdr:row>
          <xdr:rowOff>7620</xdr:rowOff>
        </xdr:to>
        <xdr:sp macro="" textlink="">
          <xdr:nvSpPr>
            <xdr:cNvPr id="70657" name="CommandButton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xmlns="" id="{00000000-0008-0000-11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0.xml"/><Relationship Id="rId13" Type="http://schemas.openxmlformats.org/officeDocument/2006/relationships/image" Target="../media/image22.emf"/><Relationship Id="rId18" Type="http://schemas.openxmlformats.org/officeDocument/2006/relationships/control" Target="../activeX/activeX25.xml"/><Relationship Id="rId26" Type="http://schemas.openxmlformats.org/officeDocument/2006/relationships/control" Target="../activeX/activeX29.xml"/><Relationship Id="rId39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26.emf"/><Relationship Id="rId34" Type="http://schemas.openxmlformats.org/officeDocument/2006/relationships/control" Target="../activeX/activeX33.xml"/><Relationship Id="rId7" Type="http://schemas.openxmlformats.org/officeDocument/2006/relationships/image" Target="../media/image19.emf"/><Relationship Id="rId12" Type="http://schemas.openxmlformats.org/officeDocument/2006/relationships/control" Target="../activeX/activeX22.xml"/><Relationship Id="rId17" Type="http://schemas.openxmlformats.org/officeDocument/2006/relationships/image" Target="../media/image24.emf"/><Relationship Id="rId25" Type="http://schemas.openxmlformats.org/officeDocument/2006/relationships/image" Target="../media/image28.emf"/><Relationship Id="rId33" Type="http://schemas.openxmlformats.org/officeDocument/2006/relationships/image" Target="../media/image32.emf"/><Relationship Id="rId38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4.xml"/><Relationship Id="rId20" Type="http://schemas.openxmlformats.org/officeDocument/2006/relationships/control" Target="../activeX/activeX26.xml"/><Relationship Id="rId29" Type="http://schemas.openxmlformats.org/officeDocument/2006/relationships/image" Target="../media/image30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9.xml"/><Relationship Id="rId11" Type="http://schemas.openxmlformats.org/officeDocument/2006/relationships/image" Target="../media/image21.emf"/><Relationship Id="rId24" Type="http://schemas.openxmlformats.org/officeDocument/2006/relationships/control" Target="../activeX/activeX28.xml"/><Relationship Id="rId32" Type="http://schemas.openxmlformats.org/officeDocument/2006/relationships/control" Target="../activeX/activeX32.xml"/><Relationship Id="rId37" Type="http://schemas.openxmlformats.org/officeDocument/2006/relationships/image" Target="../media/image34.emf"/><Relationship Id="rId5" Type="http://schemas.openxmlformats.org/officeDocument/2006/relationships/image" Target="../media/image18.emf"/><Relationship Id="rId15" Type="http://schemas.openxmlformats.org/officeDocument/2006/relationships/image" Target="../media/image23.emf"/><Relationship Id="rId23" Type="http://schemas.openxmlformats.org/officeDocument/2006/relationships/image" Target="../media/image27.emf"/><Relationship Id="rId28" Type="http://schemas.openxmlformats.org/officeDocument/2006/relationships/control" Target="../activeX/activeX30.xml"/><Relationship Id="rId36" Type="http://schemas.openxmlformats.org/officeDocument/2006/relationships/control" Target="../activeX/activeX34.xml"/><Relationship Id="rId10" Type="http://schemas.openxmlformats.org/officeDocument/2006/relationships/control" Target="../activeX/activeX21.xml"/><Relationship Id="rId19" Type="http://schemas.openxmlformats.org/officeDocument/2006/relationships/image" Target="../media/image25.emf"/><Relationship Id="rId31" Type="http://schemas.openxmlformats.org/officeDocument/2006/relationships/image" Target="../media/image31.emf"/><Relationship Id="rId4" Type="http://schemas.openxmlformats.org/officeDocument/2006/relationships/control" Target="../activeX/activeX18.xml"/><Relationship Id="rId9" Type="http://schemas.openxmlformats.org/officeDocument/2006/relationships/image" Target="../media/image20.emf"/><Relationship Id="rId14" Type="http://schemas.openxmlformats.org/officeDocument/2006/relationships/control" Target="../activeX/activeX23.xml"/><Relationship Id="rId22" Type="http://schemas.openxmlformats.org/officeDocument/2006/relationships/control" Target="../activeX/activeX27.xml"/><Relationship Id="rId27" Type="http://schemas.openxmlformats.org/officeDocument/2006/relationships/image" Target="../media/image29.emf"/><Relationship Id="rId30" Type="http://schemas.openxmlformats.org/officeDocument/2006/relationships/control" Target="../activeX/activeX31.xml"/><Relationship Id="rId35" Type="http://schemas.openxmlformats.org/officeDocument/2006/relationships/image" Target="../media/image3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image" Target="../media/image35.emf"/><Relationship Id="rId4" Type="http://schemas.openxmlformats.org/officeDocument/2006/relationships/control" Target="../activeX/activeX3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image" Target="../media/image36.emf"/><Relationship Id="rId4" Type="http://schemas.openxmlformats.org/officeDocument/2006/relationships/control" Target="../activeX/activeX3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image" Target="../media/image37.emf"/><Relationship Id="rId4" Type="http://schemas.openxmlformats.org/officeDocument/2006/relationships/control" Target="../activeX/activeX3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4.xml"/><Relationship Id="rId5" Type="http://schemas.openxmlformats.org/officeDocument/2006/relationships/image" Target="../media/image38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5.xml"/><Relationship Id="rId5" Type="http://schemas.openxmlformats.org/officeDocument/2006/relationships/image" Target="../media/image39.emf"/><Relationship Id="rId4" Type="http://schemas.openxmlformats.org/officeDocument/2006/relationships/control" Target="../activeX/activeX3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6.xml"/><Relationship Id="rId5" Type="http://schemas.openxmlformats.org/officeDocument/2006/relationships/image" Target="../media/image40.emf"/><Relationship Id="rId4" Type="http://schemas.openxmlformats.org/officeDocument/2006/relationships/control" Target="../activeX/activeX4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7.xml"/><Relationship Id="rId5" Type="http://schemas.openxmlformats.org/officeDocument/2006/relationships/image" Target="../media/image41.emf"/><Relationship Id="rId4" Type="http://schemas.openxmlformats.org/officeDocument/2006/relationships/control" Target="../activeX/activeX4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8.xml"/><Relationship Id="rId5" Type="http://schemas.openxmlformats.org/officeDocument/2006/relationships/image" Target="../media/image42.emf"/><Relationship Id="rId4" Type="http://schemas.openxmlformats.org/officeDocument/2006/relationships/control" Target="../activeX/activeX4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9.xml"/><Relationship Id="rId5" Type="http://schemas.openxmlformats.org/officeDocument/2006/relationships/image" Target="../media/image43.emf"/><Relationship Id="rId4" Type="http://schemas.openxmlformats.org/officeDocument/2006/relationships/control" Target="../activeX/activeX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10.xml"/><Relationship Id="rId5" Type="http://schemas.openxmlformats.org/officeDocument/2006/relationships/image" Target="../media/image44.emf"/><Relationship Id="rId4" Type="http://schemas.openxmlformats.org/officeDocument/2006/relationships/control" Target="../activeX/activeX4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11.xml"/><Relationship Id="rId5" Type="http://schemas.openxmlformats.org/officeDocument/2006/relationships/image" Target="../media/image45.emf"/><Relationship Id="rId4" Type="http://schemas.openxmlformats.org/officeDocument/2006/relationships/control" Target="../activeX/activeX4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omments" Target="../comments12.xml"/><Relationship Id="rId5" Type="http://schemas.openxmlformats.org/officeDocument/2006/relationships/image" Target="../media/image46.emf"/><Relationship Id="rId4" Type="http://schemas.openxmlformats.org/officeDocument/2006/relationships/control" Target="../activeX/activeX4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omments" Target="../comments13.xml"/><Relationship Id="rId5" Type="http://schemas.openxmlformats.org/officeDocument/2006/relationships/image" Target="../media/image47.emf"/><Relationship Id="rId4" Type="http://schemas.openxmlformats.org/officeDocument/2006/relationships/control" Target="../activeX/activeX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omments" Target="../comments14.xml"/><Relationship Id="rId5" Type="http://schemas.openxmlformats.org/officeDocument/2006/relationships/image" Target="../media/image48.emf"/><Relationship Id="rId4" Type="http://schemas.openxmlformats.org/officeDocument/2006/relationships/control" Target="../activeX/activeX4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omments" Target="../comments15.xml"/><Relationship Id="rId5" Type="http://schemas.openxmlformats.org/officeDocument/2006/relationships/image" Target="../media/image49.emf"/><Relationship Id="rId4" Type="http://schemas.openxmlformats.org/officeDocument/2006/relationships/control" Target="../activeX/activeX4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omments" Target="../comments16.xml"/><Relationship Id="rId5" Type="http://schemas.openxmlformats.org/officeDocument/2006/relationships/image" Target="../media/image50.emf"/><Relationship Id="rId4" Type="http://schemas.openxmlformats.org/officeDocument/2006/relationships/control" Target="../activeX/activeX5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L100"/>
  <sheetViews>
    <sheetView showGridLines="0" showZeros="0" topLeftCell="A10" zoomScaleNormal="100" workbookViewId="0">
      <selection activeCell="A10" sqref="A10"/>
    </sheetView>
  </sheetViews>
  <sheetFormatPr baseColWidth="10" defaultColWidth="11.44140625" defaultRowHeight="14.4" x14ac:dyDescent="0.3"/>
  <cols>
    <col min="1" max="1" width="38" style="267" customWidth="1"/>
    <col min="2" max="2" width="80.109375" style="267" customWidth="1"/>
    <col min="3" max="3" width="14.5546875" style="58" customWidth="1"/>
    <col min="4" max="4" width="8.44140625" style="42" customWidth="1"/>
    <col min="5" max="5" width="13.88671875" style="265" customWidth="1"/>
    <col min="6" max="6" width="14.33203125" style="266" hidden="1" customWidth="1"/>
    <col min="7" max="7" width="8.44140625" style="137" customWidth="1"/>
    <col min="8" max="8" width="10" style="267" customWidth="1"/>
    <col min="9" max="9" width="13.109375" style="267" customWidth="1"/>
    <col min="10" max="10" width="11.88671875" style="267" customWidth="1"/>
    <col min="11" max="16380" width="11.44140625" style="267"/>
    <col min="16381" max="16381" width="11.5546875" style="267" customWidth="1"/>
    <col min="16382" max="16384" width="11.44140625" style="267"/>
  </cols>
  <sheetData>
    <row r="1" spans="1:12" ht="15" customHeight="1" x14ac:dyDescent="0.3"/>
    <row r="2" spans="1:12" ht="15" customHeight="1" x14ac:dyDescent="0.35">
      <c r="B2" s="233"/>
      <c r="L2" s="265"/>
    </row>
    <row r="3" spans="1:12" ht="15" customHeight="1" x14ac:dyDescent="0.3">
      <c r="B3" s="232"/>
    </row>
    <row r="4" spans="1:12" ht="15" customHeight="1" x14ac:dyDescent="0.3">
      <c r="B4" s="232"/>
      <c r="C4" s="267"/>
      <c r="D4" s="267"/>
      <c r="E4" s="267"/>
      <c r="F4" s="96">
        <v>5.5E-2</v>
      </c>
    </row>
    <row r="5" spans="1:12" ht="15" customHeight="1" x14ac:dyDescent="0.3">
      <c r="B5" s="122"/>
      <c r="C5" s="229"/>
      <c r="D5" s="229"/>
      <c r="E5" s="229"/>
      <c r="F5" s="96"/>
    </row>
    <row r="6" spans="1:12" ht="15" customHeight="1" x14ac:dyDescent="0.3">
      <c r="C6" s="229"/>
      <c r="D6" s="229"/>
      <c r="E6" s="229"/>
      <c r="F6" s="96"/>
    </row>
    <row r="7" spans="1:12" ht="15" customHeight="1" x14ac:dyDescent="0.3">
      <c r="C7" s="229"/>
      <c r="D7" s="229"/>
      <c r="E7" s="229"/>
      <c r="F7" s="96"/>
    </row>
    <row r="8" spans="1:12" ht="15" customHeight="1" thickBot="1" x14ac:dyDescent="0.35">
      <c r="C8" s="229"/>
      <c r="D8" s="230"/>
      <c r="E8" s="231"/>
      <c r="F8" s="96"/>
    </row>
    <row r="9" spans="1:12" ht="31.5" customHeight="1" thickTop="1" thickBot="1" x14ac:dyDescent="0.35">
      <c r="A9" s="282" t="s">
        <v>453</v>
      </c>
      <c r="B9" s="287" t="s">
        <v>138</v>
      </c>
      <c r="C9" s="288"/>
      <c r="D9" s="228" t="s">
        <v>375</v>
      </c>
      <c r="E9" s="228" t="s">
        <v>376</v>
      </c>
      <c r="F9" s="96"/>
    </row>
    <row r="10" spans="1:12" ht="15" customHeight="1" thickTop="1" x14ac:dyDescent="0.3">
      <c r="B10" s="106"/>
      <c r="C10" s="105"/>
      <c r="D10" s="268"/>
      <c r="E10" s="103"/>
      <c r="F10" s="104">
        <v>0.1</v>
      </c>
      <c r="G10" s="138"/>
    </row>
    <row r="11" spans="1:12" ht="15" customHeight="1" x14ac:dyDescent="0.3">
      <c r="B11" s="99"/>
      <c r="C11" s="289"/>
      <c r="D11" s="290"/>
      <c r="E11" s="290"/>
      <c r="F11" s="104">
        <v>0.2</v>
      </c>
      <c r="G11" s="139"/>
      <c r="H11" s="269"/>
    </row>
    <row r="12" spans="1:12" ht="15" customHeight="1" x14ac:dyDescent="0.3">
      <c r="B12" s="93"/>
      <c r="C12" s="98"/>
      <c r="D12" s="291" t="s">
        <v>315</v>
      </c>
      <c r="E12" s="291"/>
      <c r="F12" s="107"/>
      <c r="G12" s="140"/>
      <c r="H12" s="271"/>
    </row>
    <row r="13" spans="1:12" ht="15" customHeight="1" x14ac:dyDescent="0.3">
      <c r="B13" s="94"/>
      <c r="C13" s="98"/>
      <c r="D13" s="292"/>
      <c r="E13" s="293"/>
      <c r="F13" s="108"/>
      <c r="G13" s="140"/>
      <c r="H13" s="102"/>
    </row>
    <row r="14" spans="1:12" ht="15" customHeight="1" x14ac:dyDescent="0.3">
      <c r="A14" s="92"/>
      <c r="B14" s="93"/>
      <c r="C14" s="268"/>
      <c r="D14" s="294"/>
      <c r="E14" s="294"/>
      <c r="F14" s="109"/>
      <c r="G14" s="141"/>
      <c r="H14" s="270"/>
    </row>
    <row r="15" spans="1:12" ht="15" customHeight="1" x14ac:dyDescent="0.3">
      <c r="A15" s="36"/>
      <c r="B15" s="92"/>
      <c r="C15" s="59"/>
      <c r="D15" s="295"/>
      <c r="E15" s="294"/>
      <c r="F15" s="296"/>
      <c r="G15" s="296"/>
      <c r="H15" s="270"/>
      <c r="I15" s="270"/>
    </row>
    <row r="16" spans="1:12" x14ac:dyDescent="0.3">
      <c r="A16" s="36"/>
      <c r="B16" s="37"/>
      <c r="C16" s="59"/>
      <c r="D16" s="43"/>
      <c r="E16" s="283"/>
      <c r="F16" s="284"/>
      <c r="G16" s="285"/>
      <c r="H16" s="285"/>
    </row>
    <row r="17" spans="1:7" ht="15" customHeight="1" x14ac:dyDescent="0.3">
      <c r="A17" s="36"/>
      <c r="B17" s="36" t="s">
        <v>2</v>
      </c>
      <c r="C17" s="59" t="s">
        <v>136</v>
      </c>
      <c r="D17" s="43" t="s">
        <v>137</v>
      </c>
      <c r="E17" s="265" t="s">
        <v>135</v>
      </c>
    </row>
    <row r="18" spans="1:7" x14ac:dyDescent="0.3">
      <c r="A18" s="38"/>
      <c r="B18" s="38"/>
      <c r="C18" s="57"/>
      <c r="D18" s="44"/>
      <c r="E18" s="63"/>
      <c r="G18" s="137">
        <f>E18*$I$87/$E$87</f>
        <v>0</v>
      </c>
    </row>
    <row r="19" spans="1:7" x14ac:dyDescent="0.3">
      <c r="A19" s="281"/>
      <c r="B19" s="286"/>
      <c r="C19" s="251"/>
      <c r="D19" s="252"/>
      <c r="E19" s="149"/>
    </row>
    <row r="20" spans="1:7" x14ac:dyDescent="0.3">
      <c r="A20" s="39"/>
      <c r="B20" s="286"/>
      <c r="C20" s="59"/>
      <c r="D20" s="97">
        <v>0.1</v>
      </c>
      <c r="E20" s="265">
        <f>(C20*D20)+C20</f>
        <v>0</v>
      </c>
      <c r="G20" s="137">
        <f>E20*$I$87/$E$87</f>
        <v>0</v>
      </c>
    </row>
    <row r="21" spans="1:7" x14ac:dyDescent="0.3">
      <c r="A21" s="39"/>
      <c r="B21" s="36"/>
      <c r="C21" s="59"/>
      <c r="D21" s="97"/>
      <c r="G21" s="137">
        <f>E21*$I$87/$E$87</f>
        <v>0</v>
      </c>
    </row>
    <row r="22" spans="1:7" x14ac:dyDescent="0.3">
      <c r="A22" s="38"/>
      <c r="B22" s="38"/>
      <c r="C22" s="57"/>
      <c r="D22" s="44"/>
      <c r="E22" s="63"/>
      <c r="G22" s="137">
        <f>E22*$I$87/$E$87</f>
        <v>0</v>
      </c>
    </row>
    <row r="23" spans="1:7" x14ac:dyDescent="0.3">
      <c r="A23" s="39"/>
      <c r="B23" s="250"/>
      <c r="C23" s="251"/>
      <c r="D23" s="252"/>
      <c r="E23" s="149"/>
    </row>
    <row r="24" spans="1:7" x14ac:dyDescent="0.3">
      <c r="A24" s="39"/>
      <c r="B24" s="36"/>
      <c r="C24" s="59"/>
      <c r="D24" s="97">
        <v>0.1</v>
      </c>
      <c r="E24" s="265">
        <f>(C24*D24)+C24</f>
        <v>0</v>
      </c>
      <c r="G24" s="137">
        <f t="shared" ref="G24:G42" si="0">E24*$I$87/$E$87</f>
        <v>0</v>
      </c>
    </row>
    <row r="25" spans="1:7" x14ac:dyDescent="0.3">
      <c r="A25" s="39"/>
      <c r="B25" s="36"/>
      <c r="C25" s="59"/>
      <c r="D25" s="97"/>
      <c r="G25" s="137">
        <f t="shared" si="0"/>
        <v>0</v>
      </c>
    </row>
    <row r="26" spans="1:7" x14ac:dyDescent="0.3">
      <c r="A26" s="38"/>
      <c r="B26" s="38"/>
      <c r="C26" s="57"/>
      <c r="D26" s="44"/>
      <c r="E26" s="63"/>
      <c r="G26" s="137">
        <f t="shared" si="0"/>
        <v>0</v>
      </c>
    </row>
    <row r="27" spans="1:7" x14ac:dyDescent="0.3">
      <c r="A27" s="39"/>
      <c r="B27" s="250"/>
      <c r="C27" s="59"/>
      <c r="D27" s="43"/>
      <c r="G27" s="137">
        <f t="shared" si="0"/>
        <v>0</v>
      </c>
    </row>
    <row r="28" spans="1:7" x14ac:dyDescent="0.3">
      <c r="B28" s="36"/>
      <c r="C28" s="59"/>
      <c r="D28" s="97">
        <v>0.1</v>
      </c>
      <c r="E28" s="265">
        <f>(D28*C28)+C28</f>
        <v>0</v>
      </c>
      <c r="G28" s="137">
        <f t="shared" si="0"/>
        <v>0</v>
      </c>
    </row>
    <row r="29" spans="1:7" x14ac:dyDescent="0.3">
      <c r="B29" s="36"/>
      <c r="C29" s="59"/>
      <c r="G29" s="137">
        <f t="shared" si="0"/>
        <v>0</v>
      </c>
    </row>
    <row r="30" spans="1:7" x14ac:dyDescent="0.3">
      <c r="A30" s="38"/>
      <c r="B30" s="38"/>
      <c r="C30" s="57"/>
      <c r="D30" s="44"/>
      <c r="E30" s="63"/>
      <c r="G30" s="137">
        <f t="shared" si="0"/>
        <v>0</v>
      </c>
    </row>
    <row r="31" spans="1:7" x14ac:dyDescent="0.3">
      <c r="A31" s="36"/>
      <c r="B31" s="250"/>
      <c r="C31" s="59"/>
      <c r="D31" s="43"/>
      <c r="G31" s="137">
        <f t="shared" si="0"/>
        <v>0</v>
      </c>
    </row>
    <row r="32" spans="1:7" x14ac:dyDescent="0.3">
      <c r="A32" s="36"/>
      <c r="B32" s="36"/>
      <c r="C32" s="59"/>
      <c r="D32" s="97">
        <v>5.5E-2</v>
      </c>
      <c r="E32" s="265">
        <f>(D32*C32)+C32</f>
        <v>0</v>
      </c>
      <c r="G32" s="137">
        <f t="shared" si="0"/>
        <v>0</v>
      </c>
    </row>
    <row r="33" spans="1:7" x14ac:dyDescent="0.3">
      <c r="C33" s="59"/>
      <c r="G33" s="137">
        <f t="shared" si="0"/>
        <v>0</v>
      </c>
    </row>
    <row r="34" spans="1:7" x14ac:dyDescent="0.3">
      <c r="A34" s="38"/>
      <c r="B34" s="38"/>
      <c r="C34" s="57"/>
      <c r="D34" s="44"/>
      <c r="E34" s="63"/>
      <c r="G34" s="137">
        <f t="shared" si="0"/>
        <v>0</v>
      </c>
    </row>
    <row r="35" spans="1:7" x14ac:dyDescent="0.3">
      <c r="A35" s="36"/>
      <c r="B35" s="250"/>
      <c r="C35" s="59"/>
      <c r="D35" s="43"/>
      <c r="G35" s="137">
        <f t="shared" si="0"/>
        <v>0</v>
      </c>
    </row>
    <row r="36" spans="1:7" x14ac:dyDescent="0.3">
      <c r="A36" s="36"/>
      <c r="B36" s="36"/>
      <c r="C36" s="59"/>
      <c r="D36" s="97">
        <v>5.5E-2</v>
      </c>
      <c r="E36" s="265">
        <f>(D36*C36)+C36</f>
        <v>0</v>
      </c>
      <c r="G36" s="137">
        <f t="shared" si="0"/>
        <v>0</v>
      </c>
    </row>
    <row r="37" spans="1:7" x14ac:dyDescent="0.3">
      <c r="C37" s="59"/>
      <c r="G37" s="137">
        <f t="shared" si="0"/>
        <v>0</v>
      </c>
    </row>
    <row r="38" spans="1:7" x14ac:dyDescent="0.3">
      <c r="A38" s="38"/>
      <c r="B38" s="38"/>
      <c r="C38" s="57"/>
      <c r="D38" s="44"/>
      <c r="E38" s="63"/>
      <c r="G38" s="137">
        <f t="shared" si="0"/>
        <v>0</v>
      </c>
    </row>
    <row r="39" spans="1:7" x14ac:dyDescent="0.3">
      <c r="A39" s="36"/>
      <c r="B39" s="250"/>
      <c r="C39" s="59"/>
      <c r="D39" s="43"/>
      <c r="G39" s="137">
        <f t="shared" si="0"/>
        <v>0</v>
      </c>
    </row>
    <row r="40" spans="1:7" x14ac:dyDescent="0.3">
      <c r="A40" s="36"/>
      <c r="B40" s="36"/>
      <c r="C40" s="59"/>
      <c r="D40" s="97">
        <v>0.1</v>
      </c>
      <c r="E40" s="265">
        <f>(D40*C40)+C40</f>
        <v>0</v>
      </c>
      <c r="G40" s="137">
        <f t="shared" si="0"/>
        <v>0</v>
      </c>
    </row>
    <row r="41" spans="1:7" x14ac:dyDescent="0.3">
      <c r="C41" s="59"/>
      <c r="G41" s="137">
        <f t="shared" si="0"/>
        <v>0</v>
      </c>
    </row>
    <row r="42" spans="1:7" x14ac:dyDescent="0.3">
      <c r="A42" s="38"/>
      <c r="B42" s="38"/>
      <c r="C42" s="57"/>
      <c r="D42" s="44"/>
      <c r="E42" s="63"/>
      <c r="G42" s="137">
        <f t="shared" si="0"/>
        <v>0</v>
      </c>
    </row>
    <row r="43" spans="1:7" x14ac:dyDescent="0.3">
      <c r="A43" s="36"/>
      <c r="B43" s="250"/>
      <c r="C43" s="253"/>
      <c r="D43" s="254"/>
      <c r="E43" s="149"/>
    </row>
    <row r="44" spans="1:7" x14ac:dyDescent="0.3">
      <c r="A44" s="36"/>
      <c r="B44" s="36"/>
      <c r="C44" s="59"/>
      <c r="D44" s="97">
        <v>0.1</v>
      </c>
      <c r="E44" s="265">
        <f>(D44*C44)+C44</f>
        <v>0</v>
      </c>
      <c r="G44" s="137">
        <f t="shared" ref="G44:G66" si="1">E44*$I$87/$E$87</f>
        <v>0</v>
      </c>
    </row>
    <row r="45" spans="1:7" x14ac:dyDescent="0.3">
      <c r="C45" s="59"/>
      <c r="G45" s="137">
        <f t="shared" si="1"/>
        <v>0</v>
      </c>
    </row>
    <row r="46" spans="1:7" x14ac:dyDescent="0.3">
      <c r="A46" s="38"/>
      <c r="B46" s="38"/>
      <c r="C46" s="57"/>
      <c r="D46" s="44"/>
      <c r="E46" s="63"/>
      <c r="G46" s="137">
        <f t="shared" si="1"/>
        <v>0</v>
      </c>
    </row>
    <row r="47" spans="1:7" x14ac:dyDescent="0.3">
      <c r="A47" s="36"/>
      <c r="B47" s="250"/>
      <c r="C47" s="59"/>
      <c r="D47" s="43"/>
      <c r="G47" s="137">
        <f t="shared" si="1"/>
        <v>0</v>
      </c>
    </row>
    <row r="48" spans="1:7" x14ac:dyDescent="0.3">
      <c r="A48" s="36"/>
      <c r="B48" s="36"/>
      <c r="C48" s="59"/>
      <c r="D48" s="97">
        <v>0.1</v>
      </c>
      <c r="E48" s="265">
        <f>(D48*C48)+C48</f>
        <v>0</v>
      </c>
      <c r="G48" s="137">
        <f t="shared" si="1"/>
        <v>0</v>
      </c>
    </row>
    <row r="49" spans="1:7" x14ac:dyDescent="0.3">
      <c r="C49" s="59"/>
      <c r="G49" s="137">
        <f t="shared" si="1"/>
        <v>0</v>
      </c>
    </row>
    <row r="50" spans="1:7" x14ac:dyDescent="0.3">
      <c r="A50" s="38"/>
      <c r="B50" s="38"/>
      <c r="C50" s="57"/>
      <c r="D50" s="44"/>
      <c r="E50" s="63"/>
      <c r="G50" s="137">
        <f t="shared" si="1"/>
        <v>0</v>
      </c>
    </row>
    <row r="51" spans="1:7" x14ac:dyDescent="0.3">
      <c r="A51" s="36"/>
      <c r="B51" s="250"/>
      <c r="C51" s="59"/>
      <c r="D51" s="43"/>
      <c r="G51" s="137">
        <f t="shared" si="1"/>
        <v>0</v>
      </c>
    </row>
    <row r="52" spans="1:7" x14ac:dyDescent="0.3">
      <c r="A52" s="36"/>
      <c r="B52" s="36"/>
      <c r="C52" s="59"/>
      <c r="D52" s="97">
        <v>0.1</v>
      </c>
      <c r="E52" s="265">
        <f>(D52*C52)+C52</f>
        <v>0</v>
      </c>
      <c r="G52" s="137">
        <f t="shared" si="1"/>
        <v>0</v>
      </c>
    </row>
    <row r="53" spans="1:7" x14ac:dyDescent="0.3">
      <c r="C53" s="59"/>
      <c r="G53" s="137">
        <f t="shared" si="1"/>
        <v>0</v>
      </c>
    </row>
    <row r="54" spans="1:7" x14ac:dyDescent="0.3">
      <c r="A54" s="38"/>
      <c r="B54" s="38"/>
      <c r="C54" s="57"/>
      <c r="D54" s="44"/>
      <c r="E54" s="63"/>
      <c r="G54" s="137">
        <f t="shared" si="1"/>
        <v>0</v>
      </c>
    </row>
    <row r="55" spans="1:7" x14ac:dyDescent="0.3">
      <c r="A55" s="36"/>
      <c r="B55" s="250"/>
      <c r="C55" s="59"/>
      <c r="D55" s="43"/>
      <c r="G55" s="137">
        <f t="shared" si="1"/>
        <v>0</v>
      </c>
    </row>
    <row r="56" spans="1:7" x14ac:dyDescent="0.3">
      <c r="A56" s="36"/>
      <c r="B56" s="36"/>
      <c r="C56" s="59"/>
      <c r="D56" s="97">
        <v>0.1</v>
      </c>
      <c r="E56" s="265">
        <f>(D56*C56)+C56</f>
        <v>0</v>
      </c>
      <c r="G56" s="137">
        <f t="shared" si="1"/>
        <v>0</v>
      </c>
    </row>
    <row r="57" spans="1:7" x14ac:dyDescent="0.3">
      <c r="C57" s="59"/>
      <c r="G57" s="137">
        <f t="shared" si="1"/>
        <v>0</v>
      </c>
    </row>
    <row r="58" spans="1:7" x14ac:dyDescent="0.3">
      <c r="A58" s="38"/>
      <c r="B58" s="38"/>
      <c r="C58" s="57"/>
      <c r="D58" s="44"/>
      <c r="E58" s="63"/>
      <c r="G58" s="137">
        <f t="shared" si="1"/>
        <v>0</v>
      </c>
    </row>
    <row r="59" spans="1:7" x14ac:dyDescent="0.3">
      <c r="A59" s="36"/>
      <c r="B59" s="250"/>
      <c r="C59" s="59"/>
      <c r="D59" s="43"/>
      <c r="E59" s="64"/>
      <c r="G59" s="137">
        <f t="shared" si="1"/>
        <v>0</v>
      </c>
    </row>
    <row r="60" spans="1:7" x14ac:dyDescent="0.3">
      <c r="A60" s="36"/>
      <c r="B60" s="36"/>
      <c r="C60" s="59"/>
      <c r="D60" s="97">
        <v>0.2</v>
      </c>
      <c r="E60" s="265">
        <f>(D60*C60)+C60</f>
        <v>0</v>
      </c>
      <c r="G60" s="137">
        <f t="shared" si="1"/>
        <v>0</v>
      </c>
    </row>
    <row r="61" spans="1:7" x14ac:dyDescent="0.3">
      <c r="C61" s="59"/>
      <c r="G61" s="137">
        <f t="shared" si="1"/>
        <v>0</v>
      </c>
    </row>
    <row r="62" spans="1:7" x14ac:dyDescent="0.3">
      <c r="A62" s="38"/>
      <c r="B62" s="38"/>
      <c r="C62" s="57"/>
      <c r="D62" s="44"/>
      <c r="E62" s="63"/>
      <c r="G62" s="137">
        <f t="shared" si="1"/>
        <v>0</v>
      </c>
    </row>
    <row r="63" spans="1:7" x14ac:dyDescent="0.3">
      <c r="A63" s="36"/>
      <c r="B63" s="250"/>
      <c r="C63" s="59"/>
      <c r="D63" s="43"/>
      <c r="E63" s="64"/>
      <c r="G63" s="137">
        <f t="shared" si="1"/>
        <v>0</v>
      </c>
    </row>
    <row r="64" spans="1:7" x14ac:dyDescent="0.3">
      <c r="A64" s="36"/>
      <c r="B64" s="36"/>
      <c r="C64" s="59"/>
      <c r="D64" s="97">
        <v>0.1</v>
      </c>
      <c r="E64" s="265">
        <f>(D64*C64)+C64</f>
        <v>0</v>
      </c>
      <c r="G64" s="137">
        <f t="shared" si="1"/>
        <v>0</v>
      </c>
    </row>
    <row r="65" spans="1:11" x14ac:dyDescent="0.3">
      <c r="C65" s="59"/>
      <c r="G65" s="137">
        <f t="shared" si="1"/>
        <v>0</v>
      </c>
    </row>
    <row r="66" spans="1:11" collapsed="1" x14ac:dyDescent="0.3">
      <c r="A66" s="38"/>
      <c r="B66" s="38"/>
      <c r="C66" s="57"/>
      <c r="D66" s="44"/>
      <c r="E66" s="63"/>
      <c r="G66" s="137">
        <f t="shared" si="1"/>
        <v>0</v>
      </c>
    </row>
    <row r="67" spans="1:11" x14ac:dyDescent="0.3">
      <c r="A67" s="36"/>
      <c r="B67" s="250"/>
      <c r="C67" s="253"/>
      <c r="D67" s="255"/>
      <c r="E67" s="149"/>
    </row>
    <row r="68" spans="1:11" x14ac:dyDescent="0.3">
      <c r="A68" s="36"/>
      <c r="B68" s="36"/>
      <c r="C68" s="59"/>
      <c r="D68" s="97">
        <v>5.5E-2</v>
      </c>
      <c r="E68" s="265">
        <f>(D68*C68)+C68</f>
        <v>0</v>
      </c>
      <c r="G68" s="137">
        <f t="shared" ref="G68:G78" si="2">E68*$I$87/$E$87</f>
        <v>0</v>
      </c>
    </row>
    <row r="69" spans="1:11" x14ac:dyDescent="0.3">
      <c r="C69" s="59"/>
      <c r="G69" s="137">
        <f t="shared" si="2"/>
        <v>0</v>
      </c>
    </row>
    <row r="70" spans="1:11" collapsed="1" x14ac:dyDescent="0.3">
      <c r="A70" s="38"/>
      <c r="B70" s="38"/>
      <c r="C70" s="57"/>
      <c r="D70" s="44"/>
      <c r="E70" s="63"/>
      <c r="G70" s="137">
        <f t="shared" si="2"/>
        <v>0</v>
      </c>
      <c r="H70" s="61"/>
    </row>
    <row r="71" spans="1:11" x14ac:dyDescent="0.3">
      <c r="A71" s="36"/>
      <c r="B71" s="250"/>
      <c r="C71" s="253"/>
      <c r="D71" s="255"/>
      <c r="E71" s="149"/>
      <c r="G71" s="137">
        <f t="shared" si="2"/>
        <v>0</v>
      </c>
    </row>
    <row r="72" spans="1:11" x14ac:dyDescent="0.3">
      <c r="A72" s="36"/>
      <c r="B72" s="36"/>
      <c r="C72" s="59"/>
      <c r="D72" s="97">
        <v>0.2</v>
      </c>
      <c r="E72" s="265">
        <f>(D72*C72)+C72</f>
        <v>0</v>
      </c>
      <c r="G72" s="137">
        <f t="shared" si="2"/>
        <v>0</v>
      </c>
    </row>
    <row r="73" spans="1:11" x14ac:dyDescent="0.3">
      <c r="C73" s="59"/>
      <c r="G73" s="137">
        <f t="shared" si="2"/>
        <v>0</v>
      </c>
      <c r="K73" s="58"/>
    </row>
    <row r="74" spans="1:11" collapsed="1" x14ac:dyDescent="0.3">
      <c r="A74" s="38"/>
      <c r="B74" s="38"/>
      <c r="C74" s="57"/>
      <c r="D74" s="44"/>
      <c r="E74" s="63"/>
      <c r="G74" s="137">
        <f t="shared" si="2"/>
        <v>0</v>
      </c>
      <c r="H74" s="61"/>
    </row>
    <row r="75" spans="1:11" x14ac:dyDescent="0.3">
      <c r="A75" s="36"/>
      <c r="B75" s="250"/>
      <c r="C75" s="253"/>
      <c r="D75" s="255"/>
      <c r="E75" s="149"/>
      <c r="G75" s="137">
        <f t="shared" si="2"/>
        <v>0</v>
      </c>
    </row>
    <row r="76" spans="1:11" x14ac:dyDescent="0.3">
      <c r="A76" s="36"/>
      <c r="B76" s="36"/>
      <c r="C76" s="59"/>
      <c r="D76" s="97">
        <v>5.5E-2</v>
      </c>
      <c r="E76" s="265">
        <f>(D76*C76)+C76</f>
        <v>0</v>
      </c>
      <c r="G76" s="137">
        <f t="shared" si="2"/>
        <v>0</v>
      </c>
    </row>
    <row r="77" spans="1:11" x14ac:dyDescent="0.3">
      <c r="C77" s="59"/>
      <c r="G77" s="137">
        <f t="shared" si="2"/>
        <v>0</v>
      </c>
      <c r="K77" s="58"/>
    </row>
    <row r="78" spans="1:11" collapsed="1" x14ac:dyDescent="0.3">
      <c r="A78" s="38"/>
      <c r="B78" s="38"/>
      <c r="C78" s="57"/>
      <c r="D78" s="44"/>
      <c r="E78" s="63"/>
      <c r="G78" s="137">
        <f t="shared" si="2"/>
        <v>0</v>
      </c>
      <c r="K78" s="58"/>
    </row>
    <row r="79" spans="1:11" x14ac:dyDescent="0.3">
      <c r="A79" s="36"/>
      <c r="B79" s="250"/>
      <c r="C79" s="253"/>
      <c r="D79" s="255"/>
      <c r="E79" s="149"/>
      <c r="K79" s="58"/>
    </row>
    <row r="80" spans="1:11" x14ac:dyDescent="0.3">
      <c r="A80" s="36"/>
      <c r="B80" s="36"/>
      <c r="C80" s="59"/>
      <c r="D80" s="97">
        <v>0.2</v>
      </c>
      <c r="E80" s="265">
        <f>(D80*C80)+C80</f>
        <v>0</v>
      </c>
      <c r="F80" s="146"/>
      <c r="G80" s="137">
        <f>E80*$I$87/$E$87</f>
        <v>0</v>
      </c>
      <c r="K80" s="58"/>
    </row>
    <row r="81" spans="1:11" x14ac:dyDescent="0.3">
      <c r="C81" s="59"/>
      <c r="F81" s="65">
        <f>SUM(C18:C81)</f>
        <v>0</v>
      </c>
      <c r="K81" s="58"/>
    </row>
    <row r="82" spans="1:11" collapsed="1" x14ac:dyDescent="0.3">
      <c r="A82" s="38"/>
      <c r="B82" s="38"/>
      <c r="C82" s="57"/>
      <c r="D82" s="44"/>
      <c r="E82" s="63"/>
      <c r="I82" s="58"/>
      <c r="K82" s="58"/>
    </row>
    <row r="83" spans="1:11" x14ac:dyDescent="0.3">
      <c r="A83" s="36"/>
      <c r="B83" s="41"/>
      <c r="C83" s="59"/>
      <c r="D83" s="43"/>
      <c r="I83" s="58"/>
    </row>
    <row r="84" spans="1:11" x14ac:dyDescent="0.3">
      <c r="A84" s="36"/>
      <c r="B84" s="36" t="s">
        <v>135</v>
      </c>
      <c r="C84" s="59">
        <v>2500</v>
      </c>
      <c r="D84" s="97">
        <v>0.1</v>
      </c>
      <c r="E84" s="265">
        <f>(D84*C84)+C84</f>
        <v>2750</v>
      </c>
      <c r="G84" s="267"/>
    </row>
    <row r="85" spans="1:11" x14ac:dyDescent="0.3">
      <c r="B85" s="147" t="s">
        <v>334</v>
      </c>
      <c r="C85" s="150">
        <f>C84*I87/C87</f>
        <v>1</v>
      </c>
      <c r="D85" s="148" t="s">
        <v>335</v>
      </c>
      <c r="E85" s="149"/>
    </row>
    <row r="86" spans="1:11" ht="15" collapsed="1" thickBot="1" x14ac:dyDescent="0.35"/>
    <row r="87" spans="1:11" s="278" customFormat="1" ht="16.2" thickBot="1" x14ac:dyDescent="0.35">
      <c r="A87" s="272" t="s">
        <v>139</v>
      </c>
      <c r="B87" s="273"/>
      <c r="C87" s="274">
        <f>SUM(C18:C81)+C84</f>
        <v>2500</v>
      </c>
      <c r="D87" s="275"/>
      <c r="E87" s="276">
        <f>E84+E80+E72+E68+E64+E60+E56+E52+E48+E44+E40+E36+E32+E28+E24+E20+E76</f>
        <v>2750</v>
      </c>
      <c r="F87" s="276">
        <f>IF(F81&gt;10000,F81*1.07,IF(AND(F81&gt;=5000,F81&lt;=10000),F81*1.1,F81*1.12))</f>
        <v>0</v>
      </c>
      <c r="G87" s="277">
        <f>SUM(G18:G82)+C85</f>
        <v>1</v>
      </c>
      <c r="I87" s="278">
        <v>1</v>
      </c>
      <c r="J87" s="280"/>
    </row>
    <row r="88" spans="1:11" x14ac:dyDescent="0.3">
      <c r="D88" s="136" t="s">
        <v>313</v>
      </c>
      <c r="E88" s="265" t="e">
        <f>E87/D13</f>
        <v>#DIV/0!</v>
      </c>
      <c r="J88" s="105"/>
    </row>
    <row r="90" spans="1:11" x14ac:dyDescent="0.3">
      <c r="A90" s="267" t="s">
        <v>445</v>
      </c>
    </row>
    <row r="91" spans="1:11" x14ac:dyDescent="0.3">
      <c r="B91" s="267" t="s">
        <v>446</v>
      </c>
      <c r="C91" s="58">
        <v>-180</v>
      </c>
      <c r="E91" s="265">
        <f>C91*1.1</f>
        <v>-198.00000000000003</v>
      </c>
    </row>
    <row r="92" spans="1:11" x14ac:dyDescent="0.3">
      <c r="B92" s="267" t="s">
        <v>447</v>
      </c>
      <c r="C92" s="58">
        <v>-1800</v>
      </c>
      <c r="E92" s="265">
        <f t="shared" ref="E92:E95" si="3">C92*1.1</f>
        <v>-1980.0000000000002</v>
      </c>
      <c r="I92" s="150"/>
    </row>
    <row r="93" spans="1:11" x14ac:dyDescent="0.3">
      <c r="B93" s="267" t="s">
        <v>448</v>
      </c>
      <c r="C93" s="58">
        <v>-1900</v>
      </c>
      <c r="E93" s="265">
        <f t="shared" si="3"/>
        <v>-2090</v>
      </c>
      <c r="I93" s="265"/>
    </row>
    <row r="94" spans="1:11" x14ac:dyDescent="0.3">
      <c r="B94" s="267" t="s">
        <v>449</v>
      </c>
      <c r="C94" s="58">
        <v>-2600</v>
      </c>
      <c r="E94" s="265">
        <f t="shared" si="3"/>
        <v>-2860.0000000000005</v>
      </c>
    </row>
    <row r="95" spans="1:11" x14ac:dyDescent="0.3">
      <c r="B95" s="267" t="s">
        <v>450</v>
      </c>
      <c r="C95" s="58">
        <v>-500</v>
      </c>
      <c r="E95" s="265">
        <f t="shared" si="3"/>
        <v>-550</v>
      </c>
    </row>
    <row r="96" spans="1:11" x14ac:dyDescent="0.3">
      <c r="B96" s="279" t="s">
        <v>451</v>
      </c>
      <c r="C96" s="58">
        <f>+SUM(C91:C95)-C93</f>
        <v>-5080</v>
      </c>
      <c r="D96" s="58">
        <f t="shared" ref="D96:E96" si="4">+SUM(D91:D95)-D93</f>
        <v>0</v>
      </c>
      <c r="E96" s="58">
        <f t="shared" si="4"/>
        <v>-5588</v>
      </c>
    </row>
    <row r="97" spans="2:5" x14ac:dyDescent="0.3">
      <c r="B97" s="279" t="s">
        <v>452</v>
      </c>
      <c r="C97" s="58">
        <f>C87+C96-500</f>
        <v>-3080</v>
      </c>
      <c r="D97" s="265">
        <f t="shared" ref="D97" si="5">D87+D96</f>
        <v>0</v>
      </c>
      <c r="E97" s="265">
        <f>C97*1.1</f>
        <v>-3388.0000000000005</v>
      </c>
    </row>
    <row r="98" spans="2:5" x14ac:dyDescent="0.3">
      <c r="D98" s="256"/>
    </row>
    <row r="99" spans="2:5" x14ac:dyDescent="0.3">
      <c r="D99" s="256"/>
    </row>
    <row r="100" spans="2:5" x14ac:dyDescent="0.3">
      <c r="D100" s="136"/>
    </row>
  </sheetData>
  <sheetProtection selectLockedCells="1"/>
  <mergeCells count="8">
    <mergeCell ref="E16:H16"/>
    <mergeCell ref="B19:B20"/>
    <mergeCell ref="B9:C9"/>
    <mergeCell ref="C11:E11"/>
    <mergeCell ref="D12:E12"/>
    <mergeCell ref="D13:E13"/>
    <mergeCell ref="D14:E14"/>
    <mergeCell ref="D15:G15"/>
  </mergeCells>
  <dataValidations count="1">
    <dataValidation type="list" allowBlank="1" showInputMessage="1" showErrorMessage="1" sqref="D84 D24:D25 D20:D21 D28 D32 D36 D40 D44 D48 D52 D56 D60 D64 D67:D68 D71:D72 D79:D80 D75:D76">
      <formula1>$F$4:$F$11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74769" r:id="rId4" name="CommandButton17">
          <controlPr defaultSize="0" autoLine="0" r:id="rId5">
            <anchor moveWithCells="1">
              <from>
                <xdr:col>7</xdr:col>
                <xdr:colOff>403860</xdr:colOff>
                <xdr:row>73</xdr:row>
                <xdr:rowOff>137160</xdr:rowOff>
              </from>
              <to>
                <xdr:col>9</xdr:col>
                <xdr:colOff>563880</xdr:colOff>
                <xdr:row>76</xdr:row>
                <xdr:rowOff>152400</xdr:rowOff>
              </to>
            </anchor>
          </controlPr>
        </control>
      </mc:Choice>
      <mc:Fallback>
        <control shapeId="74769" r:id="rId4" name="CommandButton17"/>
      </mc:Fallback>
    </mc:AlternateContent>
    <mc:AlternateContent xmlns:mc="http://schemas.openxmlformats.org/markup-compatibility/2006">
      <mc:Choice Requires="x14">
        <control shapeId="74768" r:id="rId6" name="CommandButton16">
          <controlPr defaultSize="0" autoLine="0" r:id="rId7">
            <anchor moveWithCells="1">
              <from>
                <xdr:col>7</xdr:col>
                <xdr:colOff>426720</xdr:colOff>
                <xdr:row>21</xdr:row>
                <xdr:rowOff>0</xdr:rowOff>
              </from>
              <to>
                <xdr:col>9</xdr:col>
                <xdr:colOff>586740</xdr:colOff>
                <xdr:row>24</xdr:row>
                <xdr:rowOff>15240</xdr:rowOff>
              </to>
            </anchor>
          </controlPr>
        </control>
      </mc:Choice>
      <mc:Fallback>
        <control shapeId="74768" r:id="rId6" name="CommandButton16"/>
      </mc:Fallback>
    </mc:AlternateContent>
    <mc:AlternateContent xmlns:mc="http://schemas.openxmlformats.org/markup-compatibility/2006">
      <mc:Choice Requires="x14">
        <control shapeId="74767" r:id="rId8" name="CommandButton15">
          <controlPr defaultSize="0" autoLine="0" r:id="rId9">
            <anchor moveWithCells="1">
              <from>
                <xdr:col>7</xdr:col>
                <xdr:colOff>327660</xdr:colOff>
                <xdr:row>9</xdr:row>
                <xdr:rowOff>144780</xdr:rowOff>
              </from>
              <to>
                <xdr:col>9</xdr:col>
                <xdr:colOff>388620</xdr:colOff>
                <xdr:row>13</xdr:row>
                <xdr:rowOff>30480</xdr:rowOff>
              </to>
            </anchor>
          </controlPr>
        </control>
      </mc:Choice>
      <mc:Fallback>
        <control shapeId="74767" r:id="rId8" name="CommandButton15"/>
      </mc:Fallback>
    </mc:AlternateContent>
    <mc:AlternateContent xmlns:mc="http://schemas.openxmlformats.org/markup-compatibility/2006">
      <mc:Choice Requires="x14">
        <control shapeId="74766" r:id="rId10" name="CommandButton14">
          <controlPr defaultSize="0" autoLine="0" r:id="rId11">
            <anchor moveWithCells="1">
              <from>
                <xdr:col>7</xdr:col>
                <xdr:colOff>403860</xdr:colOff>
                <xdr:row>78</xdr:row>
                <xdr:rowOff>0</xdr:rowOff>
              </from>
              <to>
                <xdr:col>9</xdr:col>
                <xdr:colOff>563880</xdr:colOff>
                <xdr:row>81</xdr:row>
                <xdr:rowOff>15240</xdr:rowOff>
              </to>
            </anchor>
          </controlPr>
        </control>
      </mc:Choice>
      <mc:Fallback>
        <control shapeId="74766" r:id="rId10" name="CommandButton14"/>
      </mc:Fallback>
    </mc:AlternateContent>
    <mc:AlternateContent xmlns:mc="http://schemas.openxmlformats.org/markup-compatibility/2006">
      <mc:Choice Requires="x14">
        <control shapeId="74765" r:id="rId12" name="CommandButton13">
          <controlPr defaultSize="0" autoLine="0" r:id="rId13">
            <anchor moveWithCells="1">
              <from>
                <xdr:col>7</xdr:col>
                <xdr:colOff>403860</xdr:colOff>
                <xdr:row>68</xdr:row>
                <xdr:rowOff>160020</xdr:rowOff>
              </from>
              <to>
                <xdr:col>9</xdr:col>
                <xdr:colOff>563880</xdr:colOff>
                <xdr:row>71</xdr:row>
                <xdr:rowOff>175260</xdr:rowOff>
              </to>
            </anchor>
          </controlPr>
        </control>
      </mc:Choice>
      <mc:Fallback>
        <control shapeId="74765" r:id="rId12" name="CommandButton13"/>
      </mc:Fallback>
    </mc:AlternateContent>
    <mc:AlternateContent xmlns:mc="http://schemas.openxmlformats.org/markup-compatibility/2006">
      <mc:Choice Requires="x14">
        <control shapeId="74764" r:id="rId14" name="CommandButton12">
          <controlPr defaultSize="0" autoLine="0" r:id="rId15">
            <anchor moveWithCells="1">
              <from>
                <xdr:col>7</xdr:col>
                <xdr:colOff>403860</xdr:colOff>
                <xdr:row>65</xdr:row>
                <xdr:rowOff>0</xdr:rowOff>
              </from>
              <to>
                <xdr:col>9</xdr:col>
                <xdr:colOff>563880</xdr:colOff>
                <xdr:row>68</xdr:row>
                <xdr:rowOff>15240</xdr:rowOff>
              </to>
            </anchor>
          </controlPr>
        </control>
      </mc:Choice>
      <mc:Fallback>
        <control shapeId="74764" r:id="rId14" name="CommandButton12"/>
      </mc:Fallback>
    </mc:AlternateContent>
    <mc:AlternateContent xmlns:mc="http://schemas.openxmlformats.org/markup-compatibility/2006">
      <mc:Choice Requires="x14">
        <control shapeId="74763" r:id="rId16" name="CommandButton11">
          <controlPr defaultSize="0" autoLine="0" r:id="rId17">
            <anchor moveWithCells="1">
              <from>
                <xdr:col>7</xdr:col>
                <xdr:colOff>403860</xdr:colOff>
                <xdr:row>61</xdr:row>
                <xdr:rowOff>0</xdr:rowOff>
              </from>
              <to>
                <xdr:col>9</xdr:col>
                <xdr:colOff>563880</xdr:colOff>
                <xdr:row>64</xdr:row>
                <xdr:rowOff>15240</xdr:rowOff>
              </to>
            </anchor>
          </controlPr>
        </control>
      </mc:Choice>
      <mc:Fallback>
        <control shapeId="74763" r:id="rId16" name="CommandButton11"/>
      </mc:Fallback>
    </mc:AlternateContent>
    <mc:AlternateContent xmlns:mc="http://schemas.openxmlformats.org/markup-compatibility/2006">
      <mc:Choice Requires="x14">
        <control shapeId="74762" r:id="rId18" name="CommandButton10">
          <controlPr defaultSize="0" autoLine="0" r:id="rId19">
            <anchor moveWithCells="1">
              <from>
                <xdr:col>7</xdr:col>
                <xdr:colOff>403860</xdr:colOff>
                <xdr:row>56</xdr:row>
                <xdr:rowOff>175260</xdr:rowOff>
              </from>
              <to>
                <xdr:col>9</xdr:col>
                <xdr:colOff>563880</xdr:colOff>
                <xdr:row>60</xdr:row>
                <xdr:rowOff>7620</xdr:rowOff>
              </to>
            </anchor>
          </controlPr>
        </control>
      </mc:Choice>
      <mc:Fallback>
        <control shapeId="74762" r:id="rId18" name="CommandButton10"/>
      </mc:Fallback>
    </mc:AlternateContent>
    <mc:AlternateContent xmlns:mc="http://schemas.openxmlformats.org/markup-compatibility/2006">
      <mc:Choice Requires="x14">
        <control shapeId="74761" r:id="rId20" name="CommandButton9">
          <controlPr defaultSize="0" autoLine="0" r:id="rId21">
            <anchor moveWithCells="1">
              <from>
                <xdr:col>7</xdr:col>
                <xdr:colOff>403860</xdr:colOff>
                <xdr:row>53</xdr:row>
                <xdr:rowOff>0</xdr:rowOff>
              </from>
              <to>
                <xdr:col>9</xdr:col>
                <xdr:colOff>563880</xdr:colOff>
                <xdr:row>56</xdr:row>
                <xdr:rowOff>15240</xdr:rowOff>
              </to>
            </anchor>
          </controlPr>
        </control>
      </mc:Choice>
      <mc:Fallback>
        <control shapeId="74761" r:id="rId20" name="CommandButton9"/>
      </mc:Fallback>
    </mc:AlternateContent>
    <mc:AlternateContent xmlns:mc="http://schemas.openxmlformats.org/markup-compatibility/2006">
      <mc:Choice Requires="x14">
        <control shapeId="74760" r:id="rId22" name="CommandButton8">
          <controlPr defaultSize="0" autoLine="0" r:id="rId23">
            <anchor moveWithCells="1">
              <from>
                <xdr:col>7</xdr:col>
                <xdr:colOff>403860</xdr:colOff>
                <xdr:row>49</xdr:row>
                <xdr:rowOff>0</xdr:rowOff>
              </from>
              <to>
                <xdr:col>9</xdr:col>
                <xdr:colOff>563880</xdr:colOff>
                <xdr:row>52</xdr:row>
                <xdr:rowOff>15240</xdr:rowOff>
              </to>
            </anchor>
          </controlPr>
        </control>
      </mc:Choice>
      <mc:Fallback>
        <control shapeId="74760" r:id="rId22" name="CommandButton8"/>
      </mc:Fallback>
    </mc:AlternateContent>
    <mc:AlternateContent xmlns:mc="http://schemas.openxmlformats.org/markup-compatibility/2006">
      <mc:Choice Requires="x14">
        <control shapeId="74759" r:id="rId24" name="CommandButton7">
          <controlPr defaultSize="0" autoLine="0" r:id="rId25">
            <anchor moveWithCells="1">
              <from>
                <xdr:col>7</xdr:col>
                <xdr:colOff>403860</xdr:colOff>
                <xdr:row>44</xdr:row>
                <xdr:rowOff>152400</xdr:rowOff>
              </from>
              <to>
                <xdr:col>9</xdr:col>
                <xdr:colOff>563880</xdr:colOff>
                <xdr:row>47</xdr:row>
                <xdr:rowOff>167640</xdr:rowOff>
              </to>
            </anchor>
          </controlPr>
        </control>
      </mc:Choice>
      <mc:Fallback>
        <control shapeId="74759" r:id="rId24" name="CommandButton7"/>
      </mc:Fallback>
    </mc:AlternateContent>
    <mc:AlternateContent xmlns:mc="http://schemas.openxmlformats.org/markup-compatibility/2006">
      <mc:Choice Requires="x14">
        <control shapeId="74758" r:id="rId26" name="CommandButton6">
          <controlPr defaultSize="0" autoLine="0" r:id="rId27">
            <anchor moveWithCells="1">
              <from>
                <xdr:col>7</xdr:col>
                <xdr:colOff>403860</xdr:colOff>
                <xdr:row>41</xdr:row>
                <xdr:rowOff>0</xdr:rowOff>
              </from>
              <to>
                <xdr:col>9</xdr:col>
                <xdr:colOff>563880</xdr:colOff>
                <xdr:row>44</xdr:row>
                <xdr:rowOff>15240</xdr:rowOff>
              </to>
            </anchor>
          </controlPr>
        </control>
      </mc:Choice>
      <mc:Fallback>
        <control shapeId="74758" r:id="rId26" name="CommandButton6"/>
      </mc:Fallback>
    </mc:AlternateContent>
    <mc:AlternateContent xmlns:mc="http://schemas.openxmlformats.org/markup-compatibility/2006">
      <mc:Choice Requires="x14">
        <control shapeId="74757" r:id="rId28" name="CommandButton5">
          <controlPr defaultSize="0" autoLine="0" r:id="rId29">
            <anchor mov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74757" r:id="rId28" name="CommandButton5"/>
      </mc:Fallback>
    </mc:AlternateContent>
    <mc:AlternateContent xmlns:mc="http://schemas.openxmlformats.org/markup-compatibility/2006">
      <mc:Choice Requires="x14">
        <control shapeId="74756" r:id="rId30" name="CommandButton4">
          <controlPr defaultSize="0" autoLine="0" r:id="rId31">
            <anchor moveWithCells="1">
              <from>
                <xdr:col>7</xdr:col>
                <xdr:colOff>403860</xdr:colOff>
                <xdr:row>33</xdr:row>
                <xdr:rowOff>0</xdr:rowOff>
              </from>
              <to>
                <xdr:col>9</xdr:col>
                <xdr:colOff>563880</xdr:colOff>
                <xdr:row>36</xdr:row>
                <xdr:rowOff>15240</xdr:rowOff>
              </to>
            </anchor>
          </controlPr>
        </control>
      </mc:Choice>
      <mc:Fallback>
        <control shapeId="74756" r:id="rId30" name="CommandButton4"/>
      </mc:Fallback>
    </mc:AlternateContent>
    <mc:AlternateContent xmlns:mc="http://schemas.openxmlformats.org/markup-compatibility/2006">
      <mc:Choice Requires="x14">
        <control shapeId="74755" r:id="rId32" name="CommandButton3">
          <controlPr defaultSize="0" autoLine="0" r:id="rId33">
            <anchor moveWithCells="1">
              <from>
                <xdr:col>7</xdr:col>
                <xdr:colOff>403860</xdr:colOff>
                <xdr:row>28</xdr:row>
                <xdr:rowOff>152400</xdr:rowOff>
              </from>
              <to>
                <xdr:col>9</xdr:col>
                <xdr:colOff>563880</xdr:colOff>
                <xdr:row>31</xdr:row>
                <xdr:rowOff>167640</xdr:rowOff>
              </to>
            </anchor>
          </controlPr>
        </control>
      </mc:Choice>
      <mc:Fallback>
        <control shapeId="74755" r:id="rId32" name="CommandButton3"/>
      </mc:Fallback>
    </mc:AlternateContent>
    <mc:AlternateContent xmlns:mc="http://schemas.openxmlformats.org/markup-compatibility/2006">
      <mc:Choice Requires="x14">
        <control shapeId="74754" r:id="rId34" name="CommandButton2">
          <controlPr defaultSize="0" autoLine="0" r:id="rId35">
            <anchor moveWithCells="1">
              <from>
                <xdr:col>7</xdr:col>
                <xdr:colOff>403860</xdr:colOff>
                <xdr:row>25</xdr:row>
                <xdr:rowOff>0</xdr:rowOff>
              </from>
              <to>
                <xdr:col>9</xdr:col>
                <xdr:colOff>563880</xdr:colOff>
                <xdr:row>28</xdr:row>
                <xdr:rowOff>15240</xdr:rowOff>
              </to>
            </anchor>
          </controlPr>
        </control>
      </mc:Choice>
      <mc:Fallback>
        <control shapeId="74754" r:id="rId34" name="CommandButton2"/>
      </mc:Fallback>
    </mc:AlternateContent>
    <mc:AlternateContent xmlns:mc="http://schemas.openxmlformats.org/markup-compatibility/2006">
      <mc:Choice Requires="x14">
        <control shapeId="74753" r:id="rId36" name="CommandButton1">
          <controlPr defaultSize="0" autoLine="0" r:id="rId37">
            <anchor moveWithCells="1">
              <from>
                <xdr:col>7</xdr:col>
                <xdr:colOff>403860</xdr:colOff>
                <xdr:row>17</xdr:row>
                <xdr:rowOff>0</xdr:rowOff>
              </from>
              <to>
                <xdr:col>9</xdr:col>
                <xdr:colOff>563880</xdr:colOff>
                <xdr:row>20</xdr:row>
                <xdr:rowOff>15240</xdr:rowOff>
              </to>
            </anchor>
          </controlPr>
        </control>
      </mc:Choice>
      <mc:Fallback>
        <control shapeId="74753" r:id="rId3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M100"/>
  <sheetViews>
    <sheetView showGridLines="0" showZeros="0" tabSelected="1" zoomScaleNormal="100" workbookViewId="0">
      <selection activeCell="K7" sqref="K7"/>
    </sheetView>
  </sheetViews>
  <sheetFormatPr baseColWidth="10" defaultColWidth="11.44140625" defaultRowHeight="14.4" x14ac:dyDescent="0.3"/>
  <cols>
    <col min="1" max="1" width="27" style="35" customWidth="1"/>
    <col min="2" max="2" width="80.109375" style="35" customWidth="1"/>
    <col min="3" max="3" width="14.5546875" style="58" bestFit="1" customWidth="1"/>
    <col min="4" max="4" width="8.44140625" style="42" customWidth="1"/>
    <col min="5" max="5" width="13.88671875" style="62" customWidth="1"/>
    <col min="6" max="6" width="14.33203125" style="40" hidden="1" customWidth="1"/>
    <col min="7" max="7" width="8.44140625" style="137" customWidth="1"/>
    <col min="8" max="8" width="10" style="35" customWidth="1"/>
    <col min="9" max="9" width="13.109375" style="35" bestFit="1" customWidth="1"/>
    <col min="10" max="10" width="11.88671875" style="35" bestFit="1" customWidth="1"/>
    <col min="11" max="16380" width="11.44140625" style="35"/>
    <col min="16381" max="16381" width="11.5546875" style="35" customWidth="1"/>
    <col min="16382" max="16384" width="11.44140625" style="35"/>
  </cols>
  <sheetData>
    <row r="1" spans="1:12" ht="15" customHeight="1" x14ac:dyDescent="0.3"/>
    <row r="2" spans="1:12" ht="15" customHeight="1" x14ac:dyDescent="0.35">
      <c r="B2" s="233"/>
      <c r="L2" s="62"/>
    </row>
    <row r="3" spans="1:12" ht="15" customHeight="1" x14ac:dyDescent="0.3">
      <c r="B3" s="232"/>
    </row>
    <row r="4" spans="1:12" ht="15" customHeight="1" x14ac:dyDescent="0.3">
      <c r="B4" s="232"/>
      <c r="C4" s="35"/>
      <c r="D4" s="35"/>
      <c r="E4" s="35"/>
      <c r="F4" s="96">
        <v>5.5E-2</v>
      </c>
    </row>
    <row r="5" spans="1:12" s="227" customFormat="1" ht="15" customHeight="1" x14ac:dyDescent="0.3">
      <c r="B5" s="122"/>
      <c r="C5" s="229"/>
      <c r="D5" s="229"/>
      <c r="E5" s="229"/>
      <c r="F5" s="96"/>
      <c r="G5" s="137"/>
    </row>
    <row r="6" spans="1:12" s="227" customFormat="1" ht="15" customHeight="1" x14ac:dyDescent="0.3">
      <c r="C6" s="229"/>
      <c r="D6" s="229"/>
      <c r="E6" s="229"/>
      <c r="F6" s="96"/>
      <c r="G6" s="137"/>
    </row>
    <row r="7" spans="1:12" s="227" customFormat="1" ht="15" customHeight="1" x14ac:dyDescent="0.3">
      <c r="C7" s="229"/>
      <c r="D7" s="229"/>
      <c r="E7" s="229"/>
      <c r="F7" s="96"/>
      <c r="G7" s="137"/>
    </row>
    <row r="8" spans="1:12" s="227" customFormat="1" ht="15" customHeight="1" thickBot="1" x14ac:dyDescent="0.35">
      <c r="C8" s="229"/>
      <c r="D8" s="230"/>
      <c r="E8" s="231"/>
      <c r="F8" s="96"/>
      <c r="G8" s="137"/>
    </row>
    <row r="9" spans="1:12" s="227" customFormat="1" ht="31.5" customHeight="1" thickTop="1" thickBot="1" x14ac:dyDescent="0.35">
      <c r="A9" s="36"/>
      <c r="B9" s="287" t="s">
        <v>138</v>
      </c>
      <c r="C9" s="288"/>
      <c r="D9" s="228" t="s">
        <v>375</v>
      </c>
      <c r="E9" s="228" t="s">
        <v>376</v>
      </c>
      <c r="F9" s="96"/>
      <c r="G9" s="137"/>
    </row>
    <row r="10" spans="1:12" ht="15" customHeight="1" thickTop="1" x14ac:dyDescent="0.3">
      <c r="B10" s="106"/>
      <c r="C10" s="105"/>
      <c r="D10" s="95"/>
      <c r="E10" s="103"/>
      <c r="F10" s="104">
        <v>0.1</v>
      </c>
      <c r="G10" s="138"/>
    </row>
    <row r="11" spans="1:12" ht="15" customHeight="1" x14ac:dyDescent="0.3">
      <c r="B11" s="99"/>
      <c r="C11" s="289"/>
      <c r="D11" s="290"/>
      <c r="E11" s="290"/>
      <c r="F11" s="104">
        <v>0.2</v>
      </c>
      <c r="G11" s="139"/>
      <c r="H11" s="100"/>
    </row>
    <row r="12" spans="1:12" ht="15" customHeight="1" x14ac:dyDescent="0.3">
      <c r="B12" s="93"/>
      <c r="C12" s="98"/>
      <c r="D12" s="291" t="s">
        <v>315</v>
      </c>
      <c r="E12" s="291"/>
      <c r="F12" s="107"/>
      <c r="G12" s="140"/>
      <c r="H12" s="101"/>
    </row>
    <row r="13" spans="1:12" ht="15" customHeight="1" x14ac:dyDescent="0.3">
      <c r="B13" s="94"/>
      <c r="C13" s="98"/>
      <c r="D13" s="292">
        <v>28</v>
      </c>
      <c r="E13" s="293"/>
      <c r="F13" s="108"/>
      <c r="G13" s="140"/>
      <c r="H13" s="102"/>
    </row>
    <row r="14" spans="1:12" ht="15" customHeight="1" x14ac:dyDescent="0.3">
      <c r="A14" s="92"/>
      <c r="B14" s="93"/>
      <c r="C14" s="95"/>
      <c r="D14" s="294"/>
      <c r="E14" s="294"/>
      <c r="F14" s="109"/>
      <c r="G14" s="141"/>
      <c r="H14" s="90"/>
    </row>
    <row r="15" spans="1:12" ht="15" customHeight="1" x14ac:dyDescent="0.3">
      <c r="A15" s="36"/>
      <c r="B15" s="92"/>
      <c r="C15" s="59"/>
      <c r="D15" s="295"/>
      <c r="E15" s="294"/>
      <c r="F15" s="296"/>
      <c r="G15" s="296"/>
      <c r="H15" s="91"/>
      <c r="I15" s="90"/>
    </row>
    <row r="16" spans="1:12" x14ac:dyDescent="0.3">
      <c r="A16" s="36"/>
      <c r="B16" s="37"/>
      <c r="C16" s="59"/>
      <c r="D16" s="43"/>
      <c r="E16" s="283"/>
      <c r="F16" s="284"/>
      <c r="G16" s="285"/>
      <c r="H16" s="285"/>
    </row>
    <row r="17" spans="1:13" ht="15" customHeight="1" x14ac:dyDescent="0.3">
      <c r="A17" s="36"/>
      <c r="B17" s="36" t="s">
        <v>2</v>
      </c>
      <c r="C17" s="59" t="s">
        <v>136</v>
      </c>
      <c r="D17" s="43" t="s">
        <v>137</v>
      </c>
      <c r="E17" s="62" t="s">
        <v>135</v>
      </c>
    </row>
    <row r="18" spans="1:13" x14ac:dyDescent="0.3">
      <c r="A18" s="38" t="s">
        <v>0</v>
      </c>
      <c r="B18" s="38"/>
      <c r="C18" s="57"/>
      <c r="D18" s="44"/>
      <c r="E18" s="63"/>
      <c r="G18" s="137">
        <f>E18*$I$87/$E$87</f>
        <v>0</v>
      </c>
    </row>
    <row r="19" spans="1:13" s="249" customFormat="1" x14ac:dyDescent="0.3">
      <c r="A19" s="39"/>
      <c r="B19" s="250" t="s">
        <v>175</v>
      </c>
      <c r="C19" s="251">
        <f>ROUNDUP(Maconnerie!L44+Maconnerie!L45+Maconnerie!L46+Maconnerie!L47+Maconnerie!L48,-2)</f>
        <v>0</v>
      </c>
      <c r="D19" s="252"/>
      <c r="E19" s="149"/>
      <c r="F19" s="248"/>
      <c r="G19" s="137"/>
    </row>
    <row r="20" spans="1:13" x14ac:dyDescent="0.3">
      <c r="A20" s="39"/>
      <c r="B20" s="36" t="s">
        <v>135</v>
      </c>
      <c r="C20" s="59">
        <f>ROUNDUP(Maconnerie!L4*1.05,-2)</f>
        <v>900</v>
      </c>
      <c r="D20" s="97">
        <v>0.1</v>
      </c>
      <c r="E20" s="62">
        <f>(C20*D20)+C20</f>
        <v>990</v>
      </c>
      <c r="G20" s="137">
        <f>E20*$I$87/$E$87</f>
        <v>3.3962264150943396E-2</v>
      </c>
    </row>
    <row r="21" spans="1:13" s="144" customFormat="1" x14ac:dyDescent="0.3">
      <c r="A21" s="39"/>
      <c r="B21" s="36"/>
      <c r="C21" s="59"/>
      <c r="D21" s="97"/>
      <c r="E21" s="142"/>
      <c r="F21" s="143"/>
      <c r="G21" s="137">
        <f>E21*$I$87/$E$87</f>
        <v>0</v>
      </c>
    </row>
    <row r="22" spans="1:13" s="144" customFormat="1" x14ac:dyDescent="0.3">
      <c r="A22" s="38" t="s">
        <v>311</v>
      </c>
      <c r="B22" s="38"/>
      <c r="C22" s="57"/>
      <c r="D22" s="44"/>
      <c r="E22" s="63"/>
      <c r="F22" s="143"/>
      <c r="G22" s="137">
        <f>E22*$I$87/$E$87</f>
        <v>0</v>
      </c>
    </row>
    <row r="23" spans="1:13" s="144" customFormat="1" x14ac:dyDescent="0.3">
      <c r="A23" s="39"/>
      <c r="B23" s="250" t="s">
        <v>175</v>
      </c>
      <c r="C23" s="251"/>
      <c r="D23" s="252"/>
      <c r="E23" s="149"/>
      <c r="F23" s="143"/>
      <c r="G23" s="137"/>
    </row>
    <row r="24" spans="1:13" s="144" customFormat="1" x14ac:dyDescent="0.3">
      <c r="A24" s="39"/>
      <c r="B24" s="36" t="s">
        <v>135</v>
      </c>
      <c r="C24" s="59">
        <f>ROUNDUP(Enduits!L4*1,-2)</f>
        <v>3300</v>
      </c>
      <c r="D24" s="97">
        <v>0.1</v>
      </c>
      <c r="E24" s="142">
        <f>(C24*D24)+C24</f>
        <v>3630</v>
      </c>
      <c r="F24" s="143"/>
      <c r="G24" s="137">
        <f t="shared" ref="G24:G42" si="0">E24*$I$87/$E$87</f>
        <v>0.12452830188679245</v>
      </c>
    </row>
    <row r="25" spans="1:13" s="144" customFormat="1" x14ac:dyDescent="0.3">
      <c r="A25" s="39"/>
      <c r="B25" s="36"/>
      <c r="C25" s="59"/>
      <c r="D25" s="97"/>
      <c r="E25" s="142"/>
      <c r="F25" s="143"/>
      <c r="G25" s="137">
        <f t="shared" si="0"/>
        <v>0</v>
      </c>
      <c r="M25" s="234"/>
    </row>
    <row r="26" spans="1:13" x14ac:dyDescent="0.3">
      <c r="A26" s="38" t="s">
        <v>42</v>
      </c>
      <c r="B26" s="38"/>
      <c r="C26" s="57"/>
      <c r="D26" s="44"/>
      <c r="E26" s="63"/>
      <c r="G26" s="137">
        <f t="shared" si="0"/>
        <v>0</v>
      </c>
    </row>
    <row r="27" spans="1:13" x14ac:dyDescent="0.3">
      <c r="A27" s="39"/>
      <c r="B27" s="250" t="s">
        <v>175</v>
      </c>
      <c r="C27" s="59"/>
      <c r="D27" s="43"/>
      <c r="G27" s="137">
        <f t="shared" si="0"/>
        <v>0</v>
      </c>
    </row>
    <row r="28" spans="1:13" x14ac:dyDescent="0.3">
      <c r="B28" s="36" t="s">
        <v>135</v>
      </c>
      <c r="C28" s="59">
        <f>ROUNDUP(Charpente!L4*1.05,-2)</f>
        <v>0</v>
      </c>
      <c r="D28" s="97">
        <v>0.1</v>
      </c>
      <c r="E28" s="62">
        <f>(D28*C28)+C28</f>
        <v>0</v>
      </c>
      <c r="G28" s="137">
        <f t="shared" si="0"/>
        <v>0</v>
      </c>
    </row>
    <row r="29" spans="1:13" x14ac:dyDescent="0.3">
      <c r="B29" s="36"/>
      <c r="C29" s="59"/>
      <c r="G29" s="137">
        <f t="shared" si="0"/>
        <v>0</v>
      </c>
    </row>
    <row r="30" spans="1:13" x14ac:dyDescent="0.3">
      <c r="A30" s="38" t="s">
        <v>56</v>
      </c>
      <c r="B30" s="38"/>
      <c r="C30" s="57"/>
      <c r="D30" s="44"/>
      <c r="E30" s="63"/>
      <c r="G30" s="137">
        <f t="shared" si="0"/>
        <v>0</v>
      </c>
    </row>
    <row r="31" spans="1:13" x14ac:dyDescent="0.3">
      <c r="A31" s="36"/>
      <c r="B31" s="250" t="s">
        <v>175</v>
      </c>
      <c r="C31" s="59"/>
      <c r="D31" s="43"/>
      <c r="G31" s="137">
        <f t="shared" si="0"/>
        <v>0</v>
      </c>
    </row>
    <row r="32" spans="1:13" x14ac:dyDescent="0.3">
      <c r="A32" s="36"/>
      <c r="B32" s="36" t="s">
        <v>135</v>
      </c>
      <c r="C32" s="59">
        <f>ROUNDUP(Couverture!L4*1.05,-2)</f>
        <v>0</v>
      </c>
      <c r="D32" s="97">
        <v>5.5E-2</v>
      </c>
      <c r="E32" s="62">
        <f>(D32*C32)+C32</f>
        <v>0</v>
      </c>
      <c r="G32" s="137">
        <f t="shared" si="0"/>
        <v>0</v>
      </c>
    </row>
    <row r="33" spans="1:7" x14ac:dyDescent="0.3">
      <c r="C33" s="59"/>
      <c r="G33" s="137">
        <f t="shared" si="0"/>
        <v>0</v>
      </c>
    </row>
    <row r="34" spans="1:7" x14ac:dyDescent="0.3">
      <c r="A34" s="38" t="s">
        <v>84</v>
      </c>
      <c r="B34" s="38"/>
      <c r="C34" s="57"/>
      <c r="D34" s="44"/>
      <c r="E34" s="63"/>
      <c r="G34" s="137">
        <f t="shared" si="0"/>
        <v>0</v>
      </c>
    </row>
    <row r="35" spans="1:7" x14ac:dyDescent="0.3">
      <c r="A35" s="36"/>
      <c r="B35" s="250" t="s">
        <v>175</v>
      </c>
      <c r="C35" s="59"/>
      <c r="D35" s="43"/>
      <c r="G35" s="137">
        <f t="shared" si="0"/>
        <v>0</v>
      </c>
    </row>
    <row r="36" spans="1:7" x14ac:dyDescent="0.3">
      <c r="A36" s="36"/>
      <c r="B36" s="36" t="s">
        <v>135</v>
      </c>
      <c r="C36" s="59">
        <f>ROUNDUP(Menuiseries_exterieures!L4*1.05,-2)</f>
        <v>0</v>
      </c>
      <c r="D36" s="97">
        <v>5.5E-2</v>
      </c>
      <c r="E36" s="62">
        <f>(D36*C36)+C36</f>
        <v>0</v>
      </c>
      <c r="G36" s="137">
        <f t="shared" si="0"/>
        <v>0</v>
      </c>
    </row>
    <row r="37" spans="1:7" x14ac:dyDescent="0.3">
      <c r="C37" s="59"/>
      <c r="G37" s="137">
        <f t="shared" si="0"/>
        <v>0</v>
      </c>
    </row>
    <row r="38" spans="1:7" x14ac:dyDescent="0.3">
      <c r="A38" s="38" t="s">
        <v>170</v>
      </c>
      <c r="B38" s="38"/>
      <c r="C38" s="57"/>
      <c r="D38" s="44"/>
      <c r="E38" s="63"/>
      <c r="G38" s="137">
        <f t="shared" si="0"/>
        <v>0</v>
      </c>
    </row>
    <row r="39" spans="1:7" x14ac:dyDescent="0.3">
      <c r="A39" s="36"/>
      <c r="B39" s="250" t="s">
        <v>175</v>
      </c>
      <c r="C39" s="59"/>
      <c r="D39" s="43"/>
      <c r="G39" s="137">
        <f t="shared" si="0"/>
        <v>0</v>
      </c>
    </row>
    <row r="40" spans="1:7" x14ac:dyDescent="0.3">
      <c r="A40" s="36"/>
      <c r="B40" s="36" t="s">
        <v>135</v>
      </c>
      <c r="C40" s="59">
        <f>ROUNDUP(Platrerie!L4*1.05,-2)</f>
        <v>5000</v>
      </c>
      <c r="D40" s="97">
        <v>0.1</v>
      </c>
      <c r="E40" s="62">
        <f>(D40*C40)+C40</f>
        <v>5500</v>
      </c>
      <c r="G40" s="137">
        <f t="shared" si="0"/>
        <v>0.18867924528301888</v>
      </c>
    </row>
    <row r="41" spans="1:7" x14ac:dyDescent="0.3">
      <c r="C41" s="59"/>
      <c r="G41" s="137">
        <f t="shared" si="0"/>
        <v>0</v>
      </c>
    </row>
    <row r="42" spans="1:7" x14ac:dyDescent="0.3">
      <c r="A42" s="38" t="s">
        <v>57</v>
      </c>
      <c r="B42" s="38"/>
      <c r="C42" s="57"/>
      <c r="D42" s="44"/>
      <c r="E42" s="63"/>
      <c r="G42" s="137">
        <f t="shared" si="0"/>
        <v>0</v>
      </c>
    </row>
    <row r="43" spans="1:7" x14ac:dyDescent="0.3">
      <c r="A43" s="36"/>
      <c r="B43" s="250" t="s">
        <v>175</v>
      </c>
      <c r="C43" s="253">
        <f>Electricité!U27</f>
        <v>0</v>
      </c>
      <c r="D43" s="254"/>
      <c r="E43" s="149"/>
    </row>
    <row r="44" spans="1:7" x14ac:dyDescent="0.3">
      <c r="A44" s="36"/>
      <c r="B44" s="36" t="s">
        <v>135</v>
      </c>
      <c r="C44" s="59">
        <f>ROUNDUP(Electricité!U4*1.05,-2)</f>
        <v>1100</v>
      </c>
      <c r="D44" s="97">
        <v>0.1</v>
      </c>
      <c r="E44" s="62">
        <f>(D44*C44)+C44</f>
        <v>1210</v>
      </c>
      <c r="G44" s="137">
        <f t="shared" ref="G44:G66" si="1">E44*$I$87/$E$87</f>
        <v>4.1509433962264149E-2</v>
      </c>
    </row>
    <row r="45" spans="1:7" x14ac:dyDescent="0.3">
      <c r="C45" s="59"/>
      <c r="G45" s="137">
        <f t="shared" si="1"/>
        <v>0</v>
      </c>
    </row>
    <row r="46" spans="1:7" x14ac:dyDescent="0.3">
      <c r="A46" s="38" t="s">
        <v>110</v>
      </c>
      <c r="B46" s="38"/>
      <c r="C46" s="57"/>
      <c r="D46" s="44"/>
      <c r="E46" s="63"/>
      <c r="G46" s="137">
        <f t="shared" si="1"/>
        <v>0</v>
      </c>
    </row>
    <row r="47" spans="1:7" x14ac:dyDescent="0.3">
      <c r="A47" s="36"/>
      <c r="B47" s="250" t="s">
        <v>175</v>
      </c>
      <c r="C47" s="59"/>
      <c r="D47" s="43"/>
      <c r="G47" s="137">
        <f t="shared" si="1"/>
        <v>0</v>
      </c>
    </row>
    <row r="48" spans="1:7" x14ac:dyDescent="0.3">
      <c r="A48" s="36"/>
      <c r="B48" s="36" t="s">
        <v>135</v>
      </c>
      <c r="C48" s="59">
        <f>ROUNDUP(Plomberie!U4*1.05,-2)</f>
        <v>4800</v>
      </c>
      <c r="D48" s="97">
        <v>0.1</v>
      </c>
      <c r="E48" s="62">
        <f>(D48*C48)+C48</f>
        <v>5280</v>
      </c>
      <c r="G48" s="137">
        <f t="shared" si="1"/>
        <v>0.1811320754716981</v>
      </c>
    </row>
    <row r="49" spans="1:7" x14ac:dyDescent="0.3">
      <c r="C49" s="59"/>
      <c r="G49" s="137">
        <f t="shared" si="1"/>
        <v>0</v>
      </c>
    </row>
    <row r="50" spans="1:7" x14ac:dyDescent="0.3">
      <c r="A50" s="38" t="s">
        <v>81</v>
      </c>
      <c r="B50" s="38"/>
      <c r="C50" s="57"/>
      <c r="D50" s="44"/>
      <c r="E50" s="63"/>
      <c r="G50" s="137">
        <f t="shared" si="1"/>
        <v>0</v>
      </c>
    </row>
    <row r="51" spans="1:7" x14ac:dyDescent="0.3">
      <c r="A51" s="36"/>
      <c r="B51" s="250" t="s">
        <v>175</v>
      </c>
      <c r="C51" s="59"/>
      <c r="D51" s="43"/>
      <c r="G51" s="137">
        <f t="shared" si="1"/>
        <v>0</v>
      </c>
    </row>
    <row r="52" spans="1:7" x14ac:dyDescent="0.3">
      <c r="A52" s="36"/>
      <c r="B52" s="36" t="s">
        <v>135</v>
      </c>
      <c r="C52" s="59">
        <f>ROUNDUP(Menuiseries_intérieures!U4*1.05,-2)</f>
        <v>2700</v>
      </c>
      <c r="D52" s="97">
        <v>0.1</v>
      </c>
      <c r="E52" s="62">
        <f>(D52*C52)+C52</f>
        <v>2970</v>
      </c>
      <c r="G52" s="137">
        <f t="shared" si="1"/>
        <v>0.10188679245283019</v>
      </c>
    </row>
    <row r="53" spans="1:7" x14ac:dyDescent="0.3">
      <c r="C53" s="59"/>
      <c r="G53" s="137">
        <f t="shared" si="1"/>
        <v>0</v>
      </c>
    </row>
    <row r="54" spans="1:7" x14ac:dyDescent="0.3">
      <c r="A54" s="38" t="s">
        <v>103</v>
      </c>
      <c r="B54" s="38"/>
      <c r="C54" s="57"/>
      <c r="D54" s="44"/>
      <c r="E54" s="63"/>
      <c r="G54" s="137">
        <f t="shared" si="1"/>
        <v>0</v>
      </c>
    </row>
    <row r="55" spans="1:7" x14ac:dyDescent="0.3">
      <c r="A55" s="36"/>
      <c r="B55" s="250" t="s">
        <v>175</v>
      </c>
      <c r="C55" s="59"/>
      <c r="D55" s="43"/>
      <c r="G55" s="137">
        <f t="shared" si="1"/>
        <v>0</v>
      </c>
    </row>
    <row r="56" spans="1:7" x14ac:dyDescent="0.3">
      <c r="A56" s="36"/>
      <c r="B56" s="36" t="s">
        <v>135</v>
      </c>
      <c r="C56" s="59">
        <f>ROUND(Sols!U4*1.05,-2)</f>
        <v>5000</v>
      </c>
      <c r="D56" s="97">
        <v>0.1</v>
      </c>
      <c r="E56" s="62">
        <f>(D56*C56)+C56</f>
        <v>5500</v>
      </c>
      <c r="G56" s="137">
        <f t="shared" si="1"/>
        <v>0.18867924528301888</v>
      </c>
    </row>
    <row r="57" spans="1:7" x14ac:dyDescent="0.3">
      <c r="C57" s="59"/>
      <c r="G57" s="137">
        <f t="shared" si="1"/>
        <v>0</v>
      </c>
    </row>
    <row r="58" spans="1:7" x14ac:dyDescent="0.3">
      <c r="A58" s="38" t="s">
        <v>398</v>
      </c>
      <c r="B58" s="38"/>
      <c r="C58" s="57"/>
      <c r="D58" s="44"/>
      <c r="E58" s="63"/>
      <c r="G58" s="137">
        <f t="shared" si="1"/>
        <v>0</v>
      </c>
    </row>
    <row r="59" spans="1:7" x14ac:dyDescent="0.3">
      <c r="A59" s="36"/>
      <c r="B59" s="250" t="s">
        <v>175</v>
      </c>
      <c r="C59" s="59"/>
      <c r="D59" s="43"/>
      <c r="E59" s="64"/>
      <c r="G59" s="137">
        <f t="shared" si="1"/>
        <v>0</v>
      </c>
    </row>
    <row r="60" spans="1:7" x14ac:dyDescent="0.3">
      <c r="A60" s="36"/>
      <c r="B60" s="36" t="s">
        <v>135</v>
      </c>
      <c r="C60" s="59">
        <f>ROUNDUP(Ossature_bois!L4*1,-2)</f>
        <v>0</v>
      </c>
      <c r="D60" s="97">
        <v>0.2</v>
      </c>
      <c r="E60" s="62">
        <f>(D60*C60)+C60</f>
        <v>0</v>
      </c>
      <c r="G60" s="137">
        <f t="shared" si="1"/>
        <v>0</v>
      </c>
    </row>
    <row r="61" spans="1:7" x14ac:dyDescent="0.3">
      <c r="C61" s="59"/>
      <c r="G61" s="137">
        <f t="shared" si="1"/>
        <v>0</v>
      </c>
    </row>
    <row r="62" spans="1:7" x14ac:dyDescent="0.3">
      <c r="A62" s="38" t="s">
        <v>144</v>
      </c>
      <c r="B62" s="38"/>
      <c r="C62" s="57"/>
      <c r="D62" s="44"/>
      <c r="E62" s="63"/>
      <c r="G62" s="137">
        <f t="shared" si="1"/>
        <v>0</v>
      </c>
    </row>
    <row r="63" spans="1:7" x14ac:dyDescent="0.3">
      <c r="A63" s="36"/>
      <c r="B63" s="250" t="s">
        <v>175</v>
      </c>
      <c r="C63" s="59"/>
      <c r="D63" s="43"/>
      <c r="E63" s="64"/>
      <c r="G63" s="137">
        <f t="shared" si="1"/>
        <v>0</v>
      </c>
    </row>
    <row r="64" spans="1:7" x14ac:dyDescent="0.3">
      <c r="A64" s="36"/>
      <c r="B64" s="36" t="s">
        <v>135</v>
      </c>
      <c r="C64" s="59">
        <f>ROUNDUP(Peintures!L4*1.05,-2)</f>
        <v>3700</v>
      </c>
      <c r="D64" s="97">
        <v>0.1</v>
      </c>
      <c r="E64" s="62">
        <f>(D64*C64)+C64</f>
        <v>4070</v>
      </c>
      <c r="G64" s="137">
        <f t="shared" si="1"/>
        <v>0.13962264150943396</v>
      </c>
    </row>
    <row r="65" spans="1:11" x14ac:dyDescent="0.3">
      <c r="C65" s="59"/>
      <c r="G65" s="137">
        <f t="shared" si="1"/>
        <v>0</v>
      </c>
    </row>
    <row r="66" spans="1:11" collapsed="1" x14ac:dyDescent="0.3">
      <c r="A66" s="38" t="s">
        <v>312</v>
      </c>
      <c r="B66" s="38"/>
      <c r="C66" s="57"/>
      <c r="D66" s="44"/>
      <c r="E66" s="63"/>
      <c r="G66" s="137">
        <f t="shared" si="1"/>
        <v>0</v>
      </c>
    </row>
    <row r="67" spans="1:11" x14ac:dyDescent="0.3">
      <c r="A67" s="36"/>
      <c r="B67" s="250" t="s">
        <v>175</v>
      </c>
      <c r="C67" s="253">
        <f>Chauffage!U8</f>
        <v>0</v>
      </c>
      <c r="D67" s="255"/>
      <c r="E67" s="149"/>
    </row>
    <row r="68" spans="1:11" x14ac:dyDescent="0.3">
      <c r="A68" s="36"/>
      <c r="B68" s="36" t="s">
        <v>135</v>
      </c>
      <c r="C68" s="59">
        <f>ROUNDUP(Chauffage!U4*1.05,-2)</f>
        <v>0</v>
      </c>
      <c r="D68" s="97">
        <v>5.5E-2</v>
      </c>
      <c r="E68" s="62">
        <f>(D68*C68)+C68</f>
        <v>0</v>
      </c>
      <c r="G68" s="137">
        <f t="shared" ref="G68:G78" si="2">E68*$I$87/$E$87</f>
        <v>0</v>
      </c>
    </row>
    <row r="69" spans="1:11" x14ac:dyDescent="0.3">
      <c r="C69" s="59"/>
      <c r="G69" s="137">
        <f t="shared" si="2"/>
        <v>0</v>
      </c>
    </row>
    <row r="70" spans="1:11" collapsed="1" x14ac:dyDescent="0.3">
      <c r="A70" s="38" t="s">
        <v>171</v>
      </c>
      <c r="B70" s="38"/>
      <c r="C70" s="57"/>
      <c r="D70" s="44"/>
      <c r="E70" s="63"/>
      <c r="G70" s="137">
        <f t="shared" si="2"/>
        <v>0</v>
      </c>
      <c r="H70" s="61"/>
    </row>
    <row r="71" spans="1:11" x14ac:dyDescent="0.3">
      <c r="A71" s="36"/>
      <c r="B71" s="250" t="s">
        <v>175</v>
      </c>
      <c r="C71" s="253">
        <f>VRD!U7</f>
        <v>0</v>
      </c>
      <c r="D71" s="255"/>
      <c r="E71" s="149"/>
      <c r="G71" s="137">
        <f t="shared" si="2"/>
        <v>0</v>
      </c>
    </row>
    <row r="72" spans="1:11" x14ac:dyDescent="0.3">
      <c r="A72" s="36"/>
      <c r="B72" s="36" t="s">
        <v>135</v>
      </c>
      <c r="C72" s="59">
        <f>ROUNDUP(VRD!U4*1,-2)</f>
        <v>0</v>
      </c>
      <c r="D72" s="97">
        <v>0.2</v>
      </c>
      <c r="E72" s="62">
        <f>(D72*C72)+C72</f>
        <v>0</v>
      </c>
      <c r="G72" s="137">
        <f t="shared" si="2"/>
        <v>0</v>
      </c>
    </row>
    <row r="73" spans="1:11" x14ac:dyDescent="0.3">
      <c r="C73" s="59"/>
      <c r="G73" s="137">
        <f t="shared" si="2"/>
        <v>0</v>
      </c>
      <c r="K73" s="58"/>
    </row>
    <row r="74" spans="1:11" s="259" customFormat="1" collapsed="1" x14ac:dyDescent="0.3">
      <c r="A74" s="38" t="s">
        <v>421</v>
      </c>
      <c r="B74" s="38"/>
      <c r="C74" s="57"/>
      <c r="D74" s="44"/>
      <c r="E74" s="63"/>
      <c r="F74" s="258"/>
      <c r="G74" s="137">
        <f t="shared" si="2"/>
        <v>0</v>
      </c>
      <c r="H74" s="61"/>
    </row>
    <row r="75" spans="1:11" s="259" customFormat="1" x14ac:dyDescent="0.3">
      <c r="A75" s="36"/>
      <c r="B75" s="250" t="s">
        <v>175</v>
      </c>
      <c r="C75" s="253">
        <f>VRD!U11</f>
        <v>0</v>
      </c>
      <c r="D75" s="255"/>
      <c r="E75" s="149"/>
      <c r="F75" s="258"/>
      <c r="G75" s="137">
        <f t="shared" si="2"/>
        <v>0</v>
      </c>
    </row>
    <row r="76" spans="1:11" s="259" customFormat="1" x14ac:dyDescent="0.3">
      <c r="A76" s="36"/>
      <c r="B76" s="36" t="s">
        <v>135</v>
      </c>
      <c r="C76" s="59">
        <f>ROUNDUP(ITE!M4*1.05,-2)</f>
        <v>0</v>
      </c>
      <c r="D76" s="97">
        <v>5.5E-2</v>
      </c>
      <c r="E76" s="257">
        <f>(D76*C76)+C76</f>
        <v>0</v>
      </c>
      <c r="F76" s="258"/>
      <c r="G76" s="137">
        <f t="shared" si="2"/>
        <v>0</v>
      </c>
    </row>
    <row r="77" spans="1:11" s="259" customFormat="1" x14ac:dyDescent="0.3">
      <c r="C77" s="59"/>
      <c r="D77" s="42"/>
      <c r="E77" s="257"/>
      <c r="F77" s="258"/>
      <c r="G77" s="137">
        <f t="shared" si="2"/>
        <v>0</v>
      </c>
      <c r="K77" s="58"/>
    </row>
    <row r="78" spans="1:11" collapsed="1" x14ac:dyDescent="0.3">
      <c r="A78" s="38" t="s">
        <v>172</v>
      </c>
      <c r="B78" s="38"/>
      <c r="C78" s="57"/>
      <c r="D78" s="44"/>
      <c r="E78" s="63"/>
      <c r="G78" s="137">
        <f t="shared" si="2"/>
        <v>0</v>
      </c>
      <c r="K78" s="58"/>
    </row>
    <row r="79" spans="1:11" s="249" customFormat="1" x14ac:dyDescent="0.3">
      <c r="A79" s="36"/>
      <c r="B79" s="250" t="s">
        <v>175</v>
      </c>
      <c r="C79" s="253">
        <f>'Frais annexes'!M7</f>
        <v>0</v>
      </c>
      <c r="D79" s="255"/>
      <c r="E79" s="149"/>
      <c r="F79" s="248"/>
      <c r="G79" s="137"/>
      <c r="K79" s="58"/>
    </row>
    <row r="80" spans="1:11" x14ac:dyDescent="0.3">
      <c r="A80" s="36"/>
      <c r="B80" s="36" t="s">
        <v>135</v>
      </c>
      <c r="C80" s="59">
        <f>ROUNDUP('Frais annexes'!M4*1,-2)</f>
        <v>0</v>
      </c>
      <c r="D80" s="97">
        <v>0.2</v>
      </c>
      <c r="E80" s="62">
        <f>(D80*C80)+C80</f>
        <v>0</v>
      </c>
      <c r="F80" s="146"/>
      <c r="G80" s="137">
        <f>E80*$I$87/$E$87</f>
        <v>0</v>
      </c>
      <c r="K80" s="58"/>
    </row>
    <row r="81" spans="1:11" x14ac:dyDescent="0.3">
      <c r="C81" s="59"/>
      <c r="F81" s="65">
        <f>SUM(C18:C81)</f>
        <v>26500</v>
      </c>
      <c r="K81" s="58"/>
    </row>
    <row r="82" spans="1:11" collapsed="1" x14ac:dyDescent="0.3">
      <c r="A82" s="38" t="s">
        <v>169</v>
      </c>
      <c r="B82" s="38"/>
      <c r="C82" s="57"/>
      <c r="D82" s="44"/>
      <c r="E82" s="63"/>
      <c r="I82" s="58"/>
      <c r="K82" s="58"/>
    </row>
    <row r="83" spans="1:11" x14ac:dyDescent="0.3">
      <c r="A83" s="36"/>
      <c r="B83" s="41"/>
      <c r="C83" s="59"/>
      <c r="D83" s="43"/>
      <c r="I83" s="58"/>
    </row>
    <row r="84" spans="1:11" x14ac:dyDescent="0.3">
      <c r="A84" s="36"/>
      <c r="B84" s="36" t="s">
        <v>135</v>
      </c>
      <c r="C84" s="59"/>
      <c r="D84" s="97">
        <v>0.1</v>
      </c>
      <c r="E84" s="62">
        <f>(D84*C84)+C84</f>
        <v>0</v>
      </c>
      <c r="G84" s="35"/>
    </row>
    <row r="85" spans="1:11" x14ac:dyDescent="0.3">
      <c r="B85" s="147" t="s">
        <v>334</v>
      </c>
      <c r="C85" s="150">
        <f>C84*I87/C87</f>
        <v>0</v>
      </c>
      <c r="D85" s="148" t="s">
        <v>335</v>
      </c>
      <c r="E85" s="149"/>
    </row>
    <row r="86" spans="1:11" ht="15" collapsed="1" thickBot="1" x14ac:dyDescent="0.35"/>
    <row r="87" spans="1:11" s="278" customFormat="1" ht="16.2" thickBot="1" x14ac:dyDescent="0.35">
      <c r="A87" s="272" t="s">
        <v>139</v>
      </c>
      <c r="B87" s="273"/>
      <c r="C87" s="274">
        <f>SUM(C18:C81)+C84</f>
        <v>26500</v>
      </c>
      <c r="D87" s="275"/>
      <c r="E87" s="276">
        <f>E84+E80+E72+E68+E64+E60+E56+E52+E48+E44+E40+E36+E32+E28+E24+E20+E76</f>
        <v>29150</v>
      </c>
      <c r="F87" s="276">
        <f>IF(F81&gt;10000,F81*1.07,IF(AND(F81&gt;=5000,F81&lt;=10000),F81*1.1,F81*1.12))</f>
        <v>28355</v>
      </c>
      <c r="G87" s="277">
        <f>SUM(G18:G82)+C85</f>
        <v>1</v>
      </c>
      <c r="I87" s="278">
        <v>1</v>
      </c>
      <c r="J87" s="280"/>
    </row>
    <row r="88" spans="1:11" x14ac:dyDescent="0.3">
      <c r="D88" s="136" t="s">
        <v>313</v>
      </c>
      <c r="E88" s="62">
        <f>E87/D13</f>
        <v>1041.0714285714287</v>
      </c>
      <c r="J88" s="105"/>
    </row>
    <row r="92" spans="1:11" x14ac:dyDescent="0.3">
      <c r="E92" s="265"/>
      <c r="I92" s="150"/>
    </row>
    <row r="93" spans="1:11" x14ac:dyDescent="0.3">
      <c r="E93" s="265"/>
      <c r="I93" s="247"/>
    </row>
    <row r="94" spans="1:11" x14ac:dyDescent="0.3">
      <c r="B94" s="267"/>
      <c r="E94" s="265"/>
    </row>
    <row r="95" spans="1:11" x14ac:dyDescent="0.3">
      <c r="B95" s="267"/>
      <c r="E95" s="265"/>
    </row>
    <row r="96" spans="1:11" x14ac:dyDescent="0.3">
      <c r="B96" s="279"/>
      <c r="D96" s="58"/>
      <c r="E96" s="58"/>
    </row>
    <row r="97" spans="2:4" x14ac:dyDescent="0.3">
      <c r="B97" s="279"/>
      <c r="D97" s="265"/>
    </row>
    <row r="98" spans="2:4" x14ac:dyDescent="0.3">
      <c r="D98" s="256"/>
    </row>
    <row r="99" spans="2:4" x14ac:dyDescent="0.3">
      <c r="D99" s="256"/>
    </row>
    <row r="100" spans="2:4" x14ac:dyDescent="0.3">
      <c r="D100" s="136"/>
    </row>
  </sheetData>
  <sheetProtection selectLockedCells="1"/>
  <mergeCells count="7">
    <mergeCell ref="E16:H16"/>
    <mergeCell ref="D15:G15"/>
    <mergeCell ref="B9:C9"/>
    <mergeCell ref="D12:E12"/>
    <mergeCell ref="D13:E13"/>
    <mergeCell ref="D14:E14"/>
    <mergeCell ref="C11:E11"/>
  </mergeCells>
  <phoneticPr fontId="5" type="noConversion"/>
  <dataValidations disablePrompts="1" count="1">
    <dataValidation type="list" allowBlank="1" showInputMessage="1" showErrorMessage="1" sqref="D84 D24:D25 D20:D21 D28 D32 D36 D40 D44 D48 D52 D56 D60 D64 D67:D68 D71:D72 D79:D80 D75:D76">
      <formula1>$F$4:$F$11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20508" r:id="rId4" name="CommandButton17">
          <controlPr defaultSize="0" autoLine="0" r:id="rId5">
            <anchor moveWithCells="1" sizeWithCells="1">
              <from>
                <xdr:col>7</xdr:col>
                <xdr:colOff>403860</xdr:colOff>
                <xdr:row>73</xdr:row>
                <xdr:rowOff>137160</xdr:rowOff>
              </from>
              <to>
                <xdr:col>9</xdr:col>
                <xdr:colOff>563880</xdr:colOff>
                <xdr:row>76</xdr:row>
                <xdr:rowOff>152400</xdr:rowOff>
              </to>
            </anchor>
          </controlPr>
        </control>
      </mc:Choice>
      <mc:Fallback>
        <control shapeId="20508" r:id="rId4" name="CommandButton17"/>
      </mc:Fallback>
    </mc:AlternateContent>
    <mc:AlternateContent xmlns:mc="http://schemas.openxmlformats.org/markup-compatibility/2006">
      <mc:Choice Requires="x14">
        <control shapeId="20486" r:id="rId6" name="CommandButton1">
          <controlPr defaultSize="0" autoLine="0" r:id="rId7">
            <anchor moveWithCells="1" sizeWithCells="1">
              <from>
                <xdr:col>7</xdr:col>
                <xdr:colOff>403860</xdr:colOff>
                <xdr:row>17</xdr:row>
                <xdr:rowOff>0</xdr:rowOff>
              </from>
              <to>
                <xdr:col>9</xdr:col>
                <xdr:colOff>563880</xdr:colOff>
                <xdr:row>20</xdr:row>
                <xdr:rowOff>15240</xdr:rowOff>
              </to>
            </anchor>
          </controlPr>
        </control>
      </mc:Choice>
      <mc:Fallback>
        <control shapeId="20486" r:id="rId6" name="CommandButton1"/>
      </mc:Fallback>
    </mc:AlternateContent>
    <mc:AlternateContent xmlns:mc="http://schemas.openxmlformats.org/markup-compatibility/2006">
      <mc:Choice Requires="x14">
        <control shapeId="20488" r:id="rId8" name="CommandButton2">
          <controlPr defaultSize="0" autoLine="0" r:id="rId9">
            <anchor moveWithCells="1" sizeWithCells="1">
              <from>
                <xdr:col>7</xdr:col>
                <xdr:colOff>403860</xdr:colOff>
                <xdr:row>25</xdr:row>
                <xdr:rowOff>0</xdr:rowOff>
              </from>
              <to>
                <xdr:col>9</xdr:col>
                <xdr:colOff>563880</xdr:colOff>
                <xdr:row>28</xdr:row>
                <xdr:rowOff>15240</xdr:rowOff>
              </to>
            </anchor>
          </controlPr>
        </control>
      </mc:Choice>
      <mc:Fallback>
        <control shapeId="20488" r:id="rId8" name="CommandButton2"/>
      </mc:Fallback>
    </mc:AlternateContent>
    <mc:AlternateContent xmlns:mc="http://schemas.openxmlformats.org/markup-compatibility/2006">
      <mc:Choice Requires="x14">
        <control shapeId="20491" r:id="rId10" name="CommandButton3">
          <controlPr defaultSize="0" autoLine="0" r:id="rId11">
            <anchor moveWithCells="1" sizeWithCells="1">
              <from>
                <xdr:col>7</xdr:col>
                <xdr:colOff>403860</xdr:colOff>
                <xdr:row>28</xdr:row>
                <xdr:rowOff>152400</xdr:rowOff>
              </from>
              <to>
                <xdr:col>9</xdr:col>
                <xdr:colOff>563880</xdr:colOff>
                <xdr:row>31</xdr:row>
                <xdr:rowOff>167640</xdr:rowOff>
              </to>
            </anchor>
          </controlPr>
        </control>
      </mc:Choice>
      <mc:Fallback>
        <control shapeId="20491" r:id="rId10" name="CommandButton3"/>
      </mc:Fallback>
    </mc:AlternateContent>
    <mc:AlternateContent xmlns:mc="http://schemas.openxmlformats.org/markup-compatibility/2006">
      <mc:Choice Requires="x14">
        <control shapeId="20492" r:id="rId12" name="CommandButton4">
          <controlPr defaultSize="0" autoLine="0" r:id="rId13">
            <anchor moveWithCells="1" sizeWithCells="1">
              <from>
                <xdr:col>7</xdr:col>
                <xdr:colOff>403860</xdr:colOff>
                <xdr:row>33</xdr:row>
                <xdr:rowOff>0</xdr:rowOff>
              </from>
              <to>
                <xdr:col>9</xdr:col>
                <xdr:colOff>563880</xdr:colOff>
                <xdr:row>36</xdr:row>
                <xdr:rowOff>15240</xdr:rowOff>
              </to>
            </anchor>
          </controlPr>
        </control>
      </mc:Choice>
      <mc:Fallback>
        <control shapeId="20492" r:id="rId12" name="CommandButton4"/>
      </mc:Fallback>
    </mc:AlternateContent>
    <mc:AlternateContent xmlns:mc="http://schemas.openxmlformats.org/markup-compatibility/2006">
      <mc:Choice Requires="x14">
        <control shapeId="20493" r:id="rId14" name="CommandButton5">
          <controlPr defaultSize="0" autoLine="0" r:id="rId15">
            <anchor moveWithCells="1" sizeWithCells="1">
              <from>
                <xdr:col>7</xdr:col>
                <xdr:colOff>403860</xdr:colOff>
                <xdr:row>37</xdr:row>
                <xdr:rowOff>0</xdr:rowOff>
              </from>
              <to>
                <xdr:col>9</xdr:col>
                <xdr:colOff>563880</xdr:colOff>
                <xdr:row>40</xdr:row>
                <xdr:rowOff>15240</xdr:rowOff>
              </to>
            </anchor>
          </controlPr>
        </control>
      </mc:Choice>
      <mc:Fallback>
        <control shapeId="20493" r:id="rId14" name="CommandButton5"/>
      </mc:Fallback>
    </mc:AlternateContent>
    <mc:AlternateContent xmlns:mc="http://schemas.openxmlformats.org/markup-compatibility/2006">
      <mc:Choice Requires="x14">
        <control shapeId="20494" r:id="rId16" name="CommandButton6">
          <controlPr defaultSize="0" autoLine="0" r:id="rId17">
            <anchor moveWithCells="1" sizeWithCells="1">
              <from>
                <xdr:col>7</xdr:col>
                <xdr:colOff>403860</xdr:colOff>
                <xdr:row>41</xdr:row>
                <xdr:rowOff>0</xdr:rowOff>
              </from>
              <to>
                <xdr:col>9</xdr:col>
                <xdr:colOff>563880</xdr:colOff>
                <xdr:row>44</xdr:row>
                <xdr:rowOff>15240</xdr:rowOff>
              </to>
            </anchor>
          </controlPr>
        </control>
      </mc:Choice>
      <mc:Fallback>
        <control shapeId="20494" r:id="rId16" name="CommandButton6"/>
      </mc:Fallback>
    </mc:AlternateContent>
    <mc:AlternateContent xmlns:mc="http://schemas.openxmlformats.org/markup-compatibility/2006">
      <mc:Choice Requires="x14">
        <control shapeId="20495" r:id="rId18" name="CommandButton7">
          <controlPr defaultSize="0" autoLine="0" r:id="rId19">
            <anchor moveWithCells="1" sizeWithCells="1">
              <from>
                <xdr:col>7</xdr:col>
                <xdr:colOff>403860</xdr:colOff>
                <xdr:row>44</xdr:row>
                <xdr:rowOff>152400</xdr:rowOff>
              </from>
              <to>
                <xdr:col>9</xdr:col>
                <xdr:colOff>563880</xdr:colOff>
                <xdr:row>47</xdr:row>
                <xdr:rowOff>167640</xdr:rowOff>
              </to>
            </anchor>
          </controlPr>
        </control>
      </mc:Choice>
      <mc:Fallback>
        <control shapeId="20495" r:id="rId18" name="CommandButton7"/>
      </mc:Fallback>
    </mc:AlternateContent>
    <mc:AlternateContent xmlns:mc="http://schemas.openxmlformats.org/markup-compatibility/2006">
      <mc:Choice Requires="x14">
        <control shapeId="20496" r:id="rId20" name="CommandButton8">
          <controlPr defaultSize="0" autoLine="0" r:id="rId21">
            <anchor moveWithCells="1" sizeWithCells="1">
              <from>
                <xdr:col>7</xdr:col>
                <xdr:colOff>403860</xdr:colOff>
                <xdr:row>49</xdr:row>
                <xdr:rowOff>0</xdr:rowOff>
              </from>
              <to>
                <xdr:col>9</xdr:col>
                <xdr:colOff>563880</xdr:colOff>
                <xdr:row>52</xdr:row>
                <xdr:rowOff>15240</xdr:rowOff>
              </to>
            </anchor>
          </controlPr>
        </control>
      </mc:Choice>
      <mc:Fallback>
        <control shapeId="20496" r:id="rId20" name="CommandButton8"/>
      </mc:Fallback>
    </mc:AlternateContent>
    <mc:AlternateContent xmlns:mc="http://schemas.openxmlformats.org/markup-compatibility/2006">
      <mc:Choice Requires="x14">
        <control shapeId="20497" r:id="rId22" name="CommandButton9">
          <controlPr defaultSize="0" autoLine="0" r:id="rId23">
            <anchor moveWithCells="1" sizeWithCells="1">
              <from>
                <xdr:col>7</xdr:col>
                <xdr:colOff>403860</xdr:colOff>
                <xdr:row>53</xdr:row>
                <xdr:rowOff>0</xdr:rowOff>
              </from>
              <to>
                <xdr:col>9</xdr:col>
                <xdr:colOff>563880</xdr:colOff>
                <xdr:row>56</xdr:row>
                <xdr:rowOff>15240</xdr:rowOff>
              </to>
            </anchor>
          </controlPr>
        </control>
      </mc:Choice>
      <mc:Fallback>
        <control shapeId="20497" r:id="rId22" name="CommandButton9"/>
      </mc:Fallback>
    </mc:AlternateContent>
    <mc:AlternateContent xmlns:mc="http://schemas.openxmlformats.org/markup-compatibility/2006">
      <mc:Choice Requires="x14">
        <control shapeId="20498" r:id="rId24" name="CommandButton10">
          <controlPr defaultSize="0" autoLine="0" r:id="rId25">
            <anchor moveWithCells="1" sizeWithCells="1">
              <from>
                <xdr:col>7</xdr:col>
                <xdr:colOff>403860</xdr:colOff>
                <xdr:row>56</xdr:row>
                <xdr:rowOff>175260</xdr:rowOff>
              </from>
              <to>
                <xdr:col>9</xdr:col>
                <xdr:colOff>563880</xdr:colOff>
                <xdr:row>60</xdr:row>
                <xdr:rowOff>7620</xdr:rowOff>
              </to>
            </anchor>
          </controlPr>
        </control>
      </mc:Choice>
      <mc:Fallback>
        <control shapeId="20498" r:id="rId24" name="CommandButton10"/>
      </mc:Fallback>
    </mc:AlternateContent>
    <mc:AlternateContent xmlns:mc="http://schemas.openxmlformats.org/markup-compatibility/2006">
      <mc:Choice Requires="x14">
        <control shapeId="20499" r:id="rId26" name="CommandButton11">
          <controlPr defaultSize="0" autoLine="0" r:id="rId27">
            <anchor moveWithCells="1" sizeWithCells="1">
              <from>
                <xdr:col>7</xdr:col>
                <xdr:colOff>403860</xdr:colOff>
                <xdr:row>61</xdr:row>
                <xdr:rowOff>0</xdr:rowOff>
              </from>
              <to>
                <xdr:col>9</xdr:col>
                <xdr:colOff>563880</xdr:colOff>
                <xdr:row>64</xdr:row>
                <xdr:rowOff>15240</xdr:rowOff>
              </to>
            </anchor>
          </controlPr>
        </control>
      </mc:Choice>
      <mc:Fallback>
        <control shapeId="20499" r:id="rId26" name="CommandButton11"/>
      </mc:Fallback>
    </mc:AlternateContent>
    <mc:AlternateContent xmlns:mc="http://schemas.openxmlformats.org/markup-compatibility/2006">
      <mc:Choice Requires="x14">
        <control shapeId="20500" r:id="rId28" name="CommandButton12">
          <controlPr defaultSize="0" autoLine="0" r:id="rId29">
            <anchor moveWithCells="1" sizeWithCells="1">
              <from>
                <xdr:col>7</xdr:col>
                <xdr:colOff>403860</xdr:colOff>
                <xdr:row>65</xdr:row>
                <xdr:rowOff>0</xdr:rowOff>
              </from>
              <to>
                <xdr:col>9</xdr:col>
                <xdr:colOff>563880</xdr:colOff>
                <xdr:row>68</xdr:row>
                <xdr:rowOff>15240</xdr:rowOff>
              </to>
            </anchor>
          </controlPr>
        </control>
      </mc:Choice>
      <mc:Fallback>
        <control shapeId="20500" r:id="rId28" name="CommandButton12"/>
      </mc:Fallback>
    </mc:AlternateContent>
    <mc:AlternateContent xmlns:mc="http://schemas.openxmlformats.org/markup-compatibility/2006">
      <mc:Choice Requires="x14">
        <control shapeId="20501" r:id="rId30" name="CommandButton13">
          <controlPr defaultSize="0" autoLine="0" r:id="rId31">
            <anchor moveWithCells="1" sizeWithCells="1">
              <from>
                <xdr:col>7</xdr:col>
                <xdr:colOff>403860</xdr:colOff>
                <xdr:row>68</xdr:row>
                <xdr:rowOff>160020</xdr:rowOff>
              </from>
              <to>
                <xdr:col>9</xdr:col>
                <xdr:colOff>563880</xdr:colOff>
                <xdr:row>71</xdr:row>
                <xdr:rowOff>175260</xdr:rowOff>
              </to>
            </anchor>
          </controlPr>
        </control>
      </mc:Choice>
      <mc:Fallback>
        <control shapeId="20501" r:id="rId30" name="CommandButton13"/>
      </mc:Fallback>
    </mc:AlternateContent>
    <mc:AlternateContent xmlns:mc="http://schemas.openxmlformats.org/markup-compatibility/2006">
      <mc:Choice Requires="x14">
        <control shapeId="20502" r:id="rId32" name="CommandButton14">
          <controlPr defaultSize="0" autoLine="0" r:id="rId33">
            <anchor moveWithCells="1" sizeWithCells="1">
              <from>
                <xdr:col>7</xdr:col>
                <xdr:colOff>403860</xdr:colOff>
                <xdr:row>78</xdr:row>
                <xdr:rowOff>0</xdr:rowOff>
              </from>
              <to>
                <xdr:col>9</xdr:col>
                <xdr:colOff>563880</xdr:colOff>
                <xdr:row>81</xdr:row>
                <xdr:rowOff>15240</xdr:rowOff>
              </to>
            </anchor>
          </controlPr>
        </control>
      </mc:Choice>
      <mc:Fallback>
        <control shapeId="20502" r:id="rId32" name="CommandButton14"/>
      </mc:Fallback>
    </mc:AlternateContent>
    <mc:AlternateContent xmlns:mc="http://schemas.openxmlformats.org/markup-compatibility/2006">
      <mc:Choice Requires="x14">
        <control shapeId="20504" r:id="rId34" name="CommandButton15">
          <controlPr defaultSize="0" autoLine="0" r:id="rId35">
            <anchor moveWithCells="1">
              <from>
                <xdr:col>7</xdr:col>
                <xdr:colOff>327660</xdr:colOff>
                <xdr:row>9</xdr:row>
                <xdr:rowOff>144780</xdr:rowOff>
              </from>
              <to>
                <xdr:col>9</xdr:col>
                <xdr:colOff>388620</xdr:colOff>
                <xdr:row>13</xdr:row>
                <xdr:rowOff>30480</xdr:rowOff>
              </to>
            </anchor>
          </controlPr>
        </control>
      </mc:Choice>
      <mc:Fallback>
        <control shapeId="20504" r:id="rId34" name="CommandButton15"/>
      </mc:Fallback>
    </mc:AlternateContent>
    <mc:AlternateContent xmlns:mc="http://schemas.openxmlformats.org/markup-compatibility/2006">
      <mc:Choice Requires="x14">
        <control shapeId="20506" r:id="rId36" name="CommandButton16">
          <controlPr defaultSize="0" autoLine="0" r:id="rId37">
            <anchor moveWithCells="1" sizeWithCells="1">
              <from>
                <xdr:col>7</xdr:col>
                <xdr:colOff>426720</xdr:colOff>
                <xdr:row>21</xdr:row>
                <xdr:rowOff>0</xdr:rowOff>
              </from>
              <to>
                <xdr:col>9</xdr:col>
                <xdr:colOff>586740</xdr:colOff>
                <xdr:row>24</xdr:row>
                <xdr:rowOff>15240</xdr:rowOff>
              </to>
            </anchor>
          </controlPr>
        </control>
      </mc:Choice>
      <mc:Fallback>
        <control shapeId="20506" r:id="rId36" name="CommandButton16"/>
      </mc:Fallback>
    </mc:AlternateContent>
    <mc:AlternateContent xmlns:mc="http://schemas.openxmlformats.org/markup-compatibility/2006">
      <mc:Choice Requires="x14">
        <control shapeId="20509" r:id="rId38" name="Button 1053">
          <controlPr defaultSize="0" print="0" autoFill="0" autoPict="0" macro="[0]!Masque">
            <anchor moveWithCells="1" sizeWithCells="1">
              <from>
                <xdr:col>7</xdr:col>
                <xdr:colOff>274320</xdr:colOff>
                <xdr:row>4</xdr:row>
                <xdr:rowOff>60960</xdr:rowOff>
              </from>
              <to>
                <xdr:col>9</xdr:col>
                <xdr:colOff>297180</xdr:colOff>
                <xdr:row>6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0" r:id="rId39" name="Button 1054">
          <controlPr defaultSize="0" print="0" autoFill="0" autoPict="0" macro="[0]!Affiche">
            <anchor moveWithCells="1" sizeWithCells="1">
              <from>
                <xdr:col>7</xdr:col>
                <xdr:colOff>320040</xdr:colOff>
                <xdr:row>7</xdr:row>
                <xdr:rowOff>53340</xdr:rowOff>
              </from>
              <to>
                <xdr:col>9</xdr:col>
                <xdr:colOff>304800</xdr:colOff>
                <xdr:row>8</xdr:row>
                <xdr:rowOff>281940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39"/>
  <sheetViews>
    <sheetView workbookViewId="0">
      <selection activeCell="K11" sqref="K11"/>
    </sheetView>
  </sheetViews>
  <sheetFormatPr baseColWidth="10" defaultColWidth="11.44140625" defaultRowHeight="14.4" outlineLevelCol="1" x14ac:dyDescent="0.3"/>
  <cols>
    <col min="1" max="2" width="11.44140625" style="176"/>
    <col min="3" max="3" width="75.44140625" style="176" customWidth="1"/>
    <col min="4" max="4" width="5.5546875" style="176" customWidth="1"/>
    <col min="5" max="10" width="10.33203125" style="193" customWidth="1" outlineLevel="1"/>
    <col min="11" max="11" width="11" style="166"/>
    <col min="12" max="12" width="11" style="175"/>
    <col min="13" max="16384" width="11.44140625" style="176"/>
  </cols>
  <sheetData>
    <row r="1" spans="1:23" ht="18.600000000000001" thickBot="1" x14ac:dyDescent="0.4">
      <c r="A1" s="171" t="s">
        <v>0</v>
      </c>
      <c r="B1" s="171"/>
      <c r="C1" s="171"/>
      <c r="D1" s="172"/>
      <c r="E1" s="173"/>
      <c r="F1" s="173"/>
      <c r="G1" s="173"/>
      <c r="H1" s="173"/>
      <c r="I1" s="173"/>
      <c r="J1" s="174"/>
    </row>
    <row r="2" spans="1:23" x14ac:dyDescent="0.3">
      <c r="B2" s="177"/>
      <c r="C2" s="177"/>
      <c r="D2" s="177"/>
      <c r="E2" s="178"/>
      <c r="F2" s="178"/>
      <c r="G2" s="178"/>
      <c r="H2" s="178"/>
      <c r="I2" s="178"/>
      <c r="J2" s="179"/>
      <c r="K2" s="167"/>
      <c r="L2" s="180"/>
    </row>
    <row r="3" spans="1:23" ht="15" thickBot="1" x14ac:dyDescent="0.35">
      <c r="A3" s="181" t="s">
        <v>164</v>
      </c>
      <c r="B3" s="181" t="s">
        <v>168</v>
      </c>
      <c r="C3" s="181" t="s">
        <v>2</v>
      </c>
      <c r="D3" s="181" t="s">
        <v>15</v>
      </c>
      <c r="E3" s="182" t="s">
        <v>3</v>
      </c>
      <c r="F3" s="182" t="s">
        <v>4</v>
      </c>
      <c r="G3" s="182" t="s">
        <v>5</v>
      </c>
      <c r="H3" s="182" t="s">
        <v>6</v>
      </c>
      <c r="I3" s="183" t="s">
        <v>7</v>
      </c>
      <c r="J3" s="184" t="s">
        <v>8</v>
      </c>
      <c r="K3" s="168" t="s">
        <v>145</v>
      </c>
      <c r="L3" s="185" t="s">
        <v>146</v>
      </c>
    </row>
    <row r="4" spans="1:23" s="186" customFormat="1" ht="15" thickBot="1" x14ac:dyDescent="0.35">
      <c r="B4" s="187"/>
      <c r="C4" s="187"/>
      <c r="D4" s="187"/>
      <c r="E4" s="188" t="s">
        <v>11</v>
      </c>
      <c r="F4" s="188" t="s">
        <v>11</v>
      </c>
      <c r="G4" s="188" t="s">
        <v>11</v>
      </c>
      <c r="H4" s="188" t="s">
        <v>11</v>
      </c>
      <c r="I4" s="188" t="s">
        <v>11</v>
      </c>
      <c r="J4" s="189" t="s">
        <v>11</v>
      </c>
      <c r="K4" s="169"/>
      <c r="L4" s="190">
        <f>SUM(L7:L281)</f>
        <v>800</v>
      </c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</row>
    <row r="5" spans="1:23" s="186" customFormat="1" ht="8.25" customHeight="1" x14ac:dyDescent="0.3">
      <c r="A5" s="191"/>
      <c r="B5" s="191"/>
      <c r="C5" s="191"/>
      <c r="D5" s="191"/>
      <c r="E5" s="188"/>
      <c r="F5" s="188"/>
      <c r="G5" s="188"/>
      <c r="H5" s="188"/>
      <c r="I5" s="188"/>
      <c r="J5" s="189"/>
      <c r="K5" s="169"/>
      <c r="L5" s="192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</row>
    <row r="6" spans="1:23" x14ac:dyDescent="0.3">
      <c r="B6" s="176" t="s">
        <v>323</v>
      </c>
      <c r="M6" s="194"/>
      <c r="N6" s="194"/>
    </row>
    <row r="7" spans="1:23" x14ac:dyDescent="0.3">
      <c r="A7" s="195"/>
      <c r="C7" s="176" t="s">
        <v>12</v>
      </c>
      <c r="D7" s="176" t="s">
        <v>16</v>
      </c>
      <c r="E7" s="193">
        <v>1000</v>
      </c>
      <c r="J7" s="196">
        <f t="shared" ref="J7:J21" si="0">IF(ISERROR(AVERAGE(E7:I7)),"0",(AVERAGE(E7:I7)))</f>
        <v>1000</v>
      </c>
      <c r="L7" s="197">
        <f t="shared" ref="L7:L21" si="1">K7*J7</f>
        <v>0</v>
      </c>
      <c r="M7" s="194"/>
      <c r="N7" s="194"/>
    </row>
    <row r="8" spans="1:23" x14ac:dyDescent="0.3">
      <c r="A8" s="195"/>
      <c r="B8" s="176" t="s">
        <v>324</v>
      </c>
      <c r="J8" s="196"/>
      <c r="L8" s="197"/>
      <c r="M8" s="194"/>
      <c r="N8" s="260" t="s">
        <v>423</v>
      </c>
    </row>
    <row r="9" spans="1:23" s="198" customFormat="1" x14ac:dyDescent="0.3">
      <c r="A9" s="195"/>
      <c r="B9" s="176"/>
      <c r="C9" s="198" t="s">
        <v>147</v>
      </c>
      <c r="D9" s="198" t="s">
        <v>16</v>
      </c>
      <c r="E9" s="199"/>
      <c r="F9" s="199"/>
      <c r="G9" s="199"/>
      <c r="H9" s="199"/>
      <c r="I9" s="199"/>
      <c r="J9" s="196" t="str">
        <f t="shared" si="0"/>
        <v>0</v>
      </c>
      <c r="K9" s="170"/>
      <c r="L9" s="197">
        <f t="shared" si="1"/>
        <v>0</v>
      </c>
      <c r="M9" s="200"/>
      <c r="N9" s="261" t="s">
        <v>424</v>
      </c>
    </row>
    <row r="10" spans="1:23" x14ac:dyDescent="0.3">
      <c r="A10" s="195"/>
      <c r="C10" s="176" t="s">
        <v>13</v>
      </c>
      <c r="D10" s="176" t="s">
        <v>17</v>
      </c>
      <c r="E10" s="193">
        <v>800</v>
      </c>
      <c r="J10" s="196">
        <f t="shared" si="0"/>
        <v>800</v>
      </c>
      <c r="K10" s="166">
        <v>1</v>
      </c>
      <c r="L10" s="197">
        <f t="shared" si="1"/>
        <v>800</v>
      </c>
      <c r="M10" s="201"/>
      <c r="N10" s="263" t="s">
        <v>426</v>
      </c>
      <c r="O10" s="177"/>
      <c r="P10" s="177"/>
      <c r="Q10" s="177"/>
      <c r="R10" s="177"/>
      <c r="S10" s="177"/>
      <c r="T10" s="177"/>
      <c r="U10" s="177"/>
      <c r="V10" s="177"/>
      <c r="W10" s="177"/>
    </row>
    <row r="11" spans="1:23" x14ac:dyDescent="0.3">
      <c r="A11" s="195"/>
      <c r="B11" s="176" t="s">
        <v>325</v>
      </c>
      <c r="J11" s="196"/>
      <c r="L11" s="197"/>
      <c r="M11" s="201"/>
      <c r="N11" s="263" t="s">
        <v>428</v>
      </c>
      <c r="O11" s="201"/>
      <c r="P11" s="177"/>
      <c r="Q11" s="177"/>
      <c r="R11" s="177"/>
      <c r="S11" s="177"/>
      <c r="T11" s="177"/>
      <c r="U11" s="177"/>
      <c r="V11" s="177"/>
      <c r="W11" s="177"/>
    </row>
    <row r="12" spans="1:23" x14ac:dyDescent="0.3">
      <c r="A12" s="195"/>
      <c r="C12" s="176" t="s">
        <v>14</v>
      </c>
      <c r="D12" s="176" t="s">
        <v>18</v>
      </c>
      <c r="E12" s="193">
        <v>500</v>
      </c>
      <c r="J12" s="196">
        <f t="shared" si="0"/>
        <v>500</v>
      </c>
      <c r="L12" s="197">
        <f t="shared" si="1"/>
        <v>0</v>
      </c>
      <c r="M12" s="194"/>
      <c r="N12" s="194"/>
    </row>
    <row r="13" spans="1:23" x14ac:dyDescent="0.3">
      <c r="A13" s="195"/>
      <c r="C13" s="176" t="s">
        <v>19</v>
      </c>
      <c r="D13" s="176" t="s">
        <v>18</v>
      </c>
      <c r="E13" s="193">
        <v>400</v>
      </c>
      <c r="J13" s="196">
        <f t="shared" si="0"/>
        <v>400</v>
      </c>
      <c r="L13" s="197">
        <f t="shared" si="1"/>
        <v>0</v>
      </c>
      <c r="M13" s="194"/>
      <c r="N13" s="194"/>
    </row>
    <row r="14" spans="1:23" x14ac:dyDescent="0.3">
      <c r="A14" s="195"/>
      <c r="C14" s="176" t="s">
        <v>20</v>
      </c>
      <c r="D14" s="176" t="s">
        <v>17</v>
      </c>
      <c r="E14" s="193">
        <v>300</v>
      </c>
      <c r="J14" s="196">
        <f t="shared" si="0"/>
        <v>300</v>
      </c>
      <c r="L14" s="197">
        <f t="shared" si="1"/>
        <v>0</v>
      </c>
      <c r="M14" s="194"/>
      <c r="N14" s="194"/>
    </row>
    <row r="15" spans="1:23" x14ac:dyDescent="0.3">
      <c r="A15" s="195"/>
      <c r="C15" s="176" t="s">
        <v>36</v>
      </c>
      <c r="D15" s="176" t="s">
        <v>25</v>
      </c>
      <c r="E15" s="193">
        <v>200</v>
      </c>
      <c r="J15" s="193">
        <f t="shared" si="0"/>
        <v>200</v>
      </c>
      <c r="L15" s="197">
        <f t="shared" si="1"/>
        <v>0</v>
      </c>
      <c r="M15" s="194"/>
      <c r="N15" s="194"/>
    </row>
    <row r="16" spans="1:23" x14ac:dyDescent="0.3">
      <c r="A16" s="195"/>
      <c r="C16" s="176" t="s">
        <v>34</v>
      </c>
      <c r="D16" s="176" t="s">
        <v>17</v>
      </c>
      <c r="E16" s="193">
        <v>100</v>
      </c>
      <c r="J16" s="193">
        <f>IF(ISERROR(AVERAGE(E16:I16)),"0",(AVERAGE(E16:I16)))</f>
        <v>100</v>
      </c>
      <c r="L16" s="197">
        <f>K16*J16</f>
        <v>0</v>
      </c>
      <c r="M16" s="194"/>
      <c r="N16" s="194"/>
    </row>
    <row r="17" spans="1:23" ht="15" customHeight="1" x14ac:dyDescent="0.3">
      <c r="A17" s="195"/>
      <c r="C17" s="176" t="s">
        <v>35</v>
      </c>
      <c r="D17" s="176" t="s">
        <v>17</v>
      </c>
      <c r="J17" s="178" t="str">
        <f>IF(ISERROR(AVERAGE(E17:I17)),"0",(AVERAGE(E17:I17)))</f>
        <v>0</v>
      </c>
      <c r="L17" s="197">
        <f>K17*J17</f>
        <v>0</v>
      </c>
      <c r="M17" s="201"/>
      <c r="N17" s="201"/>
      <c r="O17" s="177"/>
      <c r="P17" s="177"/>
      <c r="Q17" s="177"/>
      <c r="R17" s="177"/>
      <c r="S17" s="177"/>
      <c r="T17" s="177"/>
      <c r="U17" s="177"/>
      <c r="V17" s="177"/>
      <c r="W17" s="177"/>
    </row>
    <row r="18" spans="1:23" s="195" customFormat="1" ht="15" customHeight="1" x14ac:dyDescent="0.3">
      <c r="B18" s="176"/>
      <c r="C18" s="176" t="s">
        <v>24</v>
      </c>
      <c r="D18" s="176" t="s">
        <v>25</v>
      </c>
      <c r="E18" s="193"/>
      <c r="F18" s="193"/>
      <c r="G18" s="193"/>
      <c r="H18" s="193"/>
      <c r="I18" s="193"/>
      <c r="J18" s="202" t="str">
        <f>IF(ISERROR(AVERAGE(E18:I18)),"0",(AVERAGE(E18:I18)))</f>
        <v>0</v>
      </c>
      <c r="K18" s="246"/>
      <c r="L18" s="197">
        <f>K18*J18</f>
        <v>0</v>
      </c>
      <c r="M18" s="203"/>
      <c r="N18" s="203"/>
      <c r="O18" s="204"/>
      <c r="P18" s="203"/>
      <c r="Q18" s="203"/>
      <c r="R18" s="203"/>
      <c r="S18" s="203"/>
      <c r="T18" s="203"/>
      <c r="U18" s="203"/>
      <c r="V18" s="203"/>
      <c r="W18" s="203"/>
    </row>
    <row r="19" spans="1:23" x14ac:dyDescent="0.3">
      <c r="A19" s="195"/>
      <c r="B19" s="176" t="s">
        <v>326</v>
      </c>
      <c r="L19" s="197"/>
      <c r="M19" s="194"/>
      <c r="N19" s="194"/>
    </row>
    <row r="20" spans="1:23" x14ac:dyDescent="0.3">
      <c r="A20" s="195"/>
      <c r="C20" s="176" t="s">
        <v>21</v>
      </c>
      <c r="D20" s="176" t="s">
        <v>17</v>
      </c>
      <c r="J20" s="196" t="str">
        <f t="shared" si="0"/>
        <v>0</v>
      </c>
      <c r="L20" s="197">
        <f t="shared" si="1"/>
        <v>0</v>
      </c>
      <c r="M20" s="194"/>
      <c r="N20" s="194"/>
    </row>
    <row r="21" spans="1:23" x14ac:dyDescent="0.3">
      <c r="A21" s="195"/>
      <c r="C21" s="176" t="s">
        <v>165</v>
      </c>
      <c r="D21" s="176" t="s">
        <v>140</v>
      </c>
      <c r="J21" s="196" t="str">
        <f t="shared" si="0"/>
        <v>0</v>
      </c>
      <c r="L21" s="197">
        <f t="shared" si="1"/>
        <v>0</v>
      </c>
      <c r="M21" s="262"/>
      <c r="N21" s="177" t="s">
        <v>425</v>
      </c>
      <c r="P21" s="177"/>
      <c r="Q21" s="177"/>
      <c r="R21" s="177"/>
      <c r="S21" s="177"/>
      <c r="T21" s="177"/>
      <c r="U21" s="177"/>
      <c r="V21" s="177"/>
      <c r="W21" s="177"/>
    </row>
    <row r="22" spans="1:23" x14ac:dyDescent="0.3">
      <c r="A22" s="195"/>
      <c r="C22" s="176" t="s">
        <v>22</v>
      </c>
      <c r="D22" s="176" t="s">
        <v>17</v>
      </c>
      <c r="J22" s="202" t="str">
        <f t="shared" ref="J22:J23" si="2">IF(ISERROR(AVERAGE(E22:I22)),"0",(AVERAGE(E22:I22)))</f>
        <v>0</v>
      </c>
      <c r="L22" s="197">
        <f t="shared" ref="L22:L23" si="3">K22*J22</f>
        <v>0</v>
      </c>
      <c r="M22" s="201"/>
      <c r="N22" s="201"/>
      <c r="O22" s="177"/>
      <c r="P22" s="177"/>
      <c r="Q22" s="177"/>
      <c r="R22" s="177"/>
      <c r="S22" s="177"/>
      <c r="T22" s="177"/>
      <c r="U22" s="177"/>
      <c r="V22" s="177"/>
      <c r="W22" s="177"/>
    </row>
    <row r="23" spans="1:23" x14ac:dyDescent="0.3">
      <c r="A23" s="195"/>
      <c r="C23" s="176" t="s">
        <v>23</v>
      </c>
      <c r="D23" s="176" t="s">
        <v>17</v>
      </c>
      <c r="J23" s="196" t="str">
        <f t="shared" si="2"/>
        <v>0</v>
      </c>
      <c r="L23" s="197">
        <f t="shared" si="3"/>
        <v>0</v>
      </c>
      <c r="M23" s="194"/>
      <c r="N23" s="194"/>
    </row>
    <row r="24" spans="1:23" x14ac:dyDescent="0.3">
      <c r="A24" s="195"/>
      <c r="B24" s="176" t="s">
        <v>328</v>
      </c>
      <c r="J24" s="196"/>
      <c r="L24" s="197"/>
      <c r="M24" s="201"/>
      <c r="N24" s="201"/>
      <c r="O24" s="177"/>
      <c r="P24" s="177"/>
      <c r="Q24" s="177"/>
      <c r="R24" s="177"/>
      <c r="S24" s="177"/>
      <c r="T24" s="177"/>
      <c r="U24" s="177"/>
      <c r="V24" s="177"/>
      <c r="W24" s="177"/>
    </row>
    <row r="25" spans="1:23" x14ac:dyDescent="0.3">
      <c r="A25" s="195"/>
      <c r="C25" s="176" t="s">
        <v>26</v>
      </c>
      <c r="D25" s="176" t="s">
        <v>17</v>
      </c>
      <c r="J25" s="196" t="str">
        <f>IF(ISERROR(AVERAGE(E25:I25)),"0",(AVERAGE(E25:I25)))</f>
        <v>0</v>
      </c>
      <c r="L25" s="197">
        <f>K25*J25</f>
        <v>0</v>
      </c>
      <c r="M25" s="262"/>
      <c r="N25" s="177" t="s">
        <v>427</v>
      </c>
    </row>
    <row r="26" spans="1:23" x14ac:dyDescent="0.3">
      <c r="A26" s="195"/>
      <c r="B26" s="176" t="s">
        <v>327</v>
      </c>
      <c r="J26" s="196"/>
      <c r="L26" s="197"/>
      <c r="M26" s="194"/>
      <c r="N26" s="194"/>
    </row>
    <row r="27" spans="1:23" x14ac:dyDescent="0.3">
      <c r="A27" s="195"/>
      <c r="C27" s="176" t="s">
        <v>27</v>
      </c>
      <c r="D27" s="176" t="s">
        <v>17</v>
      </c>
      <c r="J27" s="196" t="str">
        <f>IF(ISERROR(AVERAGE(E27:I27)),"0",(AVERAGE(E27:I27)))</f>
        <v>0</v>
      </c>
      <c r="L27" s="197">
        <f>K27*J27</f>
        <v>0</v>
      </c>
      <c r="M27" s="194"/>
      <c r="N27" s="194"/>
    </row>
    <row r="28" spans="1:23" x14ac:dyDescent="0.3">
      <c r="A28" s="195"/>
      <c r="C28" s="176" t="s">
        <v>30</v>
      </c>
      <c r="D28" s="176" t="s">
        <v>25</v>
      </c>
      <c r="J28" s="196" t="str">
        <f>IF(ISERROR(AVERAGE(E28:I28)),"0",(AVERAGE(E28:I28)))</f>
        <v>0</v>
      </c>
      <c r="L28" s="197">
        <f>K28*J28</f>
        <v>0</v>
      </c>
      <c r="M28" s="194"/>
      <c r="N28" s="194"/>
    </row>
    <row r="29" spans="1:23" x14ac:dyDescent="0.3">
      <c r="A29" s="195"/>
      <c r="B29" s="176" t="s">
        <v>329</v>
      </c>
      <c r="J29" s="196"/>
      <c r="L29" s="197"/>
      <c r="M29" s="201"/>
      <c r="N29" s="201"/>
      <c r="O29" s="177"/>
      <c r="P29" s="177"/>
      <c r="Q29" s="177"/>
      <c r="R29" s="177"/>
      <c r="S29" s="177"/>
      <c r="T29" s="177"/>
      <c r="U29" s="177"/>
      <c r="V29" s="177"/>
      <c r="W29" s="177"/>
    </row>
    <row r="30" spans="1:23" x14ac:dyDescent="0.3">
      <c r="A30" s="195"/>
      <c r="C30" s="176" t="s">
        <v>32</v>
      </c>
      <c r="D30" s="176" t="s">
        <v>25</v>
      </c>
      <c r="J30" s="193" t="str">
        <f t="shared" ref="J30:J38" si="4">IF(ISERROR(AVERAGE(E30:I30)),"0",(AVERAGE(E30:I30)))</f>
        <v>0</v>
      </c>
      <c r="L30" s="197">
        <f t="shared" ref="L30:L38" si="5">K30*J30</f>
        <v>0</v>
      </c>
      <c r="M30" s="194"/>
      <c r="N30" s="194"/>
    </row>
    <row r="31" spans="1:23" x14ac:dyDescent="0.3">
      <c r="A31" s="195"/>
      <c r="C31" s="176" t="s">
        <v>33</v>
      </c>
      <c r="D31" s="176" t="s">
        <v>25</v>
      </c>
      <c r="J31" s="193" t="str">
        <f t="shared" si="4"/>
        <v>0</v>
      </c>
      <c r="L31" s="197">
        <f t="shared" si="5"/>
        <v>0</v>
      </c>
      <c r="M31" s="194"/>
      <c r="N31" s="194"/>
    </row>
    <row r="32" spans="1:23" x14ac:dyDescent="0.3">
      <c r="A32" s="195"/>
      <c r="C32" s="176" t="s">
        <v>31</v>
      </c>
      <c r="D32" s="176" t="s">
        <v>25</v>
      </c>
      <c r="J32" s="193" t="str">
        <f t="shared" si="4"/>
        <v>0</v>
      </c>
      <c r="L32" s="197">
        <f t="shared" si="5"/>
        <v>0</v>
      </c>
    </row>
    <row r="33" spans="1:23" x14ac:dyDescent="0.3">
      <c r="A33" s="195"/>
      <c r="C33" s="176" t="s">
        <v>37</v>
      </c>
      <c r="D33" s="176" t="s">
        <v>38</v>
      </c>
      <c r="J33" s="193" t="str">
        <f t="shared" si="4"/>
        <v>0</v>
      </c>
      <c r="L33" s="197">
        <f t="shared" si="5"/>
        <v>0</v>
      </c>
    </row>
    <row r="34" spans="1:23" x14ac:dyDescent="0.3">
      <c r="A34" s="195"/>
      <c r="C34" s="176" t="s">
        <v>29</v>
      </c>
      <c r="D34" s="176" t="s">
        <v>18</v>
      </c>
      <c r="J34" s="196" t="str">
        <f t="shared" si="4"/>
        <v>0</v>
      </c>
      <c r="L34" s="197">
        <f t="shared" si="5"/>
        <v>0</v>
      </c>
    </row>
    <row r="35" spans="1:23" x14ac:dyDescent="0.3">
      <c r="A35" s="195"/>
      <c r="C35" s="176" t="s">
        <v>404</v>
      </c>
      <c r="D35" s="176" t="s">
        <v>18</v>
      </c>
      <c r="J35" s="196" t="str">
        <f t="shared" si="4"/>
        <v>0</v>
      </c>
      <c r="L35" s="197">
        <f t="shared" si="5"/>
        <v>0</v>
      </c>
    </row>
    <row r="36" spans="1:23" x14ac:dyDescent="0.3">
      <c r="A36" s="195"/>
      <c r="C36" s="176" t="s">
        <v>28</v>
      </c>
      <c r="D36" s="176" t="s">
        <v>18</v>
      </c>
      <c r="J36" s="196" t="str">
        <f t="shared" si="4"/>
        <v>0</v>
      </c>
      <c r="L36" s="197">
        <f t="shared" si="5"/>
        <v>0</v>
      </c>
    </row>
    <row r="37" spans="1:23" x14ac:dyDescent="0.3">
      <c r="A37" s="195"/>
      <c r="C37" s="176" t="s">
        <v>405</v>
      </c>
      <c r="D37" s="176" t="s">
        <v>18</v>
      </c>
      <c r="J37" s="196" t="str">
        <f t="shared" si="4"/>
        <v>0</v>
      </c>
      <c r="L37" s="197">
        <f t="shared" si="5"/>
        <v>0</v>
      </c>
      <c r="M37" s="262"/>
      <c r="N37" s="177" t="s">
        <v>429</v>
      </c>
    </row>
    <row r="38" spans="1:23" s="198" customFormat="1" x14ac:dyDescent="0.3">
      <c r="A38" s="195"/>
      <c r="B38" s="176"/>
      <c r="C38" s="198" t="s">
        <v>438</v>
      </c>
      <c r="D38" s="198" t="s">
        <v>38</v>
      </c>
      <c r="E38" s="199"/>
      <c r="F38" s="199"/>
      <c r="G38" s="199"/>
      <c r="H38" s="199"/>
      <c r="I38" s="199"/>
      <c r="J38" s="196" t="str">
        <f t="shared" si="4"/>
        <v>0</v>
      </c>
      <c r="K38" s="170"/>
      <c r="L38" s="197">
        <f t="shared" si="5"/>
        <v>0</v>
      </c>
    </row>
    <row r="39" spans="1:23" x14ac:dyDescent="0.3">
      <c r="A39" s="195"/>
      <c r="B39" s="176" t="s">
        <v>330</v>
      </c>
      <c r="J39" s="196"/>
      <c r="L39" s="197"/>
      <c r="M39" s="201"/>
      <c r="N39" s="201"/>
      <c r="O39" s="177"/>
      <c r="P39" s="177"/>
      <c r="Q39" s="177"/>
      <c r="R39" s="177"/>
      <c r="S39" s="177"/>
      <c r="T39" s="177"/>
      <c r="U39" s="177"/>
      <c r="V39" s="177"/>
      <c r="W39" s="177"/>
    </row>
    <row r="40" spans="1:23" ht="15" customHeight="1" x14ac:dyDescent="0.3">
      <c r="A40" s="195"/>
      <c r="C40" s="176" t="s">
        <v>9</v>
      </c>
      <c r="D40" s="176" t="s">
        <v>16</v>
      </c>
      <c r="I40" s="196"/>
      <c r="J40" s="196" t="str">
        <f>IF(ISERROR(AVERAGE(E40:I40)),"0",(AVERAGE(E40:I40)))</f>
        <v>0</v>
      </c>
      <c r="L40" s="197">
        <f>K40*J40</f>
        <v>0</v>
      </c>
    </row>
    <row r="41" spans="1:23" s="198" customFormat="1" x14ac:dyDescent="0.3">
      <c r="A41" s="195"/>
      <c r="B41" s="176"/>
      <c r="C41" s="198" t="s">
        <v>166</v>
      </c>
      <c r="D41" s="176" t="s">
        <v>16</v>
      </c>
      <c r="E41" s="193"/>
      <c r="F41" s="193"/>
      <c r="G41" s="193"/>
      <c r="H41" s="193"/>
      <c r="I41" s="196"/>
      <c r="J41" s="196" t="str">
        <f>IF(ISERROR(AVERAGE(E41:I41)),"0",(AVERAGE(E41:I41)))</f>
        <v>0</v>
      </c>
      <c r="K41" s="170"/>
      <c r="L41" s="197">
        <f>K41*J41</f>
        <v>0</v>
      </c>
    </row>
    <row r="42" spans="1:23" s="198" customFormat="1" x14ac:dyDescent="0.3">
      <c r="A42" s="195"/>
      <c r="B42" s="176"/>
      <c r="C42" s="198" t="s">
        <v>167</v>
      </c>
      <c r="D42" s="198" t="s">
        <v>16</v>
      </c>
      <c r="E42" s="199"/>
      <c r="F42" s="199"/>
      <c r="G42" s="199"/>
      <c r="H42" s="199"/>
      <c r="I42" s="205"/>
      <c r="J42" s="196" t="str">
        <f>IF(ISERROR(AVERAGE(E42:I42)),"0",(AVERAGE(E42:I42)))</f>
        <v>0</v>
      </c>
      <c r="K42" s="170"/>
      <c r="L42" s="197">
        <f>K42*J42</f>
        <v>0</v>
      </c>
    </row>
    <row r="43" spans="1:23" x14ac:dyDescent="0.3">
      <c r="A43" s="195"/>
      <c r="B43" s="176" t="s">
        <v>393</v>
      </c>
      <c r="J43" s="196"/>
      <c r="L43" s="197"/>
      <c r="M43" s="201"/>
      <c r="N43" s="201"/>
      <c r="O43" s="177"/>
      <c r="P43" s="177"/>
      <c r="Q43" s="177"/>
      <c r="R43" s="177"/>
      <c r="S43" s="177"/>
      <c r="T43" s="177"/>
      <c r="U43" s="177"/>
      <c r="V43" s="177"/>
      <c r="W43" s="177"/>
    </row>
    <row r="44" spans="1:23" x14ac:dyDescent="0.3">
      <c r="C44" s="176" t="s">
        <v>179</v>
      </c>
      <c r="D44" s="176" t="s">
        <v>140</v>
      </c>
      <c r="J44" s="196" t="str">
        <f>IF(ISERROR(AVERAGE(E44:I44)),"0",(AVERAGE(E44:I44)))</f>
        <v>0</v>
      </c>
      <c r="L44" s="197">
        <f>K44*J44</f>
        <v>0</v>
      </c>
    </row>
    <row r="45" spans="1:23" x14ac:dyDescent="0.3">
      <c r="C45" s="176" t="s">
        <v>180</v>
      </c>
      <c r="D45" s="176" t="s">
        <v>18</v>
      </c>
      <c r="J45" s="196" t="str">
        <f>IF(ISERROR(AVERAGE(E45:I45)),"0",(AVERAGE(E45:I45)))</f>
        <v>0</v>
      </c>
      <c r="L45" s="197">
        <f>K45*J45</f>
        <v>0</v>
      </c>
      <c r="N45" s="58"/>
    </row>
    <row r="46" spans="1:23" x14ac:dyDescent="0.3">
      <c r="C46" s="176" t="s">
        <v>181</v>
      </c>
      <c r="D46" s="176" t="s">
        <v>25</v>
      </c>
      <c r="J46" s="196" t="str">
        <f>IF(ISERROR(AVERAGE(E46:I46)),"0",(AVERAGE(E46:I46)))</f>
        <v>0</v>
      </c>
      <c r="L46" s="197">
        <f>K46*J46</f>
        <v>0</v>
      </c>
      <c r="N46" s="58"/>
    </row>
    <row r="47" spans="1:23" x14ac:dyDescent="0.3">
      <c r="C47" s="176" t="s">
        <v>182</v>
      </c>
      <c r="D47" s="176" t="s">
        <v>140</v>
      </c>
      <c r="J47" s="196" t="str">
        <f>IF(ISERROR(AVERAGE(E47:I47)),"0",(AVERAGE(E47:I47)))</f>
        <v>0</v>
      </c>
      <c r="L47" s="197">
        <f>K47*J47</f>
        <v>0</v>
      </c>
      <c r="N47" s="58"/>
    </row>
    <row r="48" spans="1:23" x14ac:dyDescent="0.3">
      <c r="C48" s="176" t="s">
        <v>406</v>
      </c>
      <c r="D48" s="176" t="s">
        <v>140</v>
      </c>
      <c r="J48" s="196" t="str">
        <f>IF(ISERROR(AVERAGE(E48:I48)),"0",(AVERAGE(E48:I48)))</f>
        <v>0</v>
      </c>
      <c r="L48" s="197">
        <f>K48*J48</f>
        <v>0</v>
      </c>
      <c r="N48" s="58"/>
    </row>
    <row r="49" spans="1:23" x14ac:dyDescent="0.3">
      <c r="A49" s="195"/>
      <c r="J49" s="196" t="str">
        <f t="shared" ref="J49:J105" si="6">IF(ISERROR(AVERAGE(E49:I49)),"0",(AVERAGE(E49:I49)))</f>
        <v>0</v>
      </c>
      <c r="L49" s="197">
        <f t="shared" ref="L49:L105" si="7">K49*J49</f>
        <v>0</v>
      </c>
      <c r="M49" s="201"/>
      <c r="N49" s="201"/>
      <c r="O49" s="177"/>
      <c r="P49" s="177"/>
      <c r="Q49" s="177"/>
      <c r="R49" s="177"/>
      <c r="S49" s="177"/>
      <c r="T49" s="177"/>
      <c r="U49" s="177"/>
      <c r="V49" s="177"/>
      <c r="W49" s="177"/>
    </row>
    <row r="50" spans="1:23" x14ac:dyDescent="0.3">
      <c r="B50" s="176" t="s">
        <v>381</v>
      </c>
      <c r="J50" s="196" t="str">
        <f t="shared" si="6"/>
        <v>0</v>
      </c>
      <c r="L50" s="197">
        <f t="shared" si="7"/>
        <v>0</v>
      </c>
    </row>
    <row r="51" spans="1:23" x14ac:dyDescent="0.3">
      <c r="C51" s="176" t="s">
        <v>382</v>
      </c>
      <c r="D51" s="176" t="s">
        <v>140</v>
      </c>
      <c r="J51" s="196" t="str">
        <f t="shared" si="6"/>
        <v>0</v>
      </c>
      <c r="L51" s="197">
        <f t="shared" si="7"/>
        <v>0</v>
      </c>
    </row>
    <row r="52" spans="1:23" x14ac:dyDescent="0.3">
      <c r="C52" s="176" t="s">
        <v>400</v>
      </c>
      <c r="D52" s="176" t="s">
        <v>25</v>
      </c>
      <c r="J52" s="196" t="str">
        <f t="shared" ref="J52:J54" si="8">IF(ISERROR(AVERAGE(E52:I52)),"0",(AVERAGE(E52:I52)))</f>
        <v>0</v>
      </c>
      <c r="L52" s="197">
        <f t="shared" ref="L52:L54" si="9">K52*J52</f>
        <v>0</v>
      </c>
    </row>
    <row r="53" spans="1:23" x14ac:dyDescent="0.3">
      <c r="C53" s="176" t="s">
        <v>401</v>
      </c>
      <c r="D53" s="176" t="s">
        <v>403</v>
      </c>
      <c r="J53" s="196" t="str">
        <f t="shared" si="8"/>
        <v>0</v>
      </c>
      <c r="L53" s="197">
        <f t="shared" si="9"/>
        <v>0</v>
      </c>
    </row>
    <row r="54" spans="1:23" x14ac:dyDescent="0.3">
      <c r="C54" s="176" t="s">
        <v>402</v>
      </c>
      <c r="D54" s="176" t="s">
        <v>16</v>
      </c>
      <c r="J54" s="196" t="str">
        <f t="shared" si="8"/>
        <v>0</v>
      </c>
      <c r="L54" s="197">
        <f t="shared" si="9"/>
        <v>0</v>
      </c>
    </row>
    <row r="55" spans="1:23" x14ac:dyDescent="0.3">
      <c r="B55" s="176" t="s">
        <v>390</v>
      </c>
      <c r="J55" s="196" t="str">
        <f t="shared" si="6"/>
        <v>0</v>
      </c>
      <c r="L55" s="197">
        <f t="shared" si="7"/>
        <v>0</v>
      </c>
    </row>
    <row r="56" spans="1:23" x14ac:dyDescent="0.3">
      <c r="C56" s="176" t="s">
        <v>385</v>
      </c>
      <c r="D56" s="176" t="s">
        <v>38</v>
      </c>
      <c r="J56" s="196" t="str">
        <f t="shared" si="6"/>
        <v>0</v>
      </c>
      <c r="L56" s="197">
        <f t="shared" si="7"/>
        <v>0</v>
      </c>
    </row>
    <row r="57" spans="1:23" x14ac:dyDescent="0.3">
      <c r="C57" s="176" t="s">
        <v>386</v>
      </c>
      <c r="D57" s="176" t="s">
        <v>38</v>
      </c>
      <c r="J57" s="196" t="str">
        <f t="shared" si="6"/>
        <v>0</v>
      </c>
      <c r="L57" s="197">
        <f t="shared" si="7"/>
        <v>0</v>
      </c>
    </row>
    <row r="58" spans="1:23" x14ac:dyDescent="0.3">
      <c r="J58" s="196" t="str">
        <f t="shared" si="6"/>
        <v>0</v>
      </c>
      <c r="L58" s="197">
        <f t="shared" si="7"/>
        <v>0</v>
      </c>
    </row>
    <row r="59" spans="1:23" x14ac:dyDescent="0.3">
      <c r="B59" s="176" t="s">
        <v>391</v>
      </c>
      <c r="J59" s="196" t="str">
        <f t="shared" si="6"/>
        <v>0</v>
      </c>
      <c r="L59" s="197">
        <f t="shared" si="7"/>
        <v>0</v>
      </c>
    </row>
    <row r="60" spans="1:23" x14ac:dyDescent="0.3">
      <c r="C60" s="176" t="s">
        <v>392</v>
      </c>
      <c r="D60" s="176" t="s">
        <v>16</v>
      </c>
      <c r="J60" s="196" t="str">
        <f t="shared" si="6"/>
        <v>0</v>
      </c>
      <c r="L60" s="197">
        <f t="shared" si="7"/>
        <v>0</v>
      </c>
    </row>
    <row r="61" spans="1:23" x14ac:dyDescent="0.3">
      <c r="J61" s="196" t="str">
        <f t="shared" si="6"/>
        <v>0</v>
      </c>
      <c r="L61" s="197">
        <f t="shared" si="7"/>
        <v>0</v>
      </c>
    </row>
    <row r="62" spans="1:23" x14ac:dyDescent="0.3">
      <c r="B62" s="176" t="s">
        <v>407</v>
      </c>
      <c r="J62" s="196"/>
      <c r="L62" s="197"/>
    </row>
    <row r="63" spans="1:23" x14ac:dyDescent="0.3">
      <c r="C63" s="176" t="s">
        <v>179</v>
      </c>
      <c r="D63" s="176" t="s">
        <v>140</v>
      </c>
      <c r="J63" s="196" t="str">
        <f>IF(ISERROR(AVERAGE(E63:I63)),"0",(AVERAGE(E63:I63)))</f>
        <v>0</v>
      </c>
      <c r="L63" s="197">
        <f>K63*J63</f>
        <v>0</v>
      </c>
    </row>
    <row r="64" spans="1:23" x14ac:dyDescent="0.3">
      <c r="C64" s="176" t="s">
        <v>180</v>
      </c>
      <c r="D64" s="176" t="s">
        <v>18</v>
      </c>
      <c r="J64" s="196" t="str">
        <f>IF(ISERROR(AVERAGE(E64:I64)),"0",(AVERAGE(E64:I64)))</f>
        <v>0</v>
      </c>
      <c r="L64" s="197">
        <f>K64*J64</f>
        <v>0</v>
      </c>
    </row>
    <row r="65" spans="1:12" x14ac:dyDescent="0.3">
      <c r="C65" s="176" t="s">
        <v>181</v>
      </c>
      <c r="D65" s="176" t="s">
        <v>25</v>
      </c>
      <c r="J65" s="196" t="str">
        <f>IF(ISERROR(AVERAGE(E65:I65)),"0",(AVERAGE(E65:I65)))</f>
        <v>0</v>
      </c>
      <c r="L65" s="197">
        <f>K65*J65</f>
        <v>0</v>
      </c>
    </row>
    <row r="66" spans="1:12" x14ac:dyDescent="0.3">
      <c r="C66" s="176" t="s">
        <v>182</v>
      </c>
      <c r="D66" s="176" t="s">
        <v>140</v>
      </c>
      <c r="J66" s="196" t="str">
        <f>IF(ISERROR(AVERAGE(E66:I66)),"0",(AVERAGE(E66:I66)))</f>
        <v>0</v>
      </c>
      <c r="L66" s="197">
        <f>K66*J66</f>
        <v>0</v>
      </c>
    </row>
    <row r="67" spans="1:12" x14ac:dyDescent="0.3">
      <c r="C67" s="176" t="s">
        <v>183</v>
      </c>
      <c r="D67" s="176" t="s">
        <v>140</v>
      </c>
      <c r="J67" s="196" t="str">
        <f>IF(ISERROR(AVERAGE(E67:I67)),"0",(AVERAGE(E67:I67)))</f>
        <v>0</v>
      </c>
      <c r="L67" s="197">
        <f>K67*J67</f>
        <v>0</v>
      </c>
    </row>
    <row r="68" spans="1:12" x14ac:dyDescent="0.3">
      <c r="J68" s="196" t="str">
        <f t="shared" ref="J68" si="10">IF(ISERROR(AVERAGE(E68:I68)),"0",(AVERAGE(E68:I68)))</f>
        <v>0</v>
      </c>
      <c r="L68" s="197">
        <f t="shared" ref="L68" si="11">K68*J68</f>
        <v>0</v>
      </c>
    </row>
    <row r="69" spans="1:12" x14ac:dyDescent="0.3">
      <c r="J69" s="196" t="str">
        <f t="shared" si="6"/>
        <v>0</v>
      </c>
      <c r="L69" s="197">
        <f t="shared" si="7"/>
        <v>0</v>
      </c>
    </row>
    <row r="70" spans="1:12" x14ac:dyDescent="0.3">
      <c r="J70" s="196" t="str">
        <f t="shared" si="6"/>
        <v>0</v>
      </c>
      <c r="L70" s="197">
        <f t="shared" si="7"/>
        <v>0</v>
      </c>
    </row>
    <row r="71" spans="1:12" x14ac:dyDescent="0.3">
      <c r="J71" s="196" t="str">
        <f t="shared" si="6"/>
        <v>0</v>
      </c>
      <c r="L71" s="197">
        <f t="shared" si="7"/>
        <v>0</v>
      </c>
    </row>
    <row r="72" spans="1:12" x14ac:dyDescent="0.3">
      <c r="J72" s="196" t="str">
        <f t="shared" si="6"/>
        <v>0</v>
      </c>
      <c r="L72" s="197">
        <f t="shared" si="7"/>
        <v>0</v>
      </c>
    </row>
    <row r="73" spans="1:12" x14ac:dyDescent="0.3">
      <c r="J73" s="196" t="str">
        <f t="shared" si="6"/>
        <v>0</v>
      </c>
      <c r="L73" s="197">
        <f t="shared" si="7"/>
        <v>0</v>
      </c>
    </row>
    <row r="74" spans="1:12" x14ac:dyDescent="0.3">
      <c r="J74" s="196" t="str">
        <f t="shared" si="6"/>
        <v>0</v>
      </c>
      <c r="L74" s="197">
        <f t="shared" si="7"/>
        <v>0</v>
      </c>
    </row>
    <row r="75" spans="1:12" x14ac:dyDescent="0.3">
      <c r="J75" s="196" t="str">
        <f t="shared" si="6"/>
        <v>0</v>
      </c>
      <c r="L75" s="197">
        <f t="shared" si="7"/>
        <v>0</v>
      </c>
    </row>
    <row r="76" spans="1:12" x14ac:dyDescent="0.3">
      <c r="J76" s="196" t="str">
        <f t="shared" si="6"/>
        <v>0</v>
      </c>
      <c r="L76" s="197">
        <f t="shared" si="7"/>
        <v>0</v>
      </c>
    </row>
    <row r="77" spans="1:12" x14ac:dyDescent="0.3">
      <c r="J77" s="196" t="str">
        <f t="shared" si="6"/>
        <v>0</v>
      </c>
      <c r="L77" s="197">
        <f t="shared" si="7"/>
        <v>0</v>
      </c>
    </row>
    <row r="78" spans="1:12" s="198" customFormat="1" x14ac:dyDescent="0.3">
      <c r="A78" s="195"/>
      <c r="B78" s="176"/>
      <c r="E78" s="199"/>
      <c r="F78" s="199"/>
      <c r="G78" s="199"/>
      <c r="H78" s="199"/>
      <c r="I78" s="199"/>
      <c r="J78" s="196" t="str">
        <f t="shared" si="6"/>
        <v>0</v>
      </c>
      <c r="K78" s="166"/>
      <c r="L78" s="197">
        <f t="shared" si="7"/>
        <v>0</v>
      </c>
    </row>
    <row r="79" spans="1:12" x14ac:dyDescent="0.3">
      <c r="A79" s="195"/>
      <c r="J79" s="196" t="str">
        <f t="shared" si="6"/>
        <v>0</v>
      </c>
      <c r="L79" s="197">
        <f t="shared" si="7"/>
        <v>0</v>
      </c>
    </row>
    <row r="80" spans="1:12" x14ac:dyDescent="0.3">
      <c r="A80" s="195"/>
      <c r="J80" s="196" t="str">
        <f t="shared" si="6"/>
        <v>0</v>
      </c>
      <c r="L80" s="197">
        <f t="shared" si="7"/>
        <v>0</v>
      </c>
    </row>
    <row r="81" spans="1:12" x14ac:dyDescent="0.3">
      <c r="A81" s="195"/>
      <c r="J81" s="196" t="str">
        <f t="shared" si="6"/>
        <v>0</v>
      </c>
      <c r="L81" s="197">
        <f t="shared" si="7"/>
        <v>0</v>
      </c>
    </row>
    <row r="82" spans="1:12" x14ac:dyDescent="0.3">
      <c r="A82" s="195"/>
      <c r="J82" s="196" t="str">
        <f t="shared" si="6"/>
        <v>0</v>
      </c>
      <c r="L82" s="197">
        <f t="shared" si="7"/>
        <v>0</v>
      </c>
    </row>
    <row r="83" spans="1:12" x14ac:dyDescent="0.3">
      <c r="A83" s="195"/>
      <c r="J83" s="196" t="str">
        <f t="shared" si="6"/>
        <v>0</v>
      </c>
      <c r="L83" s="197">
        <f t="shared" si="7"/>
        <v>0</v>
      </c>
    </row>
    <row r="84" spans="1:12" x14ac:dyDescent="0.3">
      <c r="A84" s="195"/>
      <c r="J84" s="196" t="str">
        <f t="shared" si="6"/>
        <v>0</v>
      </c>
      <c r="L84" s="197">
        <f t="shared" si="7"/>
        <v>0</v>
      </c>
    </row>
    <row r="85" spans="1:12" x14ac:dyDescent="0.3">
      <c r="A85" s="195"/>
      <c r="J85" s="196" t="str">
        <f t="shared" si="6"/>
        <v>0</v>
      </c>
      <c r="L85" s="197">
        <f t="shared" si="7"/>
        <v>0</v>
      </c>
    </row>
    <row r="86" spans="1:12" x14ac:dyDescent="0.3">
      <c r="A86" s="195"/>
      <c r="J86" s="196" t="str">
        <f t="shared" si="6"/>
        <v>0</v>
      </c>
      <c r="L86" s="197">
        <f t="shared" si="7"/>
        <v>0</v>
      </c>
    </row>
    <row r="87" spans="1:12" ht="15" customHeight="1" x14ac:dyDescent="0.3">
      <c r="A87" s="195"/>
      <c r="J87" s="196" t="str">
        <f t="shared" si="6"/>
        <v>0</v>
      </c>
      <c r="L87" s="197">
        <f t="shared" si="7"/>
        <v>0</v>
      </c>
    </row>
    <row r="88" spans="1:12" x14ac:dyDescent="0.3">
      <c r="A88" s="195"/>
      <c r="J88" s="196" t="str">
        <f t="shared" si="6"/>
        <v>0</v>
      </c>
      <c r="L88" s="197">
        <f t="shared" si="7"/>
        <v>0</v>
      </c>
    </row>
    <row r="89" spans="1:12" x14ac:dyDescent="0.3">
      <c r="A89" s="195"/>
      <c r="J89" s="196" t="str">
        <f t="shared" si="6"/>
        <v>0</v>
      </c>
      <c r="L89" s="197">
        <f t="shared" si="7"/>
        <v>0</v>
      </c>
    </row>
    <row r="90" spans="1:12" x14ac:dyDescent="0.3">
      <c r="A90" s="195"/>
      <c r="J90" s="196" t="str">
        <f t="shared" si="6"/>
        <v>0</v>
      </c>
      <c r="L90" s="197">
        <f t="shared" si="7"/>
        <v>0</v>
      </c>
    </row>
    <row r="91" spans="1:12" x14ac:dyDescent="0.3">
      <c r="A91" s="195"/>
      <c r="J91" s="196" t="str">
        <f t="shared" si="6"/>
        <v>0</v>
      </c>
      <c r="L91" s="197">
        <f t="shared" si="7"/>
        <v>0</v>
      </c>
    </row>
    <row r="92" spans="1:12" x14ac:dyDescent="0.3">
      <c r="A92" s="195"/>
      <c r="J92" s="196" t="str">
        <f t="shared" si="6"/>
        <v>0</v>
      </c>
      <c r="L92" s="197">
        <f t="shared" si="7"/>
        <v>0</v>
      </c>
    </row>
    <row r="93" spans="1:12" x14ac:dyDescent="0.3">
      <c r="A93" s="195"/>
      <c r="J93" s="196" t="str">
        <f t="shared" si="6"/>
        <v>0</v>
      </c>
      <c r="L93" s="197">
        <f t="shared" si="7"/>
        <v>0</v>
      </c>
    </row>
    <row r="94" spans="1:12" x14ac:dyDescent="0.3">
      <c r="A94" s="195"/>
      <c r="J94" s="196" t="str">
        <f t="shared" si="6"/>
        <v>0</v>
      </c>
      <c r="L94" s="197">
        <f t="shared" si="7"/>
        <v>0</v>
      </c>
    </row>
    <row r="95" spans="1:12" x14ac:dyDescent="0.3">
      <c r="A95" s="195"/>
      <c r="J95" s="196" t="str">
        <f t="shared" si="6"/>
        <v>0</v>
      </c>
      <c r="L95" s="197">
        <f t="shared" si="7"/>
        <v>0</v>
      </c>
    </row>
    <row r="96" spans="1:12" x14ac:dyDescent="0.3">
      <c r="A96" s="195"/>
      <c r="J96" s="196" t="str">
        <f t="shared" si="6"/>
        <v>0</v>
      </c>
      <c r="L96" s="197">
        <f t="shared" si="7"/>
        <v>0</v>
      </c>
    </row>
    <row r="97" spans="1:12" x14ac:dyDescent="0.3">
      <c r="A97" s="195"/>
      <c r="J97" s="196" t="str">
        <f t="shared" si="6"/>
        <v>0</v>
      </c>
      <c r="L97" s="197">
        <f t="shared" si="7"/>
        <v>0</v>
      </c>
    </row>
    <row r="98" spans="1:12" x14ac:dyDescent="0.3">
      <c r="A98" s="195"/>
      <c r="J98" s="196" t="str">
        <f t="shared" si="6"/>
        <v>0</v>
      </c>
      <c r="L98" s="197">
        <f t="shared" si="7"/>
        <v>0</v>
      </c>
    </row>
    <row r="99" spans="1:12" x14ac:dyDescent="0.3">
      <c r="A99" s="195"/>
      <c r="J99" s="196" t="str">
        <f t="shared" si="6"/>
        <v>0</v>
      </c>
      <c r="L99" s="197">
        <f t="shared" si="7"/>
        <v>0</v>
      </c>
    </row>
    <row r="100" spans="1:12" x14ac:dyDescent="0.3">
      <c r="A100" s="195"/>
      <c r="J100" s="196" t="str">
        <f t="shared" si="6"/>
        <v>0</v>
      </c>
      <c r="L100" s="197">
        <f t="shared" si="7"/>
        <v>0</v>
      </c>
    </row>
    <row r="101" spans="1:12" x14ac:dyDescent="0.3">
      <c r="A101" s="195"/>
      <c r="J101" s="196" t="str">
        <f t="shared" si="6"/>
        <v>0</v>
      </c>
      <c r="L101" s="197">
        <f t="shared" si="7"/>
        <v>0</v>
      </c>
    </row>
    <row r="102" spans="1:12" x14ac:dyDescent="0.3">
      <c r="A102" s="195"/>
      <c r="J102" s="196" t="str">
        <f t="shared" si="6"/>
        <v>0</v>
      </c>
      <c r="L102" s="197">
        <f t="shared" si="7"/>
        <v>0</v>
      </c>
    </row>
    <row r="103" spans="1:12" x14ac:dyDescent="0.3">
      <c r="A103" s="195"/>
      <c r="J103" s="196" t="str">
        <f t="shared" si="6"/>
        <v>0</v>
      </c>
      <c r="L103" s="197">
        <f t="shared" si="7"/>
        <v>0</v>
      </c>
    </row>
    <row r="104" spans="1:12" x14ac:dyDescent="0.3">
      <c r="A104" s="195"/>
      <c r="J104" s="196" t="str">
        <f t="shared" si="6"/>
        <v>0</v>
      </c>
      <c r="L104" s="197">
        <f t="shared" si="7"/>
        <v>0</v>
      </c>
    </row>
    <row r="105" spans="1:12" x14ac:dyDescent="0.3">
      <c r="A105" s="195"/>
      <c r="J105" s="196" t="str">
        <f t="shared" si="6"/>
        <v>0</v>
      </c>
      <c r="L105" s="197">
        <f t="shared" si="7"/>
        <v>0</v>
      </c>
    </row>
    <row r="106" spans="1:12" x14ac:dyDescent="0.3">
      <c r="A106" s="195"/>
    </row>
    <row r="107" spans="1:12" x14ac:dyDescent="0.3">
      <c r="A107" s="195"/>
    </row>
    <row r="108" spans="1:12" x14ac:dyDescent="0.3">
      <c r="A108" s="195"/>
    </row>
    <row r="109" spans="1:12" x14ac:dyDescent="0.3">
      <c r="A109" s="195"/>
    </row>
    <row r="110" spans="1:12" x14ac:dyDescent="0.3">
      <c r="A110" s="195"/>
    </row>
    <row r="111" spans="1:12" x14ac:dyDescent="0.3">
      <c r="A111" s="195"/>
    </row>
    <row r="112" spans="1:12" x14ac:dyDescent="0.3">
      <c r="A112" s="195"/>
    </row>
    <row r="113" spans="1:1" x14ac:dyDescent="0.3">
      <c r="A113" s="195"/>
    </row>
    <row r="114" spans="1:1" x14ac:dyDescent="0.3">
      <c r="A114" s="195"/>
    </row>
    <row r="115" spans="1:1" x14ac:dyDescent="0.3">
      <c r="A115" s="195"/>
    </row>
    <row r="116" spans="1:1" x14ac:dyDescent="0.3">
      <c r="A116" s="195"/>
    </row>
    <row r="117" spans="1:1" x14ac:dyDescent="0.3">
      <c r="A117" s="195"/>
    </row>
    <row r="118" spans="1:1" x14ac:dyDescent="0.3">
      <c r="A118" s="195"/>
    </row>
    <row r="119" spans="1:1" x14ac:dyDescent="0.3">
      <c r="A119" s="195"/>
    </row>
    <row r="120" spans="1:1" x14ac:dyDescent="0.3">
      <c r="A120" s="195"/>
    </row>
    <row r="121" spans="1:1" x14ac:dyDescent="0.3">
      <c r="A121" s="195"/>
    </row>
    <row r="122" spans="1:1" x14ac:dyDescent="0.3">
      <c r="A122" s="195"/>
    </row>
    <row r="123" spans="1:1" x14ac:dyDescent="0.3">
      <c r="A123" s="195"/>
    </row>
    <row r="124" spans="1:1" x14ac:dyDescent="0.3">
      <c r="A124" s="195"/>
    </row>
    <row r="125" spans="1:1" x14ac:dyDescent="0.3">
      <c r="A125" s="195"/>
    </row>
    <row r="126" spans="1:1" x14ac:dyDescent="0.3">
      <c r="A126" s="195"/>
    </row>
    <row r="127" spans="1:1" x14ac:dyDescent="0.3">
      <c r="A127" s="195"/>
    </row>
    <row r="128" spans="1:1" x14ac:dyDescent="0.3">
      <c r="A128" s="195"/>
    </row>
    <row r="129" spans="1:1" x14ac:dyDescent="0.3">
      <c r="A129" s="195"/>
    </row>
    <row r="130" spans="1:1" x14ac:dyDescent="0.3">
      <c r="A130" s="195"/>
    </row>
    <row r="131" spans="1:1" x14ac:dyDescent="0.3">
      <c r="A131" s="195"/>
    </row>
    <row r="132" spans="1:1" x14ac:dyDescent="0.3">
      <c r="A132" s="195"/>
    </row>
    <row r="133" spans="1:1" x14ac:dyDescent="0.3">
      <c r="A133" s="195"/>
    </row>
    <row r="134" spans="1:1" x14ac:dyDescent="0.3">
      <c r="A134" s="195"/>
    </row>
    <row r="135" spans="1:1" x14ac:dyDescent="0.3">
      <c r="A135" s="195"/>
    </row>
    <row r="136" spans="1:1" x14ac:dyDescent="0.3">
      <c r="A136" s="195"/>
    </row>
    <row r="137" spans="1:1" x14ac:dyDescent="0.3">
      <c r="A137" s="195"/>
    </row>
    <row r="138" spans="1:1" x14ac:dyDescent="0.3">
      <c r="A138" s="195"/>
    </row>
    <row r="139" spans="1:1" x14ac:dyDescent="0.3">
      <c r="A139" s="195"/>
    </row>
  </sheetData>
  <sheetProtection selectLockedCells="1"/>
  <sortState ref="C6:K49">
    <sortCondition ref="J6:J49"/>
  </sortState>
  <phoneticPr fontId="5" type="noConversion"/>
  <dataValidations disablePrompts="1" count="1">
    <dataValidation type="list" allowBlank="1" showInputMessage="1" showErrorMessage="1" sqref="A78:A139 A7:A43 A49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106680</xdr:colOff>
                <xdr:row>4</xdr:row>
                <xdr:rowOff>38100</xdr:rowOff>
              </to>
            </anchor>
          </controlPr>
        </control>
      </mc:Choice>
      <mc:Fallback>
        <control shapeId="4100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W103"/>
  <sheetViews>
    <sheetView workbookViewId="0">
      <selection activeCell="E17" sqref="E17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0.33203125" style="160" customWidth="1" outlineLevel="1"/>
    <col min="11" max="11" width="11.44140625" style="166"/>
    <col min="12" max="12" width="11.44140625" style="47"/>
  </cols>
  <sheetData>
    <row r="1" spans="1:23" ht="18.600000000000001" thickBot="1" x14ac:dyDescent="0.4">
      <c r="A1" s="19" t="s">
        <v>311</v>
      </c>
      <c r="B1" s="19"/>
      <c r="C1" s="19"/>
      <c r="D1" s="45"/>
      <c r="E1" s="151"/>
      <c r="F1" s="151"/>
      <c r="G1" s="151"/>
      <c r="H1" s="151"/>
      <c r="I1" s="151"/>
      <c r="J1" s="152"/>
    </row>
    <row r="2" spans="1:23" x14ac:dyDescent="0.3"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23" ht="15" thickBot="1" x14ac:dyDescent="0.35">
      <c r="A3" s="5" t="s">
        <v>164</v>
      </c>
      <c r="B3" s="5" t="s">
        <v>168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23" s="11" customFormat="1" ht="15" thickBot="1" x14ac:dyDescent="0.35">
      <c r="B4" s="10"/>
      <c r="C4" s="10"/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SUM(L6:L15)</f>
        <v>3300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x14ac:dyDescent="0.3">
      <c r="A6" s="32"/>
      <c r="B6" t="s">
        <v>331</v>
      </c>
      <c r="J6" s="161"/>
      <c r="L6" s="55"/>
      <c r="M6" s="134"/>
      <c r="N6" s="134"/>
      <c r="O6" s="3"/>
      <c r="P6" s="3"/>
      <c r="Q6" s="3"/>
      <c r="R6" s="3"/>
      <c r="S6" s="3"/>
      <c r="T6" s="3"/>
      <c r="U6" s="3"/>
      <c r="V6" s="3"/>
      <c r="W6" s="3"/>
    </row>
    <row r="7" spans="1:23" x14ac:dyDescent="0.3">
      <c r="A7" s="32"/>
      <c r="C7" t="s">
        <v>39</v>
      </c>
      <c r="J7" s="161"/>
      <c r="L7" s="55"/>
      <c r="M7" s="134"/>
      <c r="N7" s="134"/>
      <c r="O7" s="3"/>
      <c r="P7" s="3"/>
      <c r="Q7" s="3"/>
      <c r="R7" s="3"/>
      <c r="S7" s="3"/>
      <c r="T7" s="3"/>
      <c r="U7" s="3"/>
      <c r="V7" s="3"/>
      <c r="W7" s="3"/>
    </row>
    <row r="8" spans="1:23" x14ac:dyDescent="0.3">
      <c r="A8" s="32"/>
      <c r="B8" t="s">
        <v>332</v>
      </c>
      <c r="D8" t="s">
        <v>17</v>
      </c>
      <c r="E8" s="160">
        <v>16.8</v>
      </c>
      <c r="J8" s="161">
        <f t="shared" ref="J8:J14" si="0">IF(ISERROR(AVERAGE(E8:I8)),"0",(AVERAGE(E8:I8)))</f>
        <v>16.8</v>
      </c>
      <c r="L8" s="55">
        <f t="shared" ref="L8:L14" si="1">K8*J8</f>
        <v>0</v>
      </c>
      <c r="M8" s="122"/>
      <c r="N8" s="122"/>
    </row>
    <row r="9" spans="1:23" x14ac:dyDescent="0.3">
      <c r="A9" s="32"/>
      <c r="C9" t="s">
        <v>41</v>
      </c>
      <c r="D9" t="s">
        <v>17</v>
      </c>
      <c r="E9" s="160">
        <v>200</v>
      </c>
      <c r="J9" s="161">
        <f t="shared" si="0"/>
        <v>200</v>
      </c>
      <c r="L9" s="55">
        <f t="shared" si="1"/>
        <v>0</v>
      </c>
      <c r="M9" s="122"/>
      <c r="N9" s="122"/>
    </row>
    <row r="10" spans="1:23" x14ac:dyDescent="0.3">
      <c r="A10" s="32"/>
      <c r="C10" t="s">
        <v>40</v>
      </c>
      <c r="D10" t="s">
        <v>17</v>
      </c>
      <c r="E10" s="160">
        <v>2200</v>
      </c>
      <c r="J10" s="161">
        <f t="shared" si="0"/>
        <v>2200</v>
      </c>
      <c r="L10" s="55">
        <f t="shared" si="1"/>
        <v>0</v>
      </c>
      <c r="M10" s="122"/>
      <c r="N10" s="122"/>
    </row>
    <row r="11" spans="1:23" x14ac:dyDescent="0.3">
      <c r="B11" t="s">
        <v>333</v>
      </c>
    </row>
    <row r="12" spans="1:23" s="33" customFormat="1" x14ac:dyDescent="0.3">
      <c r="A12" s="32"/>
      <c r="B12"/>
      <c r="C12" s="33" t="s">
        <v>148</v>
      </c>
      <c r="D12" s="33" t="s">
        <v>140</v>
      </c>
      <c r="E12" s="162">
        <v>550</v>
      </c>
      <c r="F12" s="162"/>
      <c r="G12" s="162"/>
      <c r="H12" s="162"/>
      <c r="I12" s="162"/>
      <c r="J12" s="161">
        <f t="shared" si="0"/>
        <v>550</v>
      </c>
      <c r="K12" s="170">
        <v>6</v>
      </c>
      <c r="L12" s="55">
        <f t="shared" si="1"/>
        <v>3300</v>
      </c>
      <c r="M12" s="145"/>
      <c r="N12" s="145"/>
    </row>
    <row r="13" spans="1:23" s="33" customFormat="1" x14ac:dyDescent="0.3">
      <c r="A13" s="32"/>
      <c r="B13"/>
      <c r="C13" s="33" t="s">
        <v>149</v>
      </c>
      <c r="D13" s="33" t="s">
        <v>25</v>
      </c>
      <c r="E13" s="162"/>
      <c r="F13" s="162"/>
      <c r="G13" s="162"/>
      <c r="H13" s="162"/>
      <c r="I13" s="162"/>
      <c r="J13" s="161" t="str">
        <f t="shared" si="0"/>
        <v>0</v>
      </c>
      <c r="K13" s="170">
        <v>6.5</v>
      </c>
      <c r="L13" s="55">
        <f t="shared" si="1"/>
        <v>0</v>
      </c>
      <c r="M13" s="145"/>
      <c r="N13" s="145"/>
    </row>
    <row r="14" spans="1:23" s="33" customFormat="1" x14ac:dyDescent="0.3">
      <c r="A14" s="32"/>
      <c r="B14"/>
      <c r="C14" s="33" t="s">
        <v>150</v>
      </c>
      <c r="D14" s="33" t="s">
        <v>25</v>
      </c>
      <c r="E14" s="162"/>
      <c r="F14" s="162"/>
      <c r="G14" s="162"/>
      <c r="H14" s="162"/>
      <c r="I14" s="162"/>
      <c r="J14" s="161" t="str">
        <f t="shared" si="0"/>
        <v>0</v>
      </c>
      <c r="K14" s="170"/>
      <c r="L14" s="55">
        <f t="shared" si="1"/>
        <v>0</v>
      </c>
      <c r="M14" s="145"/>
      <c r="N14" s="145"/>
    </row>
    <row r="15" spans="1:23" x14ac:dyDescent="0.3">
      <c r="J15" s="161" t="str">
        <f t="shared" ref="J15:J78" si="2">IF(ISERROR(AVERAGE(E15:I15)),"0",(AVERAGE(E15:I15)))</f>
        <v>0</v>
      </c>
      <c r="K15" s="170"/>
      <c r="L15" s="55">
        <f t="shared" ref="L15:L78" si="3">K15*J15</f>
        <v>0</v>
      </c>
      <c r="M15" s="122"/>
      <c r="N15" s="122"/>
    </row>
    <row r="16" spans="1:23" x14ac:dyDescent="0.3">
      <c r="B16" t="s">
        <v>383</v>
      </c>
      <c r="J16" s="161" t="str">
        <f t="shared" si="2"/>
        <v>0</v>
      </c>
      <c r="K16" s="170"/>
      <c r="L16" s="55">
        <f t="shared" si="3"/>
        <v>0</v>
      </c>
    </row>
    <row r="17" spans="3:12" x14ac:dyDescent="0.3">
      <c r="C17" t="s">
        <v>384</v>
      </c>
      <c r="D17" t="s">
        <v>140</v>
      </c>
      <c r="J17" s="161" t="str">
        <f t="shared" si="2"/>
        <v>0</v>
      </c>
      <c r="K17" s="170"/>
      <c r="L17" s="55">
        <f t="shared" si="3"/>
        <v>0</v>
      </c>
    </row>
    <row r="18" spans="3:12" x14ac:dyDescent="0.3">
      <c r="J18" s="161" t="str">
        <f t="shared" si="2"/>
        <v>0</v>
      </c>
      <c r="K18" s="170"/>
      <c r="L18" s="55">
        <f t="shared" si="3"/>
        <v>0</v>
      </c>
    </row>
    <row r="19" spans="3:12" x14ac:dyDescent="0.3">
      <c r="J19" s="161" t="str">
        <f t="shared" si="2"/>
        <v>0</v>
      </c>
      <c r="K19" s="170"/>
      <c r="L19" s="55">
        <f t="shared" si="3"/>
        <v>0</v>
      </c>
    </row>
    <row r="20" spans="3:12" x14ac:dyDescent="0.3">
      <c r="J20" s="161" t="str">
        <f t="shared" si="2"/>
        <v>0</v>
      </c>
      <c r="K20" s="170"/>
      <c r="L20" s="55">
        <f t="shared" si="3"/>
        <v>0</v>
      </c>
    </row>
    <row r="21" spans="3:12" x14ac:dyDescent="0.3">
      <c r="J21" s="161" t="str">
        <f t="shared" si="2"/>
        <v>0</v>
      </c>
      <c r="K21" s="170"/>
      <c r="L21" s="55">
        <f t="shared" si="3"/>
        <v>0</v>
      </c>
    </row>
    <row r="22" spans="3:12" x14ac:dyDescent="0.3">
      <c r="J22" s="161" t="str">
        <f t="shared" si="2"/>
        <v>0</v>
      </c>
      <c r="K22" s="170"/>
      <c r="L22" s="55">
        <f t="shared" si="3"/>
        <v>0</v>
      </c>
    </row>
    <row r="23" spans="3:12" x14ac:dyDescent="0.3">
      <c r="J23" s="161" t="str">
        <f t="shared" si="2"/>
        <v>0</v>
      </c>
      <c r="K23" s="170"/>
      <c r="L23" s="55">
        <f t="shared" si="3"/>
        <v>0</v>
      </c>
    </row>
    <row r="24" spans="3:12" x14ac:dyDescent="0.3">
      <c r="J24" s="161" t="str">
        <f t="shared" si="2"/>
        <v>0</v>
      </c>
      <c r="K24" s="170"/>
      <c r="L24" s="55">
        <f t="shared" si="3"/>
        <v>0</v>
      </c>
    </row>
    <row r="25" spans="3:12" x14ac:dyDescent="0.3">
      <c r="J25" s="161" t="str">
        <f t="shared" si="2"/>
        <v>0</v>
      </c>
      <c r="K25" s="170"/>
      <c r="L25" s="55">
        <f t="shared" si="3"/>
        <v>0</v>
      </c>
    </row>
    <row r="26" spans="3:12" x14ac:dyDescent="0.3">
      <c r="J26" s="161" t="str">
        <f t="shared" si="2"/>
        <v>0</v>
      </c>
      <c r="K26" s="170"/>
      <c r="L26" s="55">
        <f t="shared" si="3"/>
        <v>0</v>
      </c>
    </row>
    <row r="27" spans="3:12" x14ac:dyDescent="0.3">
      <c r="J27" s="161" t="str">
        <f t="shared" si="2"/>
        <v>0</v>
      </c>
      <c r="K27" s="170"/>
      <c r="L27" s="55">
        <f t="shared" si="3"/>
        <v>0</v>
      </c>
    </row>
    <row r="28" spans="3:12" x14ac:dyDescent="0.3">
      <c r="J28" s="161" t="str">
        <f t="shared" si="2"/>
        <v>0</v>
      </c>
      <c r="K28" s="170"/>
      <c r="L28" s="55">
        <f t="shared" si="3"/>
        <v>0</v>
      </c>
    </row>
    <row r="29" spans="3:12" x14ac:dyDescent="0.3">
      <c r="J29" s="161" t="str">
        <f t="shared" si="2"/>
        <v>0</v>
      </c>
      <c r="K29" s="170"/>
      <c r="L29" s="55">
        <f t="shared" si="3"/>
        <v>0</v>
      </c>
    </row>
    <row r="30" spans="3:12" x14ac:dyDescent="0.3">
      <c r="J30" s="161" t="str">
        <f t="shared" si="2"/>
        <v>0</v>
      </c>
      <c r="K30" s="170"/>
      <c r="L30" s="55">
        <f t="shared" si="3"/>
        <v>0</v>
      </c>
    </row>
    <row r="31" spans="3:12" x14ac:dyDescent="0.3">
      <c r="J31" s="161" t="str">
        <f t="shared" si="2"/>
        <v>0</v>
      </c>
      <c r="K31" s="170"/>
      <c r="L31" s="55">
        <f t="shared" si="3"/>
        <v>0</v>
      </c>
    </row>
    <row r="32" spans="3:12" x14ac:dyDescent="0.3">
      <c r="J32" s="161" t="str">
        <f t="shared" si="2"/>
        <v>0</v>
      </c>
      <c r="K32" s="170"/>
      <c r="L32" s="55">
        <f t="shared" si="3"/>
        <v>0</v>
      </c>
    </row>
    <row r="33" spans="1:12" x14ac:dyDescent="0.3">
      <c r="J33" s="161" t="str">
        <f t="shared" si="2"/>
        <v>0</v>
      </c>
      <c r="K33" s="170"/>
      <c r="L33" s="55">
        <f t="shared" si="3"/>
        <v>0</v>
      </c>
    </row>
    <row r="34" spans="1:12" x14ac:dyDescent="0.3">
      <c r="J34" s="161" t="str">
        <f t="shared" si="2"/>
        <v>0</v>
      </c>
      <c r="K34" s="170"/>
      <c r="L34" s="55">
        <f t="shared" si="3"/>
        <v>0</v>
      </c>
    </row>
    <row r="35" spans="1:12" x14ac:dyDescent="0.3">
      <c r="J35" s="161" t="str">
        <f t="shared" si="2"/>
        <v>0</v>
      </c>
      <c r="K35" s="170"/>
      <c r="L35" s="55">
        <f t="shared" si="3"/>
        <v>0</v>
      </c>
    </row>
    <row r="36" spans="1:12" x14ac:dyDescent="0.3">
      <c r="J36" s="161" t="str">
        <f t="shared" si="2"/>
        <v>0</v>
      </c>
      <c r="K36" s="170"/>
      <c r="L36" s="55">
        <f t="shared" si="3"/>
        <v>0</v>
      </c>
    </row>
    <row r="37" spans="1:12" x14ac:dyDescent="0.3">
      <c r="J37" s="161" t="str">
        <f t="shared" si="2"/>
        <v>0</v>
      </c>
      <c r="K37" s="170"/>
      <c r="L37" s="55">
        <f t="shared" si="3"/>
        <v>0</v>
      </c>
    </row>
    <row r="38" spans="1:12" x14ac:dyDescent="0.3">
      <c r="J38" s="161" t="str">
        <f t="shared" si="2"/>
        <v>0</v>
      </c>
      <c r="K38" s="170"/>
      <c r="L38" s="55">
        <f t="shared" si="3"/>
        <v>0</v>
      </c>
    </row>
    <row r="39" spans="1:12" x14ac:dyDescent="0.3">
      <c r="J39" s="161" t="str">
        <f t="shared" si="2"/>
        <v>0</v>
      </c>
      <c r="K39" s="170"/>
      <c r="L39" s="55">
        <f t="shared" si="3"/>
        <v>0</v>
      </c>
    </row>
    <row r="40" spans="1:12" x14ac:dyDescent="0.3">
      <c r="J40" s="161" t="str">
        <f t="shared" si="2"/>
        <v>0</v>
      </c>
      <c r="K40" s="170"/>
      <c r="L40" s="55">
        <f t="shared" si="3"/>
        <v>0</v>
      </c>
    </row>
    <row r="41" spans="1:12" x14ac:dyDescent="0.3">
      <c r="J41" s="161" t="str">
        <f t="shared" si="2"/>
        <v>0</v>
      </c>
      <c r="K41" s="170"/>
      <c r="L41" s="55">
        <f t="shared" si="3"/>
        <v>0</v>
      </c>
    </row>
    <row r="42" spans="1:12" s="33" customFormat="1" x14ac:dyDescent="0.3">
      <c r="A42" s="32"/>
      <c r="B42"/>
      <c r="E42" s="162"/>
      <c r="F42" s="162"/>
      <c r="G42" s="162"/>
      <c r="H42" s="162"/>
      <c r="I42" s="162"/>
      <c r="J42" s="161" t="str">
        <f t="shared" si="2"/>
        <v>0</v>
      </c>
      <c r="K42" s="170"/>
      <c r="L42" s="55">
        <f t="shared" si="3"/>
        <v>0</v>
      </c>
    </row>
    <row r="43" spans="1:12" x14ac:dyDescent="0.3">
      <c r="A43" s="32"/>
      <c r="J43" s="161" t="str">
        <f t="shared" si="2"/>
        <v>0</v>
      </c>
      <c r="K43" s="170"/>
      <c r="L43" s="55">
        <f t="shared" si="3"/>
        <v>0</v>
      </c>
    </row>
    <row r="44" spans="1:12" x14ac:dyDescent="0.3">
      <c r="A44" s="32"/>
      <c r="J44" s="161" t="str">
        <f t="shared" si="2"/>
        <v>0</v>
      </c>
      <c r="K44" s="170"/>
      <c r="L44" s="55">
        <f t="shared" si="3"/>
        <v>0</v>
      </c>
    </row>
    <row r="45" spans="1:12" x14ac:dyDescent="0.3">
      <c r="A45" s="32"/>
      <c r="J45" s="161" t="str">
        <f t="shared" si="2"/>
        <v>0</v>
      </c>
      <c r="K45" s="170"/>
      <c r="L45" s="55">
        <f t="shared" si="3"/>
        <v>0</v>
      </c>
    </row>
    <row r="46" spans="1:12" x14ac:dyDescent="0.3">
      <c r="A46" s="32"/>
      <c r="J46" s="161" t="str">
        <f t="shared" si="2"/>
        <v>0</v>
      </c>
      <c r="K46" s="170"/>
      <c r="L46" s="55">
        <f t="shared" si="3"/>
        <v>0</v>
      </c>
    </row>
    <row r="47" spans="1:12" x14ac:dyDescent="0.3">
      <c r="A47" s="32"/>
      <c r="J47" s="161" t="str">
        <f t="shared" si="2"/>
        <v>0</v>
      </c>
      <c r="K47" s="170"/>
      <c r="L47" s="55">
        <f t="shared" si="3"/>
        <v>0</v>
      </c>
    </row>
    <row r="48" spans="1:12" x14ac:dyDescent="0.3">
      <c r="A48" s="32"/>
      <c r="J48" s="161" t="str">
        <f t="shared" si="2"/>
        <v>0</v>
      </c>
      <c r="K48" s="170"/>
      <c r="L48" s="55">
        <f t="shared" si="3"/>
        <v>0</v>
      </c>
    </row>
    <row r="49" spans="1:12" x14ac:dyDescent="0.3">
      <c r="A49" s="32"/>
      <c r="J49" s="161" t="str">
        <f t="shared" si="2"/>
        <v>0</v>
      </c>
      <c r="K49" s="170"/>
      <c r="L49" s="55">
        <f t="shared" si="3"/>
        <v>0</v>
      </c>
    </row>
    <row r="50" spans="1:12" x14ac:dyDescent="0.3">
      <c r="A50" s="32"/>
      <c r="J50" s="161" t="str">
        <f t="shared" si="2"/>
        <v>0</v>
      </c>
      <c r="K50" s="170"/>
      <c r="L50" s="55">
        <f t="shared" si="3"/>
        <v>0</v>
      </c>
    </row>
    <row r="51" spans="1:12" ht="15" customHeight="1" x14ac:dyDescent="0.3">
      <c r="A51" s="32"/>
      <c r="J51" s="161" t="str">
        <f t="shared" si="2"/>
        <v>0</v>
      </c>
      <c r="K51" s="170"/>
      <c r="L51" s="55">
        <f t="shared" si="3"/>
        <v>0</v>
      </c>
    </row>
    <row r="52" spans="1:12" x14ac:dyDescent="0.3">
      <c r="A52" s="32"/>
      <c r="J52" s="161" t="str">
        <f t="shared" si="2"/>
        <v>0</v>
      </c>
      <c r="K52" s="170"/>
      <c r="L52" s="55">
        <f t="shared" si="3"/>
        <v>0</v>
      </c>
    </row>
    <row r="53" spans="1:12" x14ac:dyDescent="0.3">
      <c r="A53" s="32"/>
      <c r="J53" s="161" t="str">
        <f t="shared" si="2"/>
        <v>0</v>
      </c>
      <c r="K53" s="170"/>
      <c r="L53" s="55">
        <f t="shared" si="3"/>
        <v>0</v>
      </c>
    </row>
    <row r="54" spans="1:12" x14ac:dyDescent="0.3">
      <c r="A54" s="32"/>
      <c r="J54" s="161" t="str">
        <f t="shared" si="2"/>
        <v>0</v>
      </c>
      <c r="K54" s="170"/>
      <c r="L54" s="55">
        <f t="shared" si="3"/>
        <v>0</v>
      </c>
    </row>
    <row r="55" spans="1:12" x14ac:dyDescent="0.3">
      <c r="A55" s="32"/>
      <c r="J55" s="161" t="str">
        <f t="shared" si="2"/>
        <v>0</v>
      </c>
      <c r="K55" s="170"/>
      <c r="L55" s="55">
        <f t="shared" si="3"/>
        <v>0</v>
      </c>
    </row>
    <row r="56" spans="1:12" x14ac:dyDescent="0.3">
      <c r="A56" s="32"/>
      <c r="J56" s="161" t="str">
        <f t="shared" si="2"/>
        <v>0</v>
      </c>
      <c r="K56" s="170"/>
      <c r="L56" s="55">
        <f t="shared" si="3"/>
        <v>0</v>
      </c>
    </row>
    <row r="57" spans="1:12" x14ac:dyDescent="0.3">
      <c r="A57" s="32"/>
      <c r="J57" s="161" t="str">
        <f t="shared" si="2"/>
        <v>0</v>
      </c>
      <c r="K57" s="170"/>
      <c r="L57" s="55">
        <f t="shared" si="3"/>
        <v>0</v>
      </c>
    </row>
    <row r="58" spans="1:12" x14ac:dyDescent="0.3">
      <c r="A58" s="32"/>
      <c r="J58" s="161" t="str">
        <f t="shared" si="2"/>
        <v>0</v>
      </c>
      <c r="K58" s="170"/>
      <c r="L58" s="55">
        <f t="shared" si="3"/>
        <v>0</v>
      </c>
    </row>
    <row r="59" spans="1:12" x14ac:dyDescent="0.3">
      <c r="A59" s="32"/>
      <c r="J59" s="161" t="str">
        <f t="shared" si="2"/>
        <v>0</v>
      </c>
      <c r="K59" s="170"/>
      <c r="L59" s="55">
        <f t="shared" si="3"/>
        <v>0</v>
      </c>
    </row>
    <row r="60" spans="1:12" x14ac:dyDescent="0.3">
      <c r="A60" s="32"/>
      <c r="J60" s="161" t="str">
        <f t="shared" si="2"/>
        <v>0</v>
      </c>
      <c r="K60" s="170"/>
      <c r="L60" s="55">
        <f t="shared" si="3"/>
        <v>0</v>
      </c>
    </row>
    <row r="61" spans="1:12" x14ac:dyDescent="0.3">
      <c r="A61" s="32"/>
      <c r="J61" s="161" t="str">
        <f t="shared" si="2"/>
        <v>0</v>
      </c>
      <c r="K61" s="170"/>
      <c r="L61" s="55">
        <f t="shared" si="3"/>
        <v>0</v>
      </c>
    </row>
    <row r="62" spans="1:12" x14ac:dyDescent="0.3">
      <c r="A62" s="32"/>
      <c r="J62" s="161" t="str">
        <f t="shared" si="2"/>
        <v>0</v>
      </c>
      <c r="K62" s="170"/>
      <c r="L62" s="55">
        <f t="shared" si="3"/>
        <v>0</v>
      </c>
    </row>
    <row r="63" spans="1:12" x14ac:dyDescent="0.3">
      <c r="A63" s="32"/>
      <c r="J63" s="161" t="str">
        <f t="shared" si="2"/>
        <v>0</v>
      </c>
      <c r="K63" s="170"/>
      <c r="L63" s="55">
        <f t="shared" si="3"/>
        <v>0</v>
      </c>
    </row>
    <row r="64" spans="1:12" x14ac:dyDescent="0.3">
      <c r="A64" s="32"/>
      <c r="J64" s="161" t="str">
        <f t="shared" si="2"/>
        <v>0</v>
      </c>
      <c r="K64" s="170"/>
      <c r="L64" s="55">
        <f t="shared" si="3"/>
        <v>0</v>
      </c>
    </row>
    <row r="65" spans="1:12" x14ac:dyDescent="0.3">
      <c r="A65" s="32"/>
      <c r="J65" s="161" t="str">
        <f t="shared" si="2"/>
        <v>0</v>
      </c>
      <c r="K65" s="170"/>
      <c r="L65" s="55">
        <f t="shared" si="3"/>
        <v>0</v>
      </c>
    </row>
    <row r="66" spans="1:12" x14ac:dyDescent="0.3">
      <c r="A66" s="32"/>
      <c r="J66" s="161" t="str">
        <f t="shared" si="2"/>
        <v>0</v>
      </c>
      <c r="K66" s="170"/>
      <c r="L66" s="55">
        <f t="shared" si="3"/>
        <v>0</v>
      </c>
    </row>
    <row r="67" spans="1:12" x14ac:dyDescent="0.3">
      <c r="A67" s="32"/>
      <c r="J67" s="161" t="str">
        <f t="shared" si="2"/>
        <v>0</v>
      </c>
      <c r="K67" s="170"/>
      <c r="L67" s="55">
        <f t="shared" si="3"/>
        <v>0</v>
      </c>
    </row>
    <row r="68" spans="1:12" x14ac:dyDescent="0.3">
      <c r="A68" s="32"/>
      <c r="J68" s="161" t="str">
        <f t="shared" si="2"/>
        <v>0</v>
      </c>
      <c r="K68" s="170"/>
      <c r="L68" s="55">
        <f t="shared" si="3"/>
        <v>0</v>
      </c>
    </row>
    <row r="69" spans="1:12" x14ac:dyDescent="0.3">
      <c r="A69" s="32"/>
      <c r="J69" s="161" t="str">
        <f t="shared" si="2"/>
        <v>0</v>
      </c>
      <c r="K69" s="170"/>
      <c r="L69" s="55">
        <f t="shared" si="3"/>
        <v>0</v>
      </c>
    </row>
    <row r="70" spans="1:12" x14ac:dyDescent="0.3">
      <c r="A70" s="32"/>
      <c r="J70" s="161" t="str">
        <f t="shared" si="2"/>
        <v>0</v>
      </c>
      <c r="K70" s="170"/>
      <c r="L70" s="55">
        <f t="shared" si="3"/>
        <v>0</v>
      </c>
    </row>
    <row r="71" spans="1:12" x14ac:dyDescent="0.3">
      <c r="A71" s="32"/>
      <c r="J71" s="161" t="str">
        <f t="shared" si="2"/>
        <v>0</v>
      </c>
      <c r="K71" s="170"/>
      <c r="L71" s="55">
        <f t="shared" si="3"/>
        <v>0</v>
      </c>
    </row>
    <row r="72" spans="1:12" x14ac:dyDescent="0.3">
      <c r="A72" s="32"/>
      <c r="J72" s="161" t="str">
        <f t="shared" si="2"/>
        <v>0</v>
      </c>
      <c r="K72" s="170"/>
      <c r="L72" s="55">
        <f t="shared" si="3"/>
        <v>0</v>
      </c>
    </row>
    <row r="73" spans="1:12" x14ac:dyDescent="0.3">
      <c r="A73" s="32"/>
      <c r="J73" s="161" t="str">
        <f t="shared" si="2"/>
        <v>0</v>
      </c>
      <c r="K73" s="170"/>
      <c r="L73" s="55">
        <f t="shared" si="3"/>
        <v>0</v>
      </c>
    </row>
    <row r="74" spans="1:12" x14ac:dyDescent="0.3">
      <c r="A74" s="32"/>
      <c r="J74" s="161" t="str">
        <f t="shared" si="2"/>
        <v>0</v>
      </c>
      <c r="K74" s="170"/>
      <c r="L74" s="55">
        <f t="shared" si="3"/>
        <v>0</v>
      </c>
    </row>
    <row r="75" spans="1:12" x14ac:dyDescent="0.3">
      <c r="A75" s="32"/>
      <c r="J75" s="161" t="str">
        <f t="shared" si="2"/>
        <v>0</v>
      </c>
      <c r="K75" s="170"/>
      <c r="L75" s="55">
        <f t="shared" si="3"/>
        <v>0</v>
      </c>
    </row>
    <row r="76" spans="1:12" x14ac:dyDescent="0.3">
      <c r="A76" s="32"/>
      <c r="J76" s="161" t="str">
        <f t="shared" si="2"/>
        <v>0</v>
      </c>
      <c r="K76" s="170"/>
      <c r="L76" s="55">
        <f t="shared" si="3"/>
        <v>0</v>
      </c>
    </row>
    <row r="77" spans="1:12" x14ac:dyDescent="0.3">
      <c r="A77" s="32"/>
      <c r="J77" s="161" t="str">
        <f t="shared" si="2"/>
        <v>0</v>
      </c>
      <c r="K77" s="170"/>
      <c r="L77" s="55">
        <f t="shared" si="3"/>
        <v>0</v>
      </c>
    </row>
    <row r="78" spans="1:12" x14ac:dyDescent="0.3">
      <c r="A78" s="32"/>
      <c r="J78" s="161" t="str">
        <f t="shared" si="2"/>
        <v>0</v>
      </c>
      <c r="K78" s="170"/>
      <c r="L78" s="55">
        <f t="shared" si="3"/>
        <v>0</v>
      </c>
    </row>
    <row r="79" spans="1:12" x14ac:dyDescent="0.3">
      <c r="A79" s="32"/>
      <c r="J79" s="161" t="str">
        <f t="shared" ref="J79:J100" si="4">IF(ISERROR(AVERAGE(E79:I79)),"0",(AVERAGE(E79:I79)))</f>
        <v>0</v>
      </c>
      <c r="K79" s="170"/>
      <c r="L79" s="55">
        <f t="shared" ref="L79:L100" si="5">K79*J79</f>
        <v>0</v>
      </c>
    </row>
    <row r="80" spans="1:12" x14ac:dyDescent="0.3">
      <c r="A80" s="32"/>
      <c r="J80" s="161" t="str">
        <f t="shared" si="4"/>
        <v>0</v>
      </c>
      <c r="K80" s="170"/>
      <c r="L80" s="55">
        <f t="shared" si="5"/>
        <v>0</v>
      </c>
    </row>
    <row r="81" spans="1:12" x14ac:dyDescent="0.3">
      <c r="A81" s="32"/>
      <c r="J81" s="161" t="str">
        <f t="shared" si="4"/>
        <v>0</v>
      </c>
      <c r="K81" s="170"/>
      <c r="L81" s="55">
        <f t="shared" si="5"/>
        <v>0</v>
      </c>
    </row>
    <row r="82" spans="1:12" x14ac:dyDescent="0.3">
      <c r="A82" s="32"/>
      <c r="J82" s="161" t="str">
        <f t="shared" si="4"/>
        <v>0</v>
      </c>
      <c r="K82" s="170"/>
      <c r="L82" s="55">
        <f t="shared" si="5"/>
        <v>0</v>
      </c>
    </row>
    <row r="83" spans="1:12" x14ac:dyDescent="0.3">
      <c r="A83" s="32"/>
      <c r="J83" s="161" t="str">
        <f t="shared" si="4"/>
        <v>0</v>
      </c>
      <c r="K83" s="170"/>
      <c r="L83" s="55">
        <f t="shared" si="5"/>
        <v>0</v>
      </c>
    </row>
    <row r="84" spans="1:12" x14ac:dyDescent="0.3">
      <c r="A84" s="32"/>
      <c r="J84" s="161" t="str">
        <f t="shared" si="4"/>
        <v>0</v>
      </c>
      <c r="K84" s="170"/>
      <c r="L84" s="55">
        <f t="shared" si="5"/>
        <v>0</v>
      </c>
    </row>
    <row r="85" spans="1:12" x14ac:dyDescent="0.3">
      <c r="A85" s="32"/>
      <c r="J85" s="161" t="str">
        <f t="shared" si="4"/>
        <v>0</v>
      </c>
      <c r="K85" s="170"/>
      <c r="L85" s="55">
        <f t="shared" si="5"/>
        <v>0</v>
      </c>
    </row>
    <row r="86" spans="1:12" x14ac:dyDescent="0.3">
      <c r="A86" s="32"/>
      <c r="J86" s="161" t="str">
        <f t="shared" si="4"/>
        <v>0</v>
      </c>
      <c r="K86" s="170"/>
      <c r="L86" s="55">
        <f t="shared" si="5"/>
        <v>0</v>
      </c>
    </row>
    <row r="87" spans="1:12" x14ac:dyDescent="0.3">
      <c r="A87" s="32"/>
      <c r="J87" s="161" t="str">
        <f t="shared" si="4"/>
        <v>0</v>
      </c>
      <c r="K87" s="170"/>
      <c r="L87" s="55">
        <f t="shared" si="5"/>
        <v>0</v>
      </c>
    </row>
    <row r="88" spans="1:12" x14ac:dyDescent="0.3">
      <c r="A88" s="32"/>
      <c r="J88" s="161" t="str">
        <f t="shared" si="4"/>
        <v>0</v>
      </c>
      <c r="K88" s="170"/>
      <c r="L88" s="55">
        <f t="shared" si="5"/>
        <v>0</v>
      </c>
    </row>
    <row r="89" spans="1:12" x14ac:dyDescent="0.3">
      <c r="A89" s="32"/>
      <c r="J89" s="161" t="str">
        <f t="shared" si="4"/>
        <v>0</v>
      </c>
      <c r="K89" s="170"/>
      <c r="L89" s="55">
        <f t="shared" si="5"/>
        <v>0</v>
      </c>
    </row>
    <row r="90" spans="1:12" x14ac:dyDescent="0.3">
      <c r="A90" s="32"/>
      <c r="J90" s="161" t="str">
        <f t="shared" si="4"/>
        <v>0</v>
      </c>
      <c r="K90" s="170"/>
      <c r="L90" s="55">
        <f t="shared" si="5"/>
        <v>0</v>
      </c>
    </row>
    <row r="91" spans="1:12" x14ac:dyDescent="0.3">
      <c r="A91" s="32"/>
      <c r="J91" s="161" t="str">
        <f t="shared" si="4"/>
        <v>0</v>
      </c>
      <c r="K91" s="170"/>
      <c r="L91" s="55">
        <f t="shared" si="5"/>
        <v>0</v>
      </c>
    </row>
    <row r="92" spans="1:12" x14ac:dyDescent="0.3">
      <c r="A92" s="32"/>
      <c r="J92" s="161" t="str">
        <f t="shared" si="4"/>
        <v>0</v>
      </c>
      <c r="K92" s="170"/>
      <c r="L92" s="55">
        <f t="shared" si="5"/>
        <v>0</v>
      </c>
    </row>
    <row r="93" spans="1:12" x14ac:dyDescent="0.3">
      <c r="A93" s="32"/>
      <c r="J93" s="161" t="str">
        <f t="shared" si="4"/>
        <v>0</v>
      </c>
      <c r="K93" s="170"/>
      <c r="L93" s="55">
        <f t="shared" si="5"/>
        <v>0</v>
      </c>
    </row>
    <row r="94" spans="1:12" x14ac:dyDescent="0.3">
      <c r="A94" s="32"/>
      <c r="J94" s="161" t="str">
        <f t="shared" si="4"/>
        <v>0</v>
      </c>
      <c r="K94" s="170"/>
      <c r="L94" s="55">
        <f t="shared" si="5"/>
        <v>0</v>
      </c>
    </row>
    <row r="95" spans="1:12" x14ac:dyDescent="0.3">
      <c r="A95" s="32"/>
      <c r="J95" s="161" t="str">
        <f t="shared" si="4"/>
        <v>0</v>
      </c>
      <c r="K95" s="170"/>
      <c r="L95" s="55">
        <f t="shared" si="5"/>
        <v>0</v>
      </c>
    </row>
    <row r="96" spans="1:12" x14ac:dyDescent="0.3">
      <c r="A96" s="32"/>
      <c r="J96" s="161" t="str">
        <f t="shared" si="4"/>
        <v>0</v>
      </c>
      <c r="K96" s="170"/>
      <c r="L96" s="55">
        <f t="shared" si="5"/>
        <v>0</v>
      </c>
    </row>
    <row r="97" spans="1:12" x14ac:dyDescent="0.3">
      <c r="A97" s="32"/>
      <c r="J97" s="161" t="str">
        <f t="shared" si="4"/>
        <v>0</v>
      </c>
      <c r="K97" s="170"/>
      <c r="L97" s="55">
        <f t="shared" si="5"/>
        <v>0</v>
      </c>
    </row>
    <row r="98" spans="1:12" x14ac:dyDescent="0.3">
      <c r="A98" s="32"/>
      <c r="J98" s="161" t="str">
        <f t="shared" si="4"/>
        <v>0</v>
      </c>
      <c r="K98" s="170"/>
      <c r="L98" s="55">
        <f t="shared" si="5"/>
        <v>0</v>
      </c>
    </row>
    <row r="99" spans="1:12" x14ac:dyDescent="0.3">
      <c r="A99" s="32"/>
      <c r="J99" s="161" t="str">
        <f t="shared" si="4"/>
        <v>0</v>
      </c>
      <c r="K99" s="170"/>
      <c r="L99" s="55">
        <f t="shared" si="5"/>
        <v>0</v>
      </c>
    </row>
    <row r="100" spans="1:12" x14ac:dyDescent="0.3">
      <c r="A100" s="32"/>
      <c r="J100" s="161" t="str">
        <f t="shared" si="4"/>
        <v>0</v>
      </c>
      <c r="K100" s="170"/>
      <c r="L100" s="55">
        <f t="shared" si="5"/>
        <v>0</v>
      </c>
    </row>
    <row r="101" spans="1:12" x14ac:dyDescent="0.3">
      <c r="A101" s="32"/>
    </row>
    <row r="102" spans="1:12" x14ac:dyDescent="0.3">
      <c r="A102" s="32"/>
    </row>
    <row r="103" spans="1:12" x14ac:dyDescent="0.3">
      <c r="A103" s="32"/>
    </row>
  </sheetData>
  <sheetProtection selectLockedCells="1"/>
  <dataValidations count="1">
    <dataValidation type="list" allowBlank="1" showInputMessage="1" showErrorMessage="1" sqref="A42:A103 A12:A14 A6:A10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3249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213360</xdr:colOff>
                <xdr:row>4</xdr:row>
                <xdr:rowOff>38100</xdr:rowOff>
              </to>
            </anchor>
          </controlPr>
        </control>
      </mc:Choice>
      <mc:Fallback>
        <control shapeId="5324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87"/>
  <sheetViews>
    <sheetView workbookViewId="0">
      <selection activeCell="E7" sqref="E7:E21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3" ht="18.600000000000001" thickBot="1" x14ac:dyDescent="0.4">
      <c r="A1" s="18" t="s">
        <v>42</v>
      </c>
      <c r="B1" s="19"/>
      <c r="C1" s="19"/>
      <c r="D1" s="19"/>
      <c r="E1" s="206"/>
      <c r="F1" s="206"/>
      <c r="G1" s="206" t="s">
        <v>122</v>
      </c>
      <c r="H1" s="206"/>
      <c r="I1" s="206"/>
      <c r="J1" s="152"/>
    </row>
    <row r="2" spans="1:13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3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3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SUM(L9:L109)</f>
        <v>0</v>
      </c>
    </row>
    <row r="5" spans="1:13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3" x14ac:dyDescent="0.3">
      <c r="B6" t="s">
        <v>337</v>
      </c>
    </row>
    <row r="7" spans="1:13" x14ac:dyDescent="0.3">
      <c r="C7" t="s">
        <v>134</v>
      </c>
      <c r="I7" s="161"/>
      <c r="J7" s="161" t="str">
        <f>IF(ISERROR(AVERAGE(E7:I7)),"0",(AVERAGE(E7:I7)))</f>
        <v>0</v>
      </c>
      <c r="L7" s="55">
        <f>K7*J7</f>
        <v>0</v>
      </c>
    </row>
    <row r="8" spans="1:13" x14ac:dyDescent="0.3">
      <c r="B8" t="s">
        <v>42</v>
      </c>
      <c r="I8" s="161"/>
      <c r="J8" s="161" t="str">
        <f t="shared" ref="J8:J20" si="0">IF(ISERROR(AVERAGE(E8:I8)),"0",(AVERAGE(E8:I8)))</f>
        <v>0</v>
      </c>
      <c r="L8" s="55"/>
    </row>
    <row r="9" spans="1:13" x14ac:dyDescent="0.3">
      <c r="C9" t="s">
        <v>43</v>
      </c>
      <c r="D9" t="s">
        <v>140</v>
      </c>
      <c r="I9" s="161"/>
      <c r="J9" s="161" t="str">
        <f t="shared" si="0"/>
        <v>0</v>
      </c>
      <c r="L9" s="55">
        <f t="shared" ref="L9:L24" si="1">K9*J9</f>
        <v>0</v>
      </c>
    </row>
    <row r="10" spans="1:13" x14ac:dyDescent="0.3">
      <c r="C10" t="s">
        <v>420</v>
      </c>
      <c r="D10" t="s">
        <v>17</v>
      </c>
      <c r="I10" s="161"/>
      <c r="J10" s="161" t="str">
        <f t="shared" si="0"/>
        <v>0</v>
      </c>
      <c r="L10" s="55"/>
    </row>
    <row r="11" spans="1:13" x14ac:dyDescent="0.3">
      <c r="B11" t="s">
        <v>329</v>
      </c>
      <c r="I11" s="161"/>
      <c r="J11" s="161" t="str">
        <f t="shared" si="0"/>
        <v>0</v>
      </c>
      <c r="L11" s="55"/>
    </row>
    <row r="12" spans="1:13" x14ac:dyDescent="0.3">
      <c r="C12" t="s">
        <v>433</v>
      </c>
      <c r="D12" t="s">
        <v>38</v>
      </c>
      <c r="I12" s="161"/>
      <c r="J12" s="161" t="str">
        <f t="shared" si="0"/>
        <v>0</v>
      </c>
      <c r="K12" s="170">
        <v>1.5</v>
      </c>
      <c r="L12" s="55">
        <f t="shared" si="1"/>
        <v>0</v>
      </c>
      <c r="M12" s="9"/>
    </row>
    <row r="13" spans="1:13" x14ac:dyDescent="0.3">
      <c r="C13" t="s">
        <v>45</v>
      </c>
      <c r="D13" t="s">
        <v>25</v>
      </c>
      <c r="I13" s="161"/>
      <c r="J13" s="161" t="str">
        <f t="shared" si="0"/>
        <v>0</v>
      </c>
      <c r="L13" s="55">
        <f t="shared" si="1"/>
        <v>0</v>
      </c>
    </row>
    <row r="14" spans="1:13" x14ac:dyDescent="0.3">
      <c r="C14" t="s">
        <v>152</v>
      </c>
      <c r="D14" t="s">
        <v>38</v>
      </c>
      <c r="I14" s="161"/>
      <c r="J14" s="161" t="str">
        <f t="shared" si="0"/>
        <v>0</v>
      </c>
      <c r="L14" s="55">
        <f t="shared" si="1"/>
        <v>0</v>
      </c>
    </row>
    <row r="15" spans="1:13" x14ac:dyDescent="0.3">
      <c r="C15" t="s">
        <v>294</v>
      </c>
      <c r="D15" t="s">
        <v>16</v>
      </c>
      <c r="J15" s="161" t="str">
        <f t="shared" si="0"/>
        <v>0</v>
      </c>
      <c r="L15" s="55">
        <f t="shared" si="1"/>
        <v>0</v>
      </c>
    </row>
    <row r="16" spans="1:13" x14ac:dyDescent="0.3">
      <c r="B16" t="s">
        <v>338</v>
      </c>
      <c r="I16" s="161"/>
      <c r="J16" s="161" t="str">
        <f t="shared" si="0"/>
        <v>0</v>
      </c>
      <c r="K16" s="170"/>
      <c r="L16" s="55"/>
      <c r="M16" s="9"/>
    </row>
    <row r="17" spans="2:12" x14ac:dyDescent="0.3">
      <c r="C17" t="s">
        <v>44</v>
      </c>
      <c r="D17" t="s">
        <v>25</v>
      </c>
      <c r="I17" s="161"/>
      <c r="J17" s="161" t="str">
        <f t="shared" si="0"/>
        <v>0</v>
      </c>
      <c r="L17" s="55">
        <f t="shared" si="1"/>
        <v>0</v>
      </c>
    </row>
    <row r="18" spans="2:12" x14ac:dyDescent="0.3">
      <c r="B18" t="s">
        <v>327</v>
      </c>
      <c r="I18" s="161"/>
      <c r="J18" s="161" t="str">
        <f t="shared" si="0"/>
        <v>0</v>
      </c>
      <c r="L18" s="55"/>
    </row>
    <row r="19" spans="2:12" x14ac:dyDescent="0.3">
      <c r="C19" t="s">
        <v>151</v>
      </c>
      <c r="D19" t="s">
        <v>140</v>
      </c>
      <c r="I19" s="161"/>
      <c r="J19" s="161" t="str">
        <f t="shared" si="0"/>
        <v>0</v>
      </c>
      <c r="K19" s="166">
        <v>30</v>
      </c>
      <c r="L19" s="55">
        <f t="shared" si="1"/>
        <v>0</v>
      </c>
    </row>
    <row r="20" spans="2:12" x14ac:dyDescent="0.3">
      <c r="C20" t="s">
        <v>153</v>
      </c>
      <c r="D20" t="s">
        <v>140</v>
      </c>
      <c r="J20" s="161" t="str">
        <f t="shared" si="0"/>
        <v>0</v>
      </c>
      <c r="L20" s="55">
        <f t="shared" si="1"/>
        <v>0</v>
      </c>
    </row>
    <row r="21" spans="2:12" x14ac:dyDescent="0.3">
      <c r="J21" s="161" t="str">
        <f t="shared" ref="J21:J23" si="2">IF(ISERROR(AVERAGE(E21:I21)),"0",(AVERAGE(E21:I21)))</f>
        <v>0</v>
      </c>
      <c r="L21" s="55">
        <f t="shared" si="1"/>
        <v>0</v>
      </c>
    </row>
    <row r="22" spans="2:12" x14ac:dyDescent="0.3">
      <c r="J22" s="161" t="str">
        <f t="shared" si="2"/>
        <v>0</v>
      </c>
      <c r="L22" s="55">
        <f t="shared" si="1"/>
        <v>0</v>
      </c>
    </row>
    <row r="23" spans="2:12" x14ac:dyDescent="0.3">
      <c r="J23" s="161" t="str">
        <f t="shared" si="2"/>
        <v>0</v>
      </c>
      <c r="L23" s="55">
        <f t="shared" si="1"/>
        <v>0</v>
      </c>
    </row>
    <row r="24" spans="2:12" x14ac:dyDescent="0.3">
      <c r="J24" s="161" t="str">
        <f t="shared" ref="J24:J59" si="3">IF(ISERROR(AVERAGE(E24:I24)),"0",(AVERAGE(E24:I24)))</f>
        <v>0</v>
      </c>
      <c r="L24" s="55">
        <f t="shared" si="1"/>
        <v>0</v>
      </c>
    </row>
    <row r="25" spans="2:12" x14ac:dyDescent="0.3">
      <c r="J25" s="161" t="str">
        <f t="shared" si="3"/>
        <v>0</v>
      </c>
      <c r="L25" s="55">
        <f t="shared" ref="L25:L33" si="4">K25*J25</f>
        <v>0</v>
      </c>
    </row>
    <row r="26" spans="2:12" x14ac:dyDescent="0.3">
      <c r="J26" s="161" t="str">
        <f t="shared" si="3"/>
        <v>0</v>
      </c>
      <c r="L26" s="55">
        <f t="shared" si="4"/>
        <v>0</v>
      </c>
    </row>
    <row r="27" spans="2:12" x14ac:dyDescent="0.3">
      <c r="J27" s="161" t="str">
        <f t="shared" si="3"/>
        <v>0</v>
      </c>
      <c r="L27" s="55">
        <f t="shared" si="4"/>
        <v>0</v>
      </c>
    </row>
    <row r="28" spans="2:12" x14ac:dyDescent="0.3">
      <c r="J28" s="161" t="str">
        <f t="shared" si="3"/>
        <v>0</v>
      </c>
      <c r="L28" s="55">
        <f t="shared" si="4"/>
        <v>0</v>
      </c>
    </row>
    <row r="29" spans="2:12" x14ac:dyDescent="0.3">
      <c r="J29" s="161" t="str">
        <f t="shared" si="3"/>
        <v>0</v>
      </c>
      <c r="K29" s="169"/>
      <c r="L29" s="55">
        <f t="shared" si="4"/>
        <v>0</v>
      </c>
    </row>
    <row r="30" spans="2:12" x14ac:dyDescent="0.3">
      <c r="J30" s="161" t="str">
        <f t="shared" si="3"/>
        <v>0</v>
      </c>
      <c r="L30" s="55">
        <f t="shared" si="4"/>
        <v>0</v>
      </c>
    </row>
    <row r="31" spans="2:12" x14ac:dyDescent="0.3">
      <c r="J31" s="161" t="str">
        <f t="shared" si="3"/>
        <v>0</v>
      </c>
      <c r="L31" s="55">
        <f t="shared" si="4"/>
        <v>0</v>
      </c>
    </row>
    <row r="32" spans="2:12" x14ac:dyDescent="0.3">
      <c r="J32" s="161" t="str">
        <f t="shared" si="3"/>
        <v>0</v>
      </c>
      <c r="L32" s="55">
        <f t="shared" si="4"/>
        <v>0</v>
      </c>
    </row>
    <row r="33" spans="10:12" x14ac:dyDescent="0.3">
      <c r="J33" s="161" t="str">
        <f t="shared" si="3"/>
        <v>0</v>
      </c>
      <c r="L33" s="55">
        <f t="shared" si="4"/>
        <v>0</v>
      </c>
    </row>
    <row r="34" spans="10:12" x14ac:dyDescent="0.3">
      <c r="J34" s="161" t="str">
        <f t="shared" si="3"/>
        <v>0</v>
      </c>
      <c r="L34" s="55">
        <f t="shared" ref="L34:L41" si="5">K34*J34</f>
        <v>0</v>
      </c>
    </row>
    <row r="35" spans="10:12" x14ac:dyDescent="0.3">
      <c r="J35" s="161" t="str">
        <f t="shared" si="3"/>
        <v>0</v>
      </c>
      <c r="L35" s="55">
        <f t="shared" si="5"/>
        <v>0</v>
      </c>
    </row>
    <row r="36" spans="10:12" x14ac:dyDescent="0.3">
      <c r="J36" s="161" t="str">
        <f t="shared" si="3"/>
        <v>0</v>
      </c>
      <c r="L36" s="55">
        <f t="shared" si="5"/>
        <v>0</v>
      </c>
    </row>
    <row r="37" spans="10:12" x14ac:dyDescent="0.3">
      <c r="J37" s="161" t="str">
        <f t="shared" si="3"/>
        <v>0</v>
      </c>
      <c r="L37" s="55">
        <f t="shared" si="5"/>
        <v>0</v>
      </c>
    </row>
    <row r="38" spans="10:12" x14ac:dyDescent="0.3">
      <c r="J38" s="161" t="str">
        <f t="shared" si="3"/>
        <v>0</v>
      </c>
      <c r="L38" s="55">
        <f t="shared" si="5"/>
        <v>0</v>
      </c>
    </row>
    <row r="39" spans="10:12" x14ac:dyDescent="0.3">
      <c r="J39" s="161" t="str">
        <f t="shared" si="3"/>
        <v>0</v>
      </c>
      <c r="K39" s="170"/>
      <c r="L39" s="55">
        <f t="shared" si="5"/>
        <v>0</v>
      </c>
    </row>
    <row r="40" spans="10:12" x14ac:dyDescent="0.3">
      <c r="J40" s="161" t="str">
        <f t="shared" si="3"/>
        <v>0</v>
      </c>
      <c r="K40" s="170"/>
      <c r="L40" s="55">
        <f t="shared" si="5"/>
        <v>0</v>
      </c>
    </row>
    <row r="41" spans="10:12" x14ac:dyDescent="0.3">
      <c r="J41" s="161" t="str">
        <f t="shared" si="3"/>
        <v>0</v>
      </c>
      <c r="K41" s="170"/>
      <c r="L41" s="55">
        <f t="shared" si="5"/>
        <v>0</v>
      </c>
    </row>
    <row r="42" spans="10:12" x14ac:dyDescent="0.3">
      <c r="J42" s="161" t="str">
        <f t="shared" si="3"/>
        <v>0</v>
      </c>
    </row>
    <row r="43" spans="10:12" x14ac:dyDescent="0.3">
      <c r="J43" s="161" t="str">
        <f t="shared" si="3"/>
        <v>0</v>
      </c>
    </row>
    <row r="44" spans="10:12" x14ac:dyDescent="0.3">
      <c r="J44" s="161" t="str">
        <f t="shared" si="3"/>
        <v>0</v>
      </c>
      <c r="L44" s="55">
        <f>K44*J44</f>
        <v>0</v>
      </c>
    </row>
    <row r="45" spans="10:12" x14ac:dyDescent="0.3">
      <c r="J45" s="161" t="str">
        <f t="shared" si="3"/>
        <v>0</v>
      </c>
      <c r="L45" s="55">
        <f>K45*J45</f>
        <v>0</v>
      </c>
    </row>
    <row r="46" spans="10:12" x14ac:dyDescent="0.3">
      <c r="J46" s="161" t="str">
        <f t="shared" si="3"/>
        <v>0</v>
      </c>
      <c r="L46" s="55">
        <f>K46*J46</f>
        <v>0</v>
      </c>
    </row>
    <row r="47" spans="10:12" x14ac:dyDescent="0.3">
      <c r="J47" s="161" t="str">
        <f t="shared" si="3"/>
        <v>0</v>
      </c>
      <c r="L47" s="55">
        <f>K47*J47</f>
        <v>0</v>
      </c>
    </row>
    <row r="48" spans="10:12" x14ac:dyDescent="0.3">
      <c r="J48" s="161" t="str">
        <f t="shared" si="3"/>
        <v>0</v>
      </c>
      <c r="K48" s="170"/>
      <c r="L48" s="55">
        <f>K48*J48</f>
        <v>0</v>
      </c>
    </row>
    <row r="49" spans="10:12" x14ac:dyDescent="0.3">
      <c r="J49" s="161" t="str">
        <f t="shared" si="3"/>
        <v>0</v>
      </c>
      <c r="L49" s="55"/>
    </row>
    <row r="50" spans="10:12" x14ac:dyDescent="0.3">
      <c r="J50" s="161" t="str">
        <f t="shared" si="3"/>
        <v>0</v>
      </c>
    </row>
    <row r="51" spans="10:12" x14ac:dyDescent="0.3">
      <c r="J51" s="161" t="str">
        <f t="shared" si="3"/>
        <v>0</v>
      </c>
      <c r="L51" s="55">
        <f>K51*J51</f>
        <v>0</v>
      </c>
    </row>
    <row r="52" spans="10:12" x14ac:dyDescent="0.3">
      <c r="J52" s="161" t="str">
        <f t="shared" si="3"/>
        <v>0</v>
      </c>
      <c r="K52" s="170"/>
      <c r="L52" s="55">
        <f>K52*J52</f>
        <v>0</v>
      </c>
    </row>
    <row r="53" spans="10:12" x14ac:dyDescent="0.3">
      <c r="J53" s="161" t="str">
        <f t="shared" si="3"/>
        <v>0</v>
      </c>
      <c r="K53" s="170"/>
      <c r="L53" s="55">
        <f>K53*J53</f>
        <v>0</v>
      </c>
    </row>
    <row r="54" spans="10:12" x14ac:dyDescent="0.3">
      <c r="J54" s="161" t="str">
        <f t="shared" si="3"/>
        <v>0</v>
      </c>
    </row>
    <row r="55" spans="10:12" x14ac:dyDescent="0.3">
      <c r="J55" s="161" t="str">
        <f t="shared" si="3"/>
        <v>0</v>
      </c>
    </row>
    <row r="56" spans="10:12" x14ac:dyDescent="0.3">
      <c r="J56" s="161" t="str">
        <f t="shared" si="3"/>
        <v>0</v>
      </c>
    </row>
    <row r="57" spans="10:12" x14ac:dyDescent="0.3">
      <c r="J57" s="161" t="str">
        <f t="shared" si="3"/>
        <v>0</v>
      </c>
    </row>
    <row r="58" spans="10:12" x14ac:dyDescent="0.3">
      <c r="J58" s="161" t="str">
        <f t="shared" si="3"/>
        <v>0</v>
      </c>
    </row>
    <row r="59" spans="10:12" x14ac:dyDescent="0.3">
      <c r="J59" s="161" t="str">
        <f t="shared" si="3"/>
        <v>0</v>
      </c>
    </row>
    <row r="76" spans="11:12" x14ac:dyDescent="0.3">
      <c r="K76" s="170"/>
      <c r="L76" s="55"/>
    </row>
    <row r="77" spans="11:12" x14ac:dyDescent="0.3">
      <c r="L77" s="55"/>
    </row>
    <row r="78" spans="11:12" x14ac:dyDescent="0.3">
      <c r="L78" s="55"/>
    </row>
    <row r="79" spans="11:12" x14ac:dyDescent="0.3">
      <c r="L79" s="55"/>
    </row>
    <row r="80" spans="11:12" x14ac:dyDescent="0.3">
      <c r="L80" s="55"/>
    </row>
    <row r="81" spans="12:12" x14ac:dyDescent="0.3">
      <c r="L81" s="55"/>
    </row>
    <row r="82" spans="12:12" x14ac:dyDescent="0.3">
      <c r="L82" s="55"/>
    </row>
    <row r="83" spans="12:12" x14ac:dyDescent="0.3">
      <c r="L83" s="55"/>
    </row>
    <row r="84" spans="12:12" x14ac:dyDescent="0.3">
      <c r="L84" s="55"/>
    </row>
    <row r="85" spans="12:12" x14ac:dyDescent="0.3">
      <c r="L85" s="55"/>
    </row>
    <row r="86" spans="12:12" x14ac:dyDescent="0.3">
      <c r="L86" s="55"/>
    </row>
    <row r="87" spans="12:12" x14ac:dyDescent="0.3">
      <c r="L87" s="55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205740</xdr:colOff>
                <xdr:row>4</xdr:row>
                <xdr:rowOff>22860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90"/>
  <sheetViews>
    <sheetView workbookViewId="0">
      <selection activeCell="E7" sqref="E7:F41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2" ht="18.600000000000001" thickBot="1" x14ac:dyDescent="0.4">
      <c r="A1" s="18" t="s">
        <v>56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SUM(L7:L112)</f>
        <v>0</v>
      </c>
    </row>
    <row r="5" spans="1:12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3">
      <c r="B6" t="s">
        <v>331</v>
      </c>
      <c r="I6" s="161"/>
      <c r="J6" s="161" t="str">
        <f>IF(ISERROR(AVERAGE(E6:I6)),"0",(AVERAGE(E6:I6)))</f>
        <v>0</v>
      </c>
    </row>
    <row r="7" spans="1:12" x14ac:dyDescent="0.3">
      <c r="C7" t="s">
        <v>46</v>
      </c>
      <c r="D7" t="s">
        <v>16</v>
      </c>
      <c r="I7" s="161"/>
      <c r="J7" s="161" t="str">
        <f t="shared" ref="J7:J63" si="0">IF(ISERROR(AVERAGE(E7:I7)),"0",(AVERAGE(E7:I7)))</f>
        <v>0</v>
      </c>
      <c r="L7" s="55">
        <f t="shared" ref="L7:L21" si="1">K7*J7</f>
        <v>0</v>
      </c>
    </row>
    <row r="8" spans="1:12" x14ac:dyDescent="0.3">
      <c r="A8" t="s">
        <v>340</v>
      </c>
      <c r="I8" s="161"/>
      <c r="J8" s="161"/>
      <c r="L8" s="55"/>
    </row>
    <row r="9" spans="1:12" x14ac:dyDescent="0.3">
      <c r="B9" t="s">
        <v>339</v>
      </c>
      <c r="I9" s="161"/>
      <c r="J9" s="161"/>
      <c r="L9" s="55"/>
    </row>
    <row r="10" spans="1:12" x14ac:dyDescent="0.3">
      <c r="C10" t="s">
        <v>47</v>
      </c>
      <c r="D10" t="s">
        <v>17</v>
      </c>
      <c r="I10" s="161"/>
      <c r="J10" s="161" t="str">
        <f t="shared" si="0"/>
        <v>0</v>
      </c>
      <c r="K10" s="170"/>
      <c r="L10" s="55">
        <f t="shared" si="1"/>
        <v>0</v>
      </c>
    </row>
    <row r="11" spans="1:12" x14ac:dyDescent="0.3">
      <c r="C11" t="s">
        <v>48</v>
      </c>
      <c r="D11" t="s">
        <v>25</v>
      </c>
      <c r="I11" s="161"/>
      <c r="J11" s="161" t="str">
        <f t="shared" si="0"/>
        <v>0</v>
      </c>
      <c r="L11" s="55">
        <f t="shared" si="1"/>
        <v>0</v>
      </c>
    </row>
    <row r="12" spans="1:12" x14ac:dyDescent="0.3">
      <c r="C12" t="s">
        <v>49</v>
      </c>
      <c r="D12" t="s">
        <v>25</v>
      </c>
      <c r="I12" s="161"/>
      <c r="J12" s="161" t="str">
        <f t="shared" si="0"/>
        <v>0</v>
      </c>
      <c r="K12" s="170"/>
      <c r="L12" s="55">
        <f t="shared" si="1"/>
        <v>0</v>
      </c>
    </row>
    <row r="13" spans="1:12" x14ac:dyDescent="0.3">
      <c r="C13" t="s">
        <v>50</v>
      </c>
      <c r="D13" t="s">
        <v>25</v>
      </c>
      <c r="I13" s="161"/>
      <c r="J13" s="161" t="str">
        <f t="shared" si="0"/>
        <v>0</v>
      </c>
      <c r="K13" s="170"/>
      <c r="L13" s="55">
        <f t="shared" si="1"/>
        <v>0</v>
      </c>
    </row>
    <row r="14" spans="1:12" x14ac:dyDescent="0.3">
      <c r="B14" t="s">
        <v>329</v>
      </c>
      <c r="I14" s="161"/>
      <c r="J14" s="161"/>
      <c r="K14" s="170"/>
      <c r="L14" s="55"/>
    </row>
    <row r="15" spans="1:12" x14ac:dyDescent="0.3">
      <c r="C15" t="s">
        <v>51</v>
      </c>
      <c r="D15" t="s">
        <v>38</v>
      </c>
      <c r="I15" s="161"/>
      <c r="J15" s="161" t="str">
        <f t="shared" si="0"/>
        <v>0</v>
      </c>
      <c r="K15" s="170"/>
      <c r="L15" s="55">
        <f t="shared" si="1"/>
        <v>0</v>
      </c>
    </row>
    <row r="16" spans="1:12" x14ac:dyDescent="0.3">
      <c r="C16" t="s">
        <v>101</v>
      </c>
      <c r="D16" t="s">
        <v>17</v>
      </c>
      <c r="J16" s="161" t="str">
        <f>IF(ISERROR(AVERAGE(E16:I16)),"0",(AVERAGE(E16:I16)))</f>
        <v>0</v>
      </c>
      <c r="K16" s="170"/>
      <c r="L16" s="55">
        <f>K16*J16</f>
        <v>0</v>
      </c>
    </row>
    <row r="17" spans="1:12" x14ac:dyDescent="0.3">
      <c r="B17" t="s">
        <v>341</v>
      </c>
      <c r="I17" s="161"/>
      <c r="J17" s="161"/>
      <c r="K17" s="170"/>
      <c r="L17" s="55"/>
    </row>
    <row r="18" spans="1:12" x14ac:dyDescent="0.3">
      <c r="C18" t="s">
        <v>52</v>
      </c>
      <c r="D18" t="s">
        <v>25</v>
      </c>
      <c r="J18" s="161" t="str">
        <f t="shared" si="0"/>
        <v>0</v>
      </c>
      <c r="K18" s="170"/>
      <c r="L18" s="55">
        <f t="shared" si="1"/>
        <v>0</v>
      </c>
    </row>
    <row r="19" spans="1:12" x14ac:dyDescent="0.3">
      <c r="C19" t="s">
        <v>53</v>
      </c>
      <c r="D19" t="s">
        <v>25</v>
      </c>
      <c r="J19" s="161" t="str">
        <f t="shared" si="0"/>
        <v>0</v>
      </c>
      <c r="K19" s="170"/>
      <c r="L19" s="55">
        <f t="shared" si="1"/>
        <v>0</v>
      </c>
    </row>
    <row r="20" spans="1:12" x14ac:dyDescent="0.3">
      <c r="B20" t="s">
        <v>342</v>
      </c>
      <c r="J20" s="161"/>
      <c r="K20" s="170"/>
      <c r="L20" s="55">
        <f t="shared" si="1"/>
        <v>0</v>
      </c>
    </row>
    <row r="21" spans="1:12" x14ac:dyDescent="0.3">
      <c r="C21" t="s">
        <v>54</v>
      </c>
      <c r="D21" t="s">
        <v>38</v>
      </c>
      <c r="J21" s="161" t="str">
        <f t="shared" si="0"/>
        <v>0</v>
      </c>
      <c r="K21" s="170"/>
      <c r="L21" s="55">
        <f t="shared" si="1"/>
        <v>0</v>
      </c>
    </row>
    <row r="22" spans="1:12" x14ac:dyDescent="0.3">
      <c r="C22" t="s">
        <v>102</v>
      </c>
      <c r="D22" t="s">
        <v>38</v>
      </c>
      <c r="J22" s="161"/>
      <c r="K22" s="170"/>
      <c r="L22" s="55">
        <f t="shared" ref="L22:L36" si="2">K22*J22</f>
        <v>0</v>
      </c>
    </row>
    <row r="23" spans="1:12" x14ac:dyDescent="0.3">
      <c r="C23" t="s">
        <v>55</v>
      </c>
      <c r="D23" t="s">
        <v>38</v>
      </c>
      <c r="J23" s="161" t="str">
        <f t="shared" si="0"/>
        <v>0</v>
      </c>
      <c r="K23" s="170"/>
      <c r="L23" s="55">
        <f t="shared" si="2"/>
        <v>0</v>
      </c>
    </row>
    <row r="24" spans="1:12" x14ac:dyDescent="0.3">
      <c r="C24" t="s">
        <v>155</v>
      </c>
      <c r="D24" t="s">
        <v>38</v>
      </c>
      <c r="J24" s="161" t="str">
        <f>IF(ISERROR(AVERAGE(E24:I24)),"0",(AVERAGE(E24:I24)))</f>
        <v>0</v>
      </c>
      <c r="K24" s="170">
        <v>1</v>
      </c>
      <c r="L24" s="55">
        <f>K24*J24</f>
        <v>0</v>
      </c>
    </row>
    <row r="25" spans="1:12" x14ac:dyDescent="0.3">
      <c r="C25" t="s">
        <v>154</v>
      </c>
      <c r="J25" s="161" t="str">
        <f>IF(ISERROR(AVERAGE(E25:I25)),"0",(AVERAGE(E25:I25)))</f>
        <v>0</v>
      </c>
      <c r="K25" s="246">
        <v>1</v>
      </c>
      <c r="L25" s="55">
        <f>K25*J25</f>
        <v>0</v>
      </c>
    </row>
    <row r="26" spans="1:12" x14ac:dyDescent="0.3">
      <c r="C26" t="s">
        <v>161</v>
      </c>
      <c r="D26" t="s">
        <v>38</v>
      </c>
      <c r="J26" s="161" t="str">
        <f>IF(ISERROR(AVERAGE(E26:I26)),"0",(AVERAGE(E26:I26)))</f>
        <v>0</v>
      </c>
      <c r="K26" s="170"/>
      <c r="L26" s="55">
        <f>K26*J26</f>
        <v>0</v>
      </c>
    </row>
    <row r="27" spans="1:12" x14ac:dyDescent="0.3">
      <c r="C27" t="s">
        <v>162</v>
      </c>
      <c r="D27" t="s">
        <v>38</v>
      </c>
      <c r="J27" s="161" t="str">
        <f>IF(ISERROR(AVERAGE(E27:I27)),"0",(AVERAGE(E27:I27)))</f>
        <v>0</v>
      </c>
      <c r="K27" s="170"/>
      <c r="L27" s="55">
        <f>K27*J27</f>
        <v>0</v>
      </c>
    </row>
    <row r="28" spans="1:12" x14ac:dyDescent="0.3">
      <c r="C28" t="s">
        <v>163</v>
      </c>
      <c r="D28" t="s">
        <v>38</v>
      </c>
      <c r="J28" s="161" t="str">
        <f>IF(ISERROR(AVERAGE(E28:I28)),"0",(AVERAGE(E28:I28)))</f>
        <v>0</v>
      </c>
      <c r="K28" s="170"/>
      <c r="L28" s="55">
        <f>K28*J28</f>
        <v>0</v>
      </c>
    </row>
    <row r="29" spans="1:12" x14ac:dyDescent="0.3">
      <c r="A29" t="s">
        <v>343</v>
      </c>
      <c r="K29" s="170"/>
    </row>
    <row r="30" spans="1:12" x14ac:dyDescent="0.3">
      <c r="B30" t="s">
        <v>339</v>
      </c>
      <c r="K30" s="170"/>
    </row>
    <row r="31" spans="1:12" x14ac:dyDescent="0.3">
      <c r="C31" t="s">
        <v>296</v>
      </c>
      <c r="D31" t="s">
        <v>17</v>
      </c>
      <c r="J31" s="161" t="str">
        <f>IF(ISERROR(AVERAGE(E31:I31)),"0",(AVERAGE(E31:I31)))</f>
        <v>0</v>
      </c>
      <c r="K31" s="170"/>
      <c r="L31" s="55">
        <f>K31*J31</f>
        <v>0</v>
      </c>
    </row>
    <row r="32" spans="1:12" x14ac:dyDescent="0.3">
      <c r="C32" t="s">
        <v>297</v>
      </c>
      <c r="D32" t="s">
        <v>17</v>
      </c>
      <c r="J32" s="161" t="str">
        <f>IF(ISERROR(AVERAGE(E32:I32)),"0",(AVERAGE(E32:I32)))</f>
        <v>0</v>
      </c>
      <c r="L32" s="55">
        <f>K32*J32</f>
        <v>0</v>
      </c>
    </row>
    <row r="33" spans="1:12" x14ac:dyDescent="0.3">
      <c r="C33" t="s">
        <v>299</v>
      </c>
      <c r="D33" t="s">
        <v>17</v>
      </c>
      <c r="J33" s="161" t="str">
        <f>IF(ISERROR(AVERAGE(E33:I33)),"0",(AVERAGE(E33:I33)))</f>
        <v>0</v>
      </c>
      <c r="L33" s="55">
        <f>K33*J33</f>
        <v>0</v>
      </c>
    </row>
    <row r="34" spans="1:12" x14ac:dyDescent="0.3">
      <c r="C34" t="s">
        <v>300</v>
      </c>
      <c r="D34" t="s">
        <v>25</v>
      </c>
      <c r="J34" s="161" t="str">
        <f>IF(ISERROR(AVERAGE(E34:I34)),"0",(AVERAGE(E34:I34)))</f>
        <v>0</v>
      </c>
      <c r="L34" s="55">
        <f>K34*J34</f>
        <v>0</v>
      </c>
    </row>
    <row r="35" spans="1:12" x14ac:dyDescent="0.3">
      <c r="B35" t="s">
        <v>329</v>
      </c>
      <c r="J35" s="161"/>
      <c r="L35" s="55"/>
    </row>
    <row r="36" spans="1:12" x14ac:dyDescent="0.3">
      <c r="C36" t="s">
        <v>295</v>
      </c>
      <c r="D36" t="s">
        <v>38</v>
      </c>
      <c r="J36" s="161" t="str">
        <f t="shared" si="0"/>
        <v>0</v>
      </c>
      <c r="L36" s="55">
        <f t="shared" si="2"/>
        <v>0</v>
      </c>
    </row>
    <row r="37" spans="1:12" x14ac:dyDescent="0.3">
      <c r="C37" t="s">
        <v>298</v>
      </c>
      <c r="D37" t="s">
        <v>25</v>
      </c>
      <c r="J37" s="161" t="str">
        <f>IF(ISERROR(AVERAGE(E37:I37)),"0",(AVERAGE(E37:I37)))</f>
        <v>0</v>
      </c>
      <c r="L37" s="55">
        <f>K37*J37</f>
        <v>0</v>
      </c>
    </row>
    <row r="38" spans="1:12" x14ac:dyDescent="0.3">
      <c r="C38" t="s">
        <v>301</v>
      </c>
      <c r="D38" t="s">
        <v>25</v>
      </c>
      <c r="J38" s="161" t="str">
        <f>IF(ISERROR(AVERAGE(E38:I38)),"0",(AVERAGE(E38:I38)))</f>
        <v>0</v>
      </c>
      <c r="K38" s="170"/>
      <c r="L38" s="55">
        <f>K38*J38</f>
        <v>0</v>
      </c>
    </row>
    <row r="39" spans="1:12" x14ac:dyDescent="0.3">
      <c r="B39" t="s">
        <v>344</v>
      </c>
    </row>
    <row r="40" spans="1:12" x14ac:dyDescent="0.3">
      <c r="C40" t="s">
        <v>302</v>
      </c>
      <c r="D40" t="s">
        <v>38</v>
      </c>
      <c r="J40" s="161" t="str">
        <f>IF(ISERROR(AVERAGE(E40:I40)),"0",(AVERAGE(E40:I40)))</f>
        <v>0</v>
      </c>
      <c r="K40" s="170"/>
      <c r="L40" s="55">
        <f t="shared" ref="L40:L41" si="3">K40*J40</f>
        <v>0</v>
      </c>
    </row>
    <row r="41" spans="1:12" x14ac:dyDescent="0.3">
      <c r="C41" t="s">
        <v>303</v>
      </c>
      <c r="D41" t="s">
        <v>38</v>
      </c>
      <c r="J41" s="161" t="str">
        <f>IF(ISERROR(AVERAGE(E41:I41)),"0",(AVERAGE(E41:I41)))</f>
        <v>0</v>
      </c>
      <c r="K41" s="170"/>
      <c r="L41" s="55">
        <f t="shared" si="3"/>
        <v>0</v>
      </c>
    </row>
    <row r="42" spans="1:12" x14ac:dyDescent="0.3">
      <c r="A42" t="s">
        <v>345</v>
      </c>
    </row>
    <row r="45" spans="1:12" x14ac:dyDescent="0.3">
      <c r="J45" s="161" t="str">
        <f t="shared" si="0"/>
        <v>0</v>
      </c>
    </row>
    <row r="46" spans="1:12" x14ac:dyDescent="0.3">
      <c r="J46" s="161" t="str">
        <f t="shared" si="0"/>
        <v>0</v>
      </c>
    </row>
    <row r="47" spans="1:12" x14ac:dyDescent="0.3">
      <c r="J47" s="161" t="str">
        <f t="shared" si="0"/>
        <v>0</v>
      </c>
      <c r="L47" s="55">
        <f>K47*J47</f>
        <v>0</v>
      </c>
    </row>
    <row r="48" spans="1:12" x14ac:dyDescent="0.3">
      <c r="J48" s="161" t="str">
        <f t="shared" si="0"/>
        <v>0</v>
      </c>
      <c r="L48" s="55">
        <f>K48*J48</f>
        <v>0</v>
      </c>
    </row>
    <row r="49" spans="10:12" x14ac:dyDescent="0.3">
      <c r="J49" s="161" t="str">
        <f t="shared" si="0"/>
        <v>0</v>
      </c>
      <c r="L49" s="55">
        <f>K49*J49</f>
        <v>0</v>
      </c>
    </row>
    <row r="50" spans="10:12" x14ac:dyDescent="0.3">
      <c r="J50" s="161" t="str">
        <f t="shared" si="0"/>
        <v>0</v>
      </c>
      <c r="L50" s="55">
        <f>K50*J50</f>
        <v>0</v>
      </c>
    </row>
    <row r="51" spans="10:12" x14ac:dyDescent="0.3">
      <c r="J51" s="161" t="str">
        <f t="shared" si="0"/>
        <v>0</v>
      </c>
      <c r="K51" s="170"/>
      <c r="L51" s="55">
        <f>K51*J51</f>
        <v>0</v>
      </c>
    </row>
    <row r="52" spans="10:12" x14ac:dyDescent="0.3">
      <c r="J52" s="161" t="str">
        <f t="shared" si="0"/>
        <v>0</v>
      </c>
      <c r="L52" s="55"/>
    </row>
    <row r="53" spans="10:12" x14ac:dyDescent="0.3">
      <c r="J53" s="161" t="str">
        <f t="shared" si="0"/>
        <v>0</v>
      </c>
    </row>
    <row r="54" spans="10:12" x14ac:dyDescent="0.3">
      <c r="J54" s="161" t="str">
        <f t="shared" si="0"/>
        <v>0</v>
      </c>
      <c r="L54" s="55">
        <f>K54*J54</f>
        <v>0</v>
      </c>
    </row>
    <row r="55" spans="10:12" x14ac:dyDescent="0.3">
      <c r="J55" s="161" t="str">
        <f t="shared" si="0"/>
        <v>0</v>
      </c>
      <c r="K55" s="170"/>
      <c r="L55" s="55">
        <f>K55*J55</f>
        <v>0</v>
      </c>
    </row>
    <row r="56" spans="10:12" x14ac:dyDescent="0.3">
      <c r="J56" s="161" t="str">
        <f t="shared" si="0"/>
        <v>0</v>
      </c>
      <c r="K56" s="170"/>
      <c r="L56" s="55">
        <f>K56*J56</f>
        <v>0</v>
      </c>
    </row>
    <row r="57" spans="10:12" x14ac:dyDescent="0.3">
      <c r="J57" s="161" t="str">
        <f t="shared" si="0"/>
        <v>0</v>
      </c>
    </row>
    <row r="58" spans="10:12" x14ac:dyDescent="0.3">
      <c r="J58" s="161" t="str">
        <f t="shared" si="0"/>
        <v>0</v>
      </c>
    </row>
    <row r="59" spans="10:12" x14ac:dyDescent="0.3">
      <c r="J59" s="161" t="str">
        <f t="shared" si="0"/>
        <v>0</v>
      </c>
    </row>
    <row r="60" spans="10:12" x14ac:dyDescent="0.3">
      <c r="J60" s="161" t="str">
        <f t="shared" si="0"/>
        <v>0</v>
      </c>
    </row>
    <row r="61" spans="10:12" x14ac:dyDescent="0.3">
      <c r="J61" s="161" t="str">
        <f t="shared" si="0"/>
        <v>0</v>
      </c>
    </row>
    <row r="62" spans="10:12" x14ac:dyDescent="0.3">
      <c r="J62" s="161" t="str">
        <f t="shared" si="0"/>
        <v>0</v>
      </c>
    </row>
    <row r="63" spans="10:12" x14ac:dyDescent="0.3">
      <c r="J63" s="161" t="str">
        <f t="shared" si="0"/>
        <v>0</v>
      </c>
    </row>
    <row r="79" spans="11:12" x14ac:dyDescent="0.3">
      <c r="K79" s="170"/>
      <c r="L79" s="55"/>
    </row>
    <row r="80" spans="11:12" x14ac:dyDescent="0.3">
      <c r="L80" s="55"/>
    </row>
    <row r="81" spans="12:12" x14ac:dyDescent="0.3">
      <c r="L81" s="55"/>
    </row>
    <row r="82" spans="12:12" x14ac:dyDescent="0.3">
      <c r="L82" s="55"/>
    </row>
    <row r="83" spans="12:12" x14ac:dyDescent="0.3">
      <c r="L83" s="55"/>
    </row>
    <row r="84" spans="12:12" x14ac:dyDescent="0.3">
      <c r="L84" s="55"/>
    </row>
    <row r="85" spans="12:12" x14ac:dyDescent="0.3">
      <c r="L85" s="55"/>
    </row>
    <row r="86" spans="12:12" x14ac:dyDescent="0.3">
      <c r="L86" s="55"/>
    </row>
    <row r="87" spans="12:12" x14ac:dyDescent="0.3">
      <c r="L87" s="55"/>
    </row>
    <row r="88" spans="12:12" x14ac:dyDescent="0.3">
      <c r="L88" s="55"/>
    </row>
    <row r="89" spans="12:12" x14ac:dyDescent="0.3">
      <c r="L89" s="55"/>
    </row>
    <row r="90" spans="12:12" x14ac:dyDescent="0.3">
      <c r="L90" s="55"/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4275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5427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92"/>
  <sheetViews>
    <sheetView workbookViewId="0">
      <selection activeCell="E9" sqref="E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2" ht="18.600000000000001" thickBot="1" x14ac:dyDescent="0.4">
      <c r="A1" s="18" t="s">
        <v>84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SUM(L8:L114)</f>
        <v>0</v>
      </c>
    </row>
    <row r="5" spans="1:12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3">
      <c r="I6" s="161"/>
      <c r="J6" s="161" t="str">
        <f>IF(ISERROR(AVERAGE(E6:I6)),"0",(AVERAGE(E6:I6)))</f>
        <v>0</v>
      </c>
    </row>
    <row r="7" spans="1:12" x14ac:dyDescent="0.3">
      <c r="B7" t="s">
        <v>347</v>
      </c>
      <c r="I7" s="161"/>
      <c r="J7" s="161"/>
    </row>
    <row r="8" spans="1:12" x14ac:dyDescent="0.3">
      <c r="C8" t="s">
        <v>85</v>
      </c>
      <c r="D8" t="s">
        <v>38</v>
      </c>
      <c r="I8" s="161"/>
      <c r="J8" s="161" t="str">
        <f t="shared" ref="J8:J64" si="0">IF(ISERROR(AVERAGE(E8:I8)),"0",(AVERAGE(E8:I8)))</f>
        <v>0</v>
      </c>
      <c r="K8" s="170"/>
      <c r="L8" s="55">
        <f t="shared" ref="L8:L25" si="1">K8*J8</f>
        <v>0</v>
      </c>
    </row>
    <row r="9" spans="1:12" x14ac:dyDescent="0.3">
      <c r="C9" t="s">
        <v>305</v>
      </c>
      <c r="D9" t="s">
        <v>38</v>
      </c>
      <c r="I9" s="161"/>
      <c r="J9" s="161" t="str">
        <f t="shared" si="0"/>
        <v>0</v>
      </c>
      <c r="L9" s="55">
        <f t="shared" si="1"/>
        <v>0</v>
      </c>
    </row>
    <row r="10" spans="1:12" x14ac:dyDescent="0.3">
      <c r="C10" t="s">
        <v>158</v>
      </c>
      <c r="D10" t="s">
        <v>38</v>
      </c>
      <c r="J10" s="161" t="str">
        <f>IF(ISERROR(AVERAGE(E10:I10)),"0",(AVERAGE(E10:I10)))</f>
        <v>0</v>
      </c>
      <c r="L10" s="55">
        <f t="shared" si="1"/>
        <v>0</v>
      </c>
    </row>
    <row r="11" spans="1:12" x14ac:dyDescent="0.3">
      <c r="C11" t="s">
        <v>409</v>
      </c>
      <c r="D11" t="s">
        <v>38</v>
      </c>
      <c r="J11" s="161" t="str">
        <f>IF(ISERROR(AVERAGE(E11:I11)),"0",(AVERAGE(E11:I11)))</f>
        <v>0</v>
      </c>
      <c r="L11" s="55">
        <f t="shared" si="1"/>
        <v>0</v>
      </c>
    </row>
    <row r="12" spans="1:12" x14ac:dyDescent="0.3">
      <c r="C12" t="s">
        <v>411</v>
      </c>
      <c r="D12" t="s">
        <v>38</v>
      </c>
      <c r="J12" s="161" t="str">
        <f>IF(ISERROR(AVERAGE(E12:I12)),"0",(AVERAGE(E12:I12)))</f>
        <v>0</v>
      </c>
      <c r="L12" s="55">
        <f t="shared" si="1"/>
        <v>0</v>
      </c>
    </row>
    <row r="13" spans="1:12" x14ac:dyDescent="0.3">
      <c r="J13" s="161" t="str">
        <f>IF(ISERROR(AVERAGE(E13:I13)),"0",(AVERAGE(E13:I13)))</f>
        <v>0</v>
      </c>
      <c r="L13" s="55">
        <f t="shared" si="1"/>
        <v>0</v>
      </c>
    </row>
    <row r="14" spans="1:12" x14ac:dyDescent="0.3">
      <c r="B14" t="s">
        <v>348</v>
      </c>
      <c r="I14" s="161"/>
      <c r="J14" s="161" t="str">
        <f t="shared" ref="J14:J19" si="2">IF(ISERROR(AVERAGE(E14:I14)),"0",(AVERAGE(E14:I14)))</f>
        <v>0</v>
      </c>
      <c r="L14" s="55">
        <f t="shared" si="1"/>
        <v>0</v>
      </c>
    </row>
    <row r="15" spans="1:12" x14ac:dyDescent="0.3">
      <c r="C15" t="s">
        <v>410</v>
      </c>
      <c r="D15" t="s">
        <v>38</v>
      </c>
      <c r="I15" s="161"/>
      <c r="J15" s="161" t="str">
        <f t="shared" si="2"/>
        <v>0</v>
      </c>
      <c r="L15" s="55">
        <f t="shared" si="1"/>
        <v>0</v>
      </c>
    </row>
    <row r="16" spans="1:12" x14ac:dyDescent="0.3">
      <c r="B16" t="s">
        <v>349</v>
      </c>
      <c r="I16" s="161"/>
      <c r="J16" s="161" t="str">
        <f t="shared" si="2"/>
        <v>0</v>
      </c>
      <c r="L16" s="55">
        <f t="shared" si="1"/>
        <v>0</v>
      </c>
    </row>
    <row r="17" spans="2:12" x14ac:dyDescent="0.3">
      <c r="I17" s="161"/>
      <c r="J17" s="161" t="str">
        <f t="shared" si="2"/>
        <v>0</v>
      </c>
      <c r="L17" s="55">
        <f t="shared" si="1"/>
        <v>0</v>
      </c>
    </row>
    <row r="18" spans="2:12" x14ac:dyDescent="0.3">
      <c r="B18" t="s">
        <v>346</v>
      </c>
      <c r="I18" s="161"/>
      <c r="J18" s="161" t="str">
        <f t="shared" si="2"/>
        <v>0</v>
      </c>
      <c r="L18" s="55">
        <f t="shared" si="1"/>
        <v>0</v>
      </c>
    </row>
    <row r="19" spans="2:12" x14ac:dyDescent="0.3">
      <c r="C19" t="s">
        <v>86</v>
      </c>
      <c r="D19" t="s">
        <v>38</v>
      </c>
      <c r="I19" s="161"/>
      <c r="J19" s="161" t="str">
        <f t="shared" si="2"/>
        <v>0</v>
      </c>
      <c r="K19" s="166">
        <v>1</v>
      </c>
      <c r="L19" s="55">
        <f t="shared" si="1"/>
        <v>0</v>
      </c>
    </row>
    <row r="20" spans="2:12" x14ac:dyDescent="0.3">
      <c r="B20" t="s">
        <v>352</v>
      </c>
      <c r="L20" s="55">
        <f t="shared" si="1"/>
        <v>0</v>
      </c>
    </row>
    <row r="21" spans="2:12" x14ac:dyDescent="0.3">
      <c r="C21" t="s">
        <v>304</v>
      </c>
      <c r="D21" t="s">
        <v>38</v>
      </c>
      <c r="J21" s="161" t="str">
        <f>IF(ISERROR(AVERAGE(E21:I21)),"0",(AVERAGE(E21:I21)))</f>
        <v>0</v>
      </c>
      <c r="L21" s="55">
        <f t="shared" si="1"/>
        <v>0</v>
      </c>
    </row>
    <row r="22" spans="2:12" x14ac:dyDescent="0.3">
      <c r="B22" t="s">
        <v>350</v>
      </c>
      <c r="I22" s="161"/>
      <c r="J22" s="161"/>
      <c r="L22" s="55">
        <f t="shared" si="1"/>
        <v>0</v>
      </c>
    </row>
    <row r="23" spans="2:12" x14ac:dyDescent="0.3">
      <c r="C23" t="s">
        <v>157</v>
      </c>
      <c r="D23" t="s">
        <v>38</v>
      </c>
      <c r="J23" s="161" t="str">
        <f>IF(ISERROR(AVERAGE(E23:I23)),"0",(AVERAGE(E23:I23)))</f>
        <v>0</v>
      </c>
      <c r="L23" s="55">
        <f t="shared" si="1"/>
        <v>0</v>
      </c>
    </row>
    <row r="24" spans="2:12" x14ac:dyDescent="0.3">
      <c r="B24" t="s">
        <v>351</v>
      </c>
      <c r="I24" s="161"/>
      <c r="J24" s="161"/>
      <c r="L24" s="55">
        <f t="shared" si="1"/>
        <v>0</v>
      </c>
    </row>
    <row r="25" spans="2:12" x14ac:dyDescent="0.3">
      <c r="C25" t="s">
        <v>156</v>
      </c>
      <c r="D25" t="s">
        <v>38</v>
      </c>
      <c r="I25" s="161"/>
      <c r="J25" s="161" t="str">
        <f>IF(ISERROR(AVERAGE(E25:I25)),"0",(AVERAGE(E25:I25)))</f>
        <v>0</v>
      </c>
      <c r="L25" s="55">
        <f t="shared" si="1"/>
        <v>0</v>
      </c>
    </row>
    <row r="26" spans="2:12" x14ac:dyDescent="0.3">
      <c r="C26" t="s">
        <v>412</v>
      </c>
      <c r="D26" t="s">
        <v>38</v>
      </c>
      <c r="J26" s="161" t="str">
        <f t="shared" ref="J26:J31" si="3">IF(ISERROR(AVERAGE(E26:I26)),"0",(AVERAGE(E26:I26)))</f>
        <v>0</v>
      </c>
      <c r="L26" s="55">
        <f t="shared" ref="L26:L31" si="4">K26*J26</f>
        <v>0</v>
      </c>
    </row>
    <row r="27" spans="2:12" x14ac:dyDescent="0.3">
      <c r="C27" t="s">
        <v>413</v>
      </c>
      <c r="D27" t="s">
        <v>38</v>
      </c>
      <c r="J27" s="161" t="str">
        <f t="shared" si="3"/>
        <v>0</v>
      </c>
      <c r="L27" s="55">
        <f t="shared" si="4"/>
        <v>0</v>
      </c>
    </row>
    <row r="28" spans="2:12" x14ac:dyDescent="0.3">
      <c r="B28" t="s">
        <v>432</v>
      </c>
      <c r="J28" s="161" t="str">
        <f t="shared" si="3"/>
        <v>0</v>
      </c>
      <c r="L28" s="55">
        <f t="shared" si="4"/>
        <v>0</v>
      </c>
    </row>
    <row r="29" spans="2:12" x14ac:dyDescent="0.3">
      <c r="C29" s="264" t="s">
        <v>85</v>
      </c>
      <c r="D29" t="s">
        <v>38</v>
      </c>
      <c r="J29" s="161" t="str">
        <f t="shared" si="3"/>
        <v>0</v>
      </c>
      <c r="L29" s="55">
        <f t="shared" si="4"/>
        <v>0</v>
      </c>
    </row>
    <row r="30" spans="2:12" x14ac:dyDescent="0.3">
      <c r="J30" s="161" t="str">
        <f t="shared" si="3"/>
        <v>0</v>
      </c>
      <c r="L30" s="55">
        <f t="shared" si="4"/>
        <v>0</v>
      </c>
    </row>
    <row r="31" spans="2:12" x14ac:dyDescent="0.3">
      <c r="J31" s="161" t="str">
        <f t="shared" si="3"/>
        <v>0</v>
      </c>
      <c r="L31" s="55">
        <f t="shared" si="4"/>
        <v>0</v>
      </c>
    </row>
    <row r="32" spans="2:12" x14ac:dyDescent="0.3">
      <c r="J32" s="161" t="str">
        <f t="shared" si="0"/>
        <v>0</v>
      </c>
      <c r="L32" s="55">
        <f t="shared" ref="L32:L37" si="5">K32*J32</f>
        <v>0</v>
      </c>
    </row>
    <row r="33" spans="2:12" x14ac:dyDescent="0.3">
      <c r="J33" s="161" t="str">
        <f t="shared" si="0"/>
        <v>0</v>
      </c>
      <c r="L33" s="55">
        <f t="shared" si="5"/>
        <v>0</v>
      </c>
    </row>
    <row r="34" spans="2:12" x14ac:dyDescent="0.3">
      <c r="J34" s="161" t="str">
        <f t="shared" si="0"/>
        <v>0</v>
      </c>
      <c r="K34" s="169"/>
      <c r="L34" s="55">
        <f t="shared" si="5"/>
        <v>0</v>
      </c>
    </row>
    <row r="35" spans="2:12" x14ac:dyDescent="0.3">
      <c r="J35" s="161" t="str">
        <f t="shared" si="0"/>
        <v>0</v>
      </c>
      <c r="L35" s="55">
        <f t="shared" si="5"/>
        <v>0</v>
      </c>
    </row>
    <row r="36" spans="2:12" x14ac:dyDescent="0.3">
      <c r="J36" s="161" t="str">
        <f t="shared" si="0"/>
        <v>0</v>
      </c>
      <c r="L36" s="55">
        <f t="shared" si="5"/>
        <v>0</v>
      </c>
    </row>
    <row r="37" spans="2:12" x14ac:dyDescent="0.3">
      <c r="J37" s="161" t="str">
        <f t="shared" si="0"/>
        <v>0</v>
      </c>
      <c r="L37" s="55">
        <f t="shared" si="5"/>
        <v>0</v>
      </c>
    </row>
    <row r="38" spans="2:12" x14ac:dyDescent="0.3">
      <c r="J38" s="161" t="str">
        <f t="shared" si="0"/>
        <v>0</v>
      </c>
      <c r="L38" s="55"/>
    </row>
    <row r="39" spans="2:12" x14ac:dyDescent="0.3">
      <c r="J39" s="161" t="str">
        <f t="shared" si="0"/>
        <v>0</v>
      </c>
      <c r="L39" s="55">
        <f t="shared" ref="L39:L46" si="6">K39*J39</f>
        <v>0</v>
      </c>
    </row>
    <row r="40" spans="2:12" x14ac:dyDescent="0.3">
      <c r="B40" t="s">
        <v>87</v>
      </c>
      <c r="J40" s="161" t="str">
        <f t="shared" si="0"/>
        <v>0</v>
      </c>
      <c r="L40" s="55">
        <f t="shared" si="6"/>
        <v>0</v>
      </c>
    </row>
    <row r="41" spans="2:12" x14ac:dyDescent="0.3">
      <c r="C41" t="s">
        <v>88</v>
      </c>
      <c r="J41" s="161" t="str">
        <f t="shared" si="0"/>
        <v>0</v>
      </c>
      <c r="L41" s="55">
        <f t="shared" si="6"/>
        <v>0</v>
      </c>
    </row>
    <row r="42" spans="2:12" x14ac:dyDescent="0.3">
      <c r="C42" t="s">
        <v>89</v>
      </c>
      <c r="D42" t="s">
        <v>38</v>
      </c>
      <c r="E42" s="160">
        <v>362</v>
      </c>
      <c r="J42" s="161">
        <f t="shared" si="0"/>
        <v>362</v>
      </c>
      <c r="L42" s="55">
        <f t="shared" si="6"/>
        <v>0</v>
      </c>
    </row>
    <row r="43" spans="2:12" x14ac:dyDescent="0.3">
      <c r="C43" t="s">
        <v>90</v>
      </c>
      <c r="D43" t="s">
        <v>38</v>
      </c>
      <c r="E43" s="160">
        <v>357</v>
      </c>
      <c r="J43" s="161">
        <f t="shared" si="0"/>
        <v>357</v>
      </c>
      <c r="L43" s="55">
        <f t="shared" si="6"/>
        <v>0</v>
      </c>
    </row>
    <row r="44" spans="2:12" x14ac:dyDescent="0.3">
      <c r="C44" t="s">
        <v>91</v>
      </c>
      <c r="D44" t="s">
        <v>38</v>
      </c>
      <c r="E44" s="160">
        <v>570</v>
      </c>
      <c r="J44" s="161">
        <f t="shared" si="0"/>
        <v>570</v>
      </c>
      <c r="K44" s="170"/>
      <c r="L44" s="55">
        <f t="shared" si="6"/>
        <v>0</v>
      </c>
    </row>
    <row r="45" spans="2:12" x14ac:dyDescent="0.3">
      <c r="J45" s="161" t="str">
        <f t="shared" si="0"/>
        <v>0</v>
      </c>
      <c r="K45" s="170"/>
      <c r="L45" s="55">
        <f t="shared" si="6"/>
        <v>0</v>
      </c>
    </row>
    <row r="46" spans="2:12" x14ac:dyDescent="0.3">
      <c r="J46" s="161" t="str">
        <f t="shared" si="0"/>
        <v>0</v>
      </c>
      <c r="K46" s="170"/>
      <c r="L46" s="55">
        <f t="shared" si="6"/>
        <v>0</v>
      </c>
    </row>
    <row r="47" spans="2:12" x14ac:dyDescent="0.3">
      <c r="J47" s="161" t="str">
        <f t="shared" si="0"/>
        <v>0</v>
      </c>
    </row>
    <row r="48" spans="2:12" x14ac:dyDescent="0.3">
      <c r="J48" s="161" t="str">
        <f t="shared" si="0"/>
        <v>0</v>
      </c>
    </row>
    <row r="49" spans="10:12" x14ac:dyDescent="0.3">
      <c r="J49" s="161" t="str">
        <f t="shared" si="0"/>
        <v>0</v>
      </c>
      <c r="L49" s="55">
        <f>K49*J49</f>
        <v>0</v>
      </c>
    </row>
    <row r="50" spans="10:12" x14ac:dyDescent="0.3">
      <c r="J50" s="161" t="str">
        <f t="shared" si="0"/>
        <v>0</v>
      </c>
      <c r="L50" s="55">
        <f>K50*J50</f>
        <v>0</v>
      </c>
    </row>
    <row r="51" spans="10:12" x14ac:dyDescent="0.3">
      <c r="J51" s="161" t="str">
        <f t="shared" si="0"/>
        <v>0</v>
      </c>
      <c r="L51" s="55">
        <f>K51*J51</f>
        <v>0</v>
      </c>
    </row>
    <row r="52" spans="10:12" x14ac:dyDescent="0.3">
      <c r="J52" s="161" t="str">
        <f t="shared" si="0"/>
        <v>0</v>
      </c>
      <c r="L52" s="55">
        <f>K52*J52</f>
        <v>0</v>
      </c>
    </row>
    <row r="53" spans="10:12" x14ac:dyDescent="0.3">
      <c r="J53" s="161" t="str">
        <f t="shared" si="0"/>
        <v>0</v>
      </c>
      <c r="K53" s="170"/>
      <c r="L53" s="55">
        <f>K53*J53</f>
        <v>0</v>
      </c>
    </row>
    <row r="54" spans="10:12" x14ac:dyDescent="0.3">
      <c r="J54" s="161" t="str">
        <f t="shared" si="0"/>
        <v>0</v>
      </c>
      <c r="L54" s="55"/>
    </row>
    <row r="55" spans="10:12" x14ac:dyDescent="0.3">
      <c r="J55" s="161" t="str">
        <f t="shared" si="0"/>
        <v>0</v>
      </c>
    </row>
    <row r="56" spans="10:12" x14ac:dyDescent="0.3">
      <c r="J56" s="161" t="str">
        <f t="shared" si="0"/>
        <v>0</v>
      </c>
      <c r="L56" s="55">
        <f>K56*J56</f>
        <v>0</v>
      </c>
    </row>
    <row r="57" spans="10:12" x14ac:dyDescent="0.3">
      <c r="J57" s="161" t="str">
        <f t="shared" si="0"/>
        <v>0</v>
      </c>
      <c r="K57" s="170"/>
      <c r="L57" s="55">
        <f>K57*J57</f>
        <v>0</v>
      </c>
    </row>
    <row r="58" spans="10:12" x14ac:dyDescent="0.3">
      <c r="J58" s="161" t="str">
        <f t="shared" si="0"/>
        <v>0</v>
      </c>
      <c r="K58" s="170"/>
      <c r="L58" s="55">
        <f>K58*J58</f>
        <v>0</v>
      </c>
    </row>
    <row r="59" spans="10:12" x14ac:dyDescent="0.3">
      <c r="J59" s="161" t="str">
        <f t="shared" si="0"/>
        <v>0</v>
      </c>
    </row>
    <row r="60" spans="10:12" x14ac:dyDescent="0.3">
      <c r="J60" s="161" t="str">
        <f t="shared" si="0"/>
        <v>0</v>
      </c>
    </row>
    <row r="61" spans="10:12" x14ac:dyDescent="0.3">
      <c r="J61" s="161" t="str">
        <f t="shared" si="0"/>
        <v>0</v>
      </c>
    </row>
    <row r="62" spans="10:12" x14ac:dyDescent="0.3">
      <c r="J62" s="161" t="str">
        <f t="shared" si="0"/>
        <v>0</v>
      </c>
    </row>
    <row r="63" spans="10:12" x14ac:dyDescent="0.3">
      <c r="J63" s="161" t="str">
        <f t="shared" si="0"/>
        <v>0</v>
      </c>
    </row>
    <row r="64" spans="10:12" x14ac:dyDescent="0.3">
      <c r="J64" s="161" t="str">
        <f t="shared" si="0"/>
        <v>0</v>
      </c>
    </row>
    <row r="81" spans="11:12" x14ac:dyDescent="0.3">
      <c r="K81" s="170"/>
      <c r="L81" s="55"/>
    </row>
    <row r="82" spans="11:12" x14ac:dyDescent="0.3">
      <c r="L82" s="55"/>
    </row>
    <row r="83" spans="11:12" x14ac:dyDescent="0.3">
      <c r="L83" s="55"/>
    </row>
    <row r="84" spans="11:12" x14ac:dyDescent="0.3">
      <c r="L84" s="55"/>
    </row>
    <row r="85" spans="11:12" x14ac:dyDescent="0.3">
      <c r="L85" s="55"/>
    </row>
    <row r="86" spans="11:12" x14ac:dyDescent="0.3">
      <c r="L86" s="55"/>
    </row>
    <row r="87" spans="11:12" x14ac:dyDescent="0.3">
      <c r="L87" s="55"/>
    </row>
    <row r="88" spans="11:12" x14ac:dyDescent="0.3">
      <c r="L88" s="55"/>
    </row>
    <row r="89" spans="11:12" x14ac:dyDescent="0.3">
      <c r="L89" s="55"/>
    </row>
    <row r="90" spans="11:12" x14ac:dyDescent="0.3">
      <c r="L90" s="55"/>
    </row>
    <row r="91" spans="11:12" x14ac:dyDescent="0.3">
      <c r="L91" s="55"/>
    </row>
    <row r="92" spans="11:12" x14ac:dyDescent="0.3">
      <c r="L92" s="55"/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9218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213360</xdr:colOff>
                <xdr:row>4</xdr:row>
                <xdr:rowOff>22860</xdr:rowOff>
              </to>
            </anchor>
          </controlPr>
        </control>
      </mc:Choice>
      <mc:Fallback>
        <control shapeId="9218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L112"/>
  <sheetViews>
    <sheetView topLeftCell="A7" workbookViewId="0">
      <selection activeCell="K35" sqref="K35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11" style="166"/>
    <col min="12" max="12" width="11" style="47"/>
  </cols>
  <sheetData>
    <row r="1" spans="1:12" ht="18.600000000000001" thickBot="1" x14ac:dyDescent="0.4">
      <c r="A1" s="18" t="s">
        <v>71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SUM(L6:L124)</f>
        <v>4710.0333333333328</v>
      </c>
    </row>
    <row r="5" spans="1:12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3">
      <c r="A6" t="s">
        <v>358</v>
      </c>
      <c r="I6" s="161"/>
      <c r="J6" s="161" t="str">
        <f>IF(ISERROR(AVERAGE(E6:I6)),"0",(AVERAGE(E6:I6)))</f>
        <v>0</v>
      </c>
    </row>
    <row r="7" spans="1:12" x14ac:dyDescent="0.3">
      <c r="B7" t="s">
        <v>360</v>
      </c>
      <c r="I7" s="161"/>
      <c r="J7" s="161"/>
    </row>
    <row r="8" spans="1:12" x14ac:dyDescent="0.3">
      <c r="C8" t="s">
        <v>77</v>
      </c>
      <c r="D8" t="s">
        <v>17</v>
      </c>
      <c r="E8" s="160">
        <v>38.5</v>
      </c>
      <c r="I8" s="161"/>
      <c r="J8" s="161">
        <f>IF(ISERROR(AVERAGE(E8:I8)),"0",(AVERAGE(E8:I8)))</f>
        <v>38.5</v>
      </c>
      <c r="K8" s="166">
        <v>23</v>
      </c>
      <c r="L8" s="55">
        <f>K8*J8</f>
        <v>885.5</v>
      </c>
    </row>
    <row r="9" spans="1:12" x14ac:dyDescent="0.3">
      <c r="C9" t="s">
        <v>415</v>
      </c>
      <c r="D9" t="s">
        <v>17</v>
      </c>
      <c r="E9" s="160">
        <v>33.5</v>
      </c>
      <c r="I9" s="161"/>
      <c r="J9" s="161">
        <f>IF(ISERROR(AVERAGE(E9:I9)),"0",(AVERAGE(E9:I9)))</f>
        <v>33.5</v>
      </c>
      <c r="L9" s="55">
        <f>K9*J9</f>
        <v>0</v>
      </c>
    </row>
    <row r="10" spans="1:12" x14ac:dyDescent="0.3">
      <c r="C10" t="s">
        <v>159</v>
      </c>
      <c r="D10" t="s">
        <v>17</v>
      </c>
      <c r="E10" s="160">
        <v>41</v>
      </c>
      <c r="J10" s="161">
        <f>IF(ISERROR(AVERAGE(E10:I10)),"0",(AVERAGE(E10:I10)))</f>
        <v>41</v>
      </c>
      <c r="L10" s="55">
        <f>K10*J10</f>
        <v>0</v>
      </c>
    </row>
    <row r="11" spans="1:12" x14ac:dyDescent="0.3">
      <c r="B11" t="s">
        <v>353</v>
      </c>
      <c r="I11" s="161"/>
      <c r="J11" s="161"/>
    </row>
    <row r="12" spans="1:12" x14ac:dyDescent="0.3">
      <c r="C12" t="s">
        <v>73</v>
      </c>
      <c r="D12" t="s">
        <v>17</v>
      </c>
      <c r="E12" s="160">
        <v>18.5</v>
      </c>
      <c r="G12" s="160">
        <v>14.64</v>
      </c>
      <c r="I12" s="161"/>
      <c r="J12" s="161">
        <f>IF(ISERROR(AVERAGE(E12:I12)),"0",(AVERAGE(E12:I12)))</f>
        <v>16.57</v>
      </c>
      <c r="K12" s="170">
        <v>10</v>
      </c>
      <c r="L12" s="55">
        <f>K12*J12</f>
        <v>165.7</v>
      </c>
    </row>
    <row r="13" spans="1:12" x14ac:dyDescent="0.3">
      <c r="C13" t="s">
        <v>434</v>
      </c>
      <c r="D13" t="s">
        <v>17</v>
      </c>
      <c r="E13" s="160">
        <v>16.5</v>
      </c>
      <c r="I13" s="161"/>
      <c r="J13" s="161">
        <f>IF(ISERROR(AVERAGE(E13:I13)),"0",(AVERAGE(E13:I13)))</f>
        <v>16.5</v>
      </c>
      <c r="K13" s="170">
        <v>25</v>
      </c>
      <c r="L13" s="55">
        <f>K13*J13</f>
        <v>412.5</v>
      </c>
    </row>
    <row r="14" spans="1:12" x14ac:dyDescent="0.3">
      <c r="C14" t="s">
        <v>74</v>
      </c>
      <c r="D14" t="s">
        <v>17</v>
      </c>
      <c r="E14" s="160">
        <v>28</v>
      </c>
      <c r="I14" s="161"/>
      <c r="J14" s="161">
        <f>IF(ISERROR(AVERAGE(E14:I14)),"0",(AVERAGE(E14:I14)))</f>
        <v>28</v>
      </c>
      <c r="L14" s="55">
        <f>K14*J14</f>
        <v>0</v>
      </c>
    </row>
    <row r="15" spans="1:12" x14ac:dyDescent="0.3">
      <c r="C15" t="s">
        <v>414</v>
      </c>
      <c r="D15" t="s">
        <v>17</v>
      </c>
      <c r="E15" s="160">
        <v>20</v>
      </c>
      <c r="I15" s="161"/>
      <c r="J15" s="161">
        <f>IF(ISERROR(AVERAGE(E15:I15)),"0",(AVERAGE(E15:I15)))</f>
        <v>20</v>
      </c>
      <c r="L15" s="55"/>
    </row>
    <row r="16" spans="1:12" x14ac:dyDescent="0.3">
      <c r="C16" t="s">
        <v>75</v>
      </c>
      <c r="D16" t="s">
        <v>17</v>
      </c>
      <c r="E16" s="160">
        <v>27</v>
      </c>
      <c r="I16" s="161"/>
      <c r="J16" s="161">
        <f>IF(ISERROR(AVERAGE(E16:I16)),"0",(AVERAGE(E16:I16)))</f>
        <v>27</v>
      </c>
      <c r="K16" s="166">
        <v>35</v>
      </c>
      <c r="L16" s="55">
        <f>K16*J16</f>
        <v>945</v>
      </c>
    </row>
    <row r="17" spans="2:12" x14ac:dyDescent="0.3">
      <c r="B17" t="s">
        <v>354</v>
      </c>
      <c r="I17" s="161"/>
      <c r="J17" s="161"/>
      <c r="L17" s="55"/>
    </row>
    <row r="18" spans="2:12" x14ac:dyDescent="0.3">
      <c r="C18" t="s">
        <v>72</v>
      </c>
      <c r="D18" t="s">
        <v>17</v>
      </c>
      <c r="E18" s="160">
        <v>13.5</v>
      </c>
      <c r="I18" s="161"/>
      <c r="J18" s="161">
        <f t="shared" ref="J18:J68" si="0">IF(ISERROR(AVERAGE(E18:I18)),"0",(AVERAGE(E18:I18)))</f>
        <v>13.5</v>
      </c>
      <c r="L18" s="55">
        <f t="shared" ref="L18:L30" si="1">K18*J18</f>
        <v>0</v>
      </c>
    </row>
    <row r="19" spans="2:12" x14ac:dyDescent="0.3">
      <c r="B19" t="s">
        <v>439</v>
      </c>
      <c r="I19" s="161"/>
      <c r="J19" s="161" t="str">
        <f t="shared" si="0"/>
        <v>0</v>
      </c>
      <c r="L19" s="55">
        <f t="shared" si="1"/>
        <v>0</v>
      </c>
    </row>
    <row r="20" spans="2:12" x14ac:dyDescent="0.3">
      <c r="C20" t="s">
        <v>440</v>
      </c>
      <c r="D20" t="s">
        <v>140</v>
      </c>
      <c r="E20" s="160">
        <v>15</v>
      </c>
      <c r="I20" s="161"/>
      <c r="J20" s="161">
        <f t="shared" si="0"/>
        <v>15</v>
      </c>
      <c r="K20" s="166">
        <v>10</v>
      </c>
      <c r="L20" s="55">
        <f t="shared" si="1"/>
        <v>150</v>
      </c>
    </row>
    <row r="21" spans="2:12" x14ac:dyDescent="0.3">
      <c r="C21" t="s">
        <v>441</v>
      </c>
      <c r="D21" t="s">
        <v>276</v>
      </c>
      <c r="E21" s="160">
        <v>29.5</v>
      </c>
      <c r="I21" s="161"/>
      <c r="J21" s="161">
        <f t="shared" si="0"/>
        <v>29.5</v>
      </c>
      <c r="K21" s="166">
        <v>10</v>
      </c>
      <c r="L21" s="55">
        <f t="shared" si="1"/>
        <v>295</v>
      </c>
    </row>
    <row r="22" spans="2:12" x14ac:dyDescent="0.3">
      <c r="B22" t="s">
        <v>355</v>
      </c>
      <c r="J22" s="161" t="str">
        <f t="shared" si="0"/>
        <v>0</v>
      </c>
      <c r="L22" s="55">
        <f t="shared" si="1"/>
        <v>0</v>
      </c>
    </row>
    <row r="23" spans="2:12" x14ac:dyDescent="0.3">
      <c r="C23" t="s">
        <v>78</v>
      </c>
      <c r="D23" t="s">
        <v>17</v>
      </c>
      <c r="E23" s="160">
        <v>41</v>
      </c>
      <c r="J23" s="161">
        <f t="shared" si="0"/>
        <v>41</v>
      </c>
      <c r="L23" s="55">
        <f>K23*J23</f>
        <v>0</v>
      </c>
    </row>
    <row r="24" spans="2:12" x14ac:dyDescent="0.3">
      <c r="C24" t="s">
        <v>79</v>
      </c>
      <c r="D24" t="s">
        <v>17</v>
      </c>
      <c r="E24" s="160">
        <v>45.5</v>
      </c>
      <c r="J24" s="161">
        <f>IF(ISERROR(AVERAGE(E24:I24)),"0",(AVERAGE(E24:I24)))</f>
        <v>45.5</v>
      </c>
      <c r="L24" s="55">
        <f>K24*J24</f>
        <v>0</v>
      </c>
    </row>
    <row r="25" spans="2:12" x14ac:dyDescent="0.3">
      <c r="C25" t="s">
        <v>80</v>
      </c>
      <c r="D25" t="s">
        <v>17</v>
      </c>
      <c r="E25" s="160">
        <v>6</v>
      </c>
      <c r="J25" s="161">
        <f>IF(ISERROR(AVERAGE(E25:I25)),"0",(AVERAGE(E25:I25)))</f>
        <v>6</v>
      </c>
      <c r="L25" s="55">
        <f>K25*J25</f>
        <v>0</v>
      </c>
    </row>
    <row r="26" spans="2:12" x14ac:dyDescent="0.3">
      <c r="C26" t="s">
        <v>416</v>
      </c>
      <c r="D26" t="s">
        <v>17</v>
      </c>
      <c r="E26" s="160">
        <v>48</v>
      </c>
      <c r="J26" s="161">
        <f>IF(ISERROR(AVERAGE(E26:I26)),"0",(AVERAGE(E26:I26)))</f>
        <v>48</v>
      </c>
      <c r="K26" s="166">
        <v>15</v>
      </c>
      <c r="L26" s="55">
        <f>K26*J26</f>
        <v>720</v>
      </c>
    </row>
    <row r="27" spans="2:12" x14ac:dyDescent="0.3">
      <c r="B27" t="s">
        <v>357</v>
      </c>
      <c r="J27" s="161"/>
      <c r="L27" s="55"/>
    </row>
    <row r="28" spans="2:12" x14ac:dyDescent="0.3">
      <c r="C28" t="s">
        <v>316</v>
      </c>
      <c r="D28" t="s">
        <v>17</v>
      </c>
      <c r="E28" s="160">
        <v>21</v>
      </c>
      <c r="J28" s="161">
        <f>IF(ISERROR(AVERAGE(E28:I28)),"0",(AVERAGE(E28:I28)))</f>
        <v>21</v>
      </c>
      <c r="K28" s="166">
        <v>3</v>
      </c>
      <c r="L28" s="55">
        <f>K28*J28</f>
        <v>63</v>
      </c>
    </row>
    <row r="29" spans="2:12" x14ac:dyDescent="0.3">
      <c r="B29" t="s">
        <v>356</v>
      </c>
      <c r="J29" s="161"/>
      <c r="L29" s="55"/>
    </row>
    <row r="30" spans="2:12" x14ac:dyDescent="0.3">
      <c r="C30" t="s">
        <v>76</v>
      </c>
      <c r="D30" t="s">
        <v>38</v>
      </c>
      <c r="E30" s="160">
        <v>65</v>
      </c>
      <c r="F30" s="160">
        <v>90</v>
      </c>
      <c r="G30" s="160">
        <v>75</v>
      </c>
      <c r="I30" s="161"/>
      <c r="J30" s="161">
        <f t="shared" si="0"/>
        <v>76.666666666666671</v>
      </c>
      <c r="K30" s="166">
        <v>2</v>
      </c>
      <c r="L30" s="55">
        <f t="shared" si="1"/>
        <v>153.33333333333334</v>
      </c>
    </row>
    <row r="31" spans="2:12" x14ac:dyDescent="0.3">
      <c r="C31" t="s">
        <v>435</v>
      </c>
      <c r="D31" t="s">
        <v>38</v>
      </c>
      <c r="E31" s="160">
        <v>130</v>
      </c>
      <c r="J31" s="161">
        <f>IF(ISERROR(AVERAGE(E31:I31)),"0",(AVERAGE(E31:I31)))</f>
        <v>130</v>
      </c>
      <c r="K31" s="166">
        <v>1</v>
      </c>
      <c r="L31" s="55">
        <f>K31*J31</f>
        <v>130</v>
      </c>
    </row>
    <row r="32" spans="2:12" x14ac:dyDescent="0.3">
      <c r="C32" t="s">
        <v>436</v>
      </c>
      <c r="D32" t="s">
        <v>16</v>
      </c>
      <c r="E32" s="160">
        <v>390</v>
      </c>
      <c r="J32" s="161">
        <f t="shared" ref="J32:J35" si="2">IF(ISERROR(AVERAGE(E32:I32)),"0",(AVERAGE(E32:I32)))</f>
        <v>390</v>
      </c>
      <c r="K32" s="166">
        <v>1</v>
      </c>
      <c r="L32" s="55">
        <f t="shared" ref="L32:L38" si="3">K32*J32</f>
        <v>390</v>
      </c>
    </row>
    <row r="33" spans="1:12" x14ac:dyDescent="0.3">
      <c r="C33" t="s">
        <v>437</v>
      </c>
      <c r="D33" t="s">
        <v>16</v>
      </c>
      <c r="E33" s="160">
        <v>50</v>
      </c>
      <c r="J33" s="161">
        <f t="shared" si="2"/>
        <v>50</v>
      </c>
      <c r="K33" s="166">
        <v>4</v>
      </c>
      <c r="L33" s="55">
        <f t="shared" si="3"/>
        <v>200</v>
      </c>
    </row>
    <row r="34" spans="1:12" x14ac:dyDescent="0.3">
      <c r="C34" t="s">
        <v>443</v>
      </c>
      <c r="D34" t="s">
        <v>16</v>
      </c>
      <c r="E34" s="160">
        <v>50</v>
      </c>
      <c r="J34" s="161">
        <f t="shared" si="2"/>
        <v>50</v>
      </c>
      <c r="K34" s="166">
        <v>4</v>
      </c>
      <c r="L34" s="55">
        <f t="shared" si="3"/>
        <v>200</v>
      </c>
    </row>
    <row r="35" spans="1:12" x14ac:dyDescent="0.3">
      <c r="B35" t="s">
        <v>442</v>
      </c>
      <c r="J35" s="161" t="str">
        <f t="shared" si="2"/>
        <v>0</v>
      </c>
      <c r="L35" s="55">
        <f t="shared" si="3"/>
        <v>0</v>
      </c>
    </row>
    <row r="36" spans="1:12" x14ac:dyDescent="0.3">
      <c r="C36" t="s">
        <v>417</v>
      </c>
      <c r="D36" t="s">
        <v>140</v>
      </c>
      <c r="E36" s="160">
        <v>2.2000000000000002</v>
      </c>
      <c r="L36" s="55">
        <f t="shared" si="3"/>
        <v>0</v>
      </c>
    </row>
    <row r="37" spans="1:12" x14ac:dyDescent="0.3">
      <c r="A37" t="s">
        <v>359</v>
      </c>
      <c r="L37" s="55">
        <f t="shared" si="3"/>
        <v>0</v>
      </c>
    </row>
    <row r="38" spans="1:12" x14ac:dyDescent="0.3">
      <c r="B38" t="s">
        <v>360</v>
      </c>
      <c r="L38" s="55">
        <f t="shared" si="3"/>
        <v>0</v>
      </c>
    </row>
    <row r="39" spans="1:12" x14ac:dyDescent="0.3">
      <c r="C39" t="s">
        <v>95</v>
      </c>
      <c r="D39" t="s">
        <v>17</v>
      </c>
      <c r="F39" s="160">
        <v>40</v>
      </c>
      <c r="G39" s="160">
        <v>40.07</v>
      </c>
      <c r="J39" s="161">
        <f>IF(ISERROR(AVERAGE(F39:I39)),"0",(AVERAGE(F39:I39)))</f>
        <v>40.034999999999997</v>
      </c>
      <c r="L39" s="55">
        <f>K39*J39</f>
        <v>0</v>
      </c>
    </row>
    <row r="40" spans="1:12" x14ac:dyDescent="0.3">
      <c r="B40" t="s">
        <v>355</v>
      </c>
    </row>
    <row r="41" spans="1:12" x14ac:dyDescent="0.3">
      <c r="C41" t="s">
        <v>96</v>
      </c>
      <c r="D41" t="s">
        <v>17</v>
      </c>
      <c r="F41" s="160">
        <v>35.5</v>
      </c>
      <c r="G41" s="160">
        <v>38.71</v>
      </c>
      <c r="J41" s="161">
        <f>IF(ISERROR(AVERAGE(F41:I41)),"0",(AVERAGE(F41:I41)))</f>
        <v>37.105000000000004</v>
      </c>
      <c r="L41" s="55">
        <f>K41*J41</f>
        <v>0</v>
      </c>
    </row>
    <row r="42" spans="1:12" x14ac:dyDescent="0.3">
      <c r="B42" t="s">
        <v>353</v>
      </c>
      <c r="J42" s="161"/>
      <c r="L42" s="55"/>
    </row>
    <row r="43" spans="1:12" x14ac:dyDescent="0.3">
      <c r="C43" t="s">
        <v>98</v>
      </c>
      <c r="D43" t="s">
        <v>17</v>
      </c>
      <c r="F43" s="160">
        <v>34</v>
      </c>
      <c r="G43" s="160">
        <v>38.18</v>
      </c>
      <c r="J43" s="161">
        <f>IF(ISERROR(AVERAGE(E43:I43)),"0",(AVERAGE(E43:I43)))</f>
        <v>36.090000000000003</v>
      </c>
      <c r="L43" s="55"/>
    </row>
    <row r="44" spans="1:12" x14ac:dyDescent="0.3">
      <c r="C44" t="s">
        <v>100</v>
      </c>
      <c r="D44" t="s">
        <v>17</v>
      </c>
      <c r="G44" s="160">
        <v>38.18</v>
      </c>
      <c r="J44" s="161">
        <f>IF(ISERROR(AVERAGE(E44:I44)),"0",(AVERAGE(E44:I44)))</f>
        <v>38.18</v>
      </c>
      <c r="L44" s="55">
        <f>K44*J44</f>
        <v>0</v>
      </c>
    </row>
    <row r="45" spans="1:12" x14ac:dyDescent="0.3">
      <c r="B45" t="s">
        <v>354</v>
      </c>
    </row>
    <row r="46" spans="1:12" x14ac:dyDescent="0.3">
      <c r="C46" t="s">
        <v>99</v>
      </c>
      <c r="D46" t="s">
        <v>17</v>
      </c>
      <c r="F46" s="160">
        <v>16</v>
      </c>
      <c r="G46" s="160">
        <v>18.11</v>
      </c>
      <c r="J46" s="161">
        <f>IF(ISERROR(AVERAGE(E46:I46)),"0",(AVERAGE(E46:I46)))</f>
        <v>17.055</v>
      </c>
      <c r="L46" s="55">
        <f>K46*J46</f>
        <v>0</v>
      </c>
    </row>
    <row r="47" spans="1:12" x14ac:dyDescent="0.3">
      <c r="B47" t="s">
        <v>356</v>
      </c>
      <c r="J47" s="161"/>
      <c r="L47" s="55"/>
    </row>
    <row r="48" spans="1:12" x14ac:dyDescent="0.3">
      <c r="C48" t="s">
        <v>97</v>
      </c>
      <c r="D48" t="s">
        <v>25</v>
      </c>
      <c r="F48" s="160">
        <v>1.5</v>
      </c>
      <c r="G48" s="160">
        <v>1.32</v>
      </c>
      <c r="J48" s="161">
        <f>IF(ISERROR(AVERAGE(F48:I48)),"0",(AVERAGE(F48:I48)))</f>
        <v>1.4100000000000001</v>
      </c>
      <c r="L48" s="55">
        <f>K48*J48</f>
        <v>0</v>
      </c>
    </row>
    <row r="49" spans="10:12" x14ac:dyDescent="0.3">
      <c r="J49" s="161" t="str">
        <f t="shared" ref="J49:J50" si="4">IF(ISERROR(AVERAGE(F49:I49)),"0",(AVERAGE(F49:I49)))</f>
        <v>0</v>
      </c>
      <c r="L49" s="55">
        <f t="shared" ref="L49:L50" si="5">K49*J49</f>
        <v>0</v>
      </c>
    </row>
    <row r="50" spans="10:12" x14ac:dyDescent="0.3">
      <c r="J50" s="161" t="str">
        <f t="shared" si="4"/>
        <v>0</v>
      </c>
      <c r="L50" s="55">
        <f t="shared" si="5"/>
        <v>0</v>
      </c>
    </row>
    <row r="51" spans="10:12" x14ac:dyDescent="0.3">
      <c r="J51" s="161" t="str">
        <f t="shared" si="0"/>
        <v>0</v>
      </c>
      <c r="L51" s="55">
        <f t="shared" ref="L51:L65" si="6">K51*J51</f>
        <v>0</v>
      </c>
    </row>
    <row r="52" spans="10:12" x14ac:dyDescent="0.3">
      <c r="J52" s="161" t="str">
        <f t="shared" si="0"/>
        <v>0</v>
      </c>
      <c r="L52" s="55">
        <f t="shared" si="6"/>
        <v>0</v>
      </c>
    </row>
    <row r="53" spans="10:12" x14ac:dyDescent="0.3">
      <c r="J53" s="161" t="str">
        <f t="shared" si="0"/>
        <v>0</v>
      </c>
      <c r="L53" s="55">
        <f t="shared" si="6"/>
        <v>0</v>
      </c>
    </row>
    <row r="54" spans="10:12" x14ac:dyDescent="0.3">
      <c r="J54" s="161" t="str">
        <f t="shared" si="0"/>
        <v>0</v>
      </c>
      <c r="K54" s="170"/>
      <c r="L54" s="55">
        <f t="shared" si="6"/>
        <v>0</v>
      </c>
    </row>
    <row r="55" spans="10:12" x14ac:dyDescent="0.3">
      <c r="J55" s="161" t="str">
        <f t="shared" si="0"/>
        <v>0</v>
      </c>
      <c r="K55" s="170"/>
      <c r="L55" s="55">
        <f t="shared" si="6"/>
        <v>0</v>
      </c>
    </row>
    <row r="56" spans="10:12" x14ac:dyDescent="0.3">
      <c r="J56" s="161" t="str">
        <f t="shared" si="0"/>
        <v>0</v>
      </c>
      <c r="K56" s="170"/>
      <c r="L56" s="55">
        <f t="shared" si="6"/>
        <v>0</v>
      </c>
    </row>
    <row r="57" spans="10:12" x14ac:dyDescent="0.3">
      <c r="J57" s="161" t="str">
        <f t="shared" si="0"/>
        <v>0</v>
      </c>
      <c r="L57" s="55">
        <f t="shared" si="6"/>
        <v>0</v>
      </c>
    </row>
    <row r="58" spans="10:12" x14ac:dyDescent="0.3">
      <c r="J58" s="161" t="str">
        <f t="shared" si="0"/>
        <v>0</v>
      </c>
      <c r="L58" s="55">
        <f t="shared" si="6"/>
        <v>0</v>
      </c>
    </row>
    <row r="59" spans="10:12" x14ac:dyDescent="0.3">
      <c r="J59" s="161" t="str">
        <f t="shared" si="0"/>
        <v>0</v>
      </c>
      <c r="L59" s="55">
        <f t="shared" si="6"/>
        <v>0</v>
      </c>
    </row>
    <row r="60" spans="10:12" x14ac:dyDescent="0.3">
      <c r="J60" s="161" t="str">
        <f t="shared" si="0"/>
        <v>0</v>
      </c>
      <c r="L60" s="55">
        <f t="shared" si="6"/>
        <v>0</v>
      </c>
    </row>
    <row r="61" spans="10:12" x14ac:dyDescent="0.3">
      <c r="J61" s="161" t="str">
        <f t="shared" si="0"/>
        <v>0</v>
      </c>
      <c r="L61" s="55">
        <f t="shared" si="6"/>
        <v>0</v>
      </c>
    </row>
    <row r="62" spans="10:12" x14ac:dyDescent="0.3">
      <c r="J62" s="161" t="str">
        <f t="shared" si="0"/>
        <v>0</v>
      </c>
      <c r="L62" s="55">
        <f t="shared" si="6"/>
        <v>0</v>
      </c>
    </row>
    <row r="63" spans="10:12" x14ac:dyDescent="0.3">
      <c r="J63" s="161" t="str">
        <f t="shared" si="0"/>
        <v>0</v>
      </c>
      <c r="K63" s="170"/>
      <c r="L63" s="55">
        <f t="shared" si="6"/>
        <v>0</v>
      </c>
    </row>
    <row r="64" spans="10:12" x14ac:dyDescent="0.3">
      <c r="J64" s="161" t="str">
        <f t="shared" si="0"/>
        <v>0</v>
      </c>
      <c r="L64" s="55">
        <f t="shared" si="6"/>
        <v>0</v>
      </c>
    </row>
    <row r="65" spans="10:12" x14ac:dyDescent="0.3">
      <c r="J65" s="161" t="str">
        <f t="shared" si="0"/>
        <v>0</v>
      </c>
      <c r="L65" s="55">
        <f t="shared" si="6"/>
        <v>0</v>
      </c>
    </row>
    <row r="66" spans="10:12" x14ac:dyDescent="0.3">
      <c r="J66" s="161" t="str">
        <f t="shared" si="0"/>
        <v>0</v>
      </c>
      <c r="L66" s="55">
        <f>K66*J66</f>
        <v>0</v>
      </c>
    </row>
    <row r="67" spans="10:12" x14ac:dyDescent="0.3">
      <c r="J67" s="161" t="str">
        <f t="shared" si="0"/>
        <v>0</v>
      </c>
      <c r="K67" s="170"/>
      <c r="L67" s="55">
        <f>K67*J67</f>
        <v>0</v>
      </c>
    </row>
    <row r="68" spans="10:12" x14ac:dyDescent="0.3">
      <c r="J68" s="161" t="str">
        <f t="shared" si="0"/>
        <v>0</v>
      </c>
      <c r="K68" s="170"/>
      <c r="L68" s="55">
        <f>K68*J68</f>
        <v>0</v>
      </c>
    </row>
    <row r="69" spans="10:12" x14ac:dyDescent="0.3">
      <c r="J69" s="161" t="str">
        <f t="shared" ref="J69:J112" si="7">IF(ISERROR(AVERAGE(E69:I69)),"0",(AVERAGE(E69:I69)))</f>
        <v>0</v>
      </c>
      <c r="K69" s="170"/>
      <c r="L69" s="55">
        <f t="shared" ref="L69:L112" si="8">K69*J69</f>
        <v>0</v>
      </c>
    </row>
    <row r="70" spans="10:12" x14ac:dyDescent="0.3">
      <c r="J70" s="161" t="str">
        <f t="shared" si="7"/>
        <v>0</v>
      </c>
      <c r="K70" s="170"/>
      <c r="L70" s="55">
        <f t="shared" si="8"/>
        <v>0</v>
      </c>
    </row>
    <row r="71" spans="10:12" x14ac:dyDescent="0.3">
      <c r="J71" s="161" t="str">
        <f t="shared" si="7"/>
        <v>0</v>
      </c>
      <c r="K71" s="170"/>
      <c r="L71" s="55">
        <f t="shared" si="8"/>
        <v>0</v>
      </c>
    </row>
    <row r="72" spans="10:12" x14ac:dyDescent="0.3">
      <c r="J72" s="161" t="str">
        <f t="shared" si="7"/>
        <v>0</v>
      </c>
      <c r="K72" s="170"/>
      <c r="L72" s="55">
        <f t="shared" si="8"/>
        <v>0</v>
      </c>
    </row>
    <row r="73" spans="10:12" x14ac:dyDescent="0.3">
      <c r="J73" s="161" t="str">
        <f t="shared" si="7"/>
        <v>0</v>
      </c>
      <c r="K73" s="170"/>
      <c r="L73" s="55">
        <f t="shared" si="8"/>
        <v>0</v>
      </c>
    </row>
    <row r="74" spans="10:12" x14ac:dyDescent="0.3">
      <c r="J74" s="161" t="str">
        <f t="shared" si="7"/>
        <v>0</v>
      </c>
      <c r="K74" s="170"/>
      <c r="L74" s="55">
        <f t="shared" si="8"/>
        <v>0</v>
      </c>
    </row>
    <row r="75" spans="10:12" x14ac:dyDescent="0.3">
      <c r="J75" s="161" t="str">
        <f t="shared" si="7"/>
        <v>0</v>
      </c>
      <c r="K75" s="170"/>
      <c r="L75" s="55">
        <f t="shared" si="8"/>
        <v>0</v>
      </c>
    </row>
    <row r="76" spans="10:12" x14ac:dyDescent="0.3">
      <c r="J76" s="161" t="str">
        <f t="shared" si="7"/>
        <v>0</v>
      </c>
      <c r="K76" s="170"/>
      <c r="L76" s="55">
        <f t="shared" si="8"/>
        <v>0</v>
      </c>
    </row>
    <row r="77" spans="10:12" x14ac:dyDescent="0.3">
      <c r="J77" s="161" t="str">
        <f t="shared" si="7"/>
        <v>0</v>
      </c>
      <c r="K77" s="170"/>
      <c r="L77" s="55">
        <f t="shared" si="8"/>
        <v>0</v>
      </c>
    </row>
    <row r="78" spans="10:12" x14ac:dyDescent="0.3">
      <c r="J78" s="161" t="str">
        <f t="shared" si="7"/>
        <v>0</v>
      </c>
      <c r="K78" s="170"/>
      <c r="L78" s="55">
        <f t="shared" si="8"/>
        <v>0</v>
      </c>
    </row>
    <row r="79" spans="10:12" x14ac:dyDescent="0.3">
      <c r="J79" s="161" t="str">
        <f t="shared" si="7"/>
        <v>0</v>
      </c>
      <c r="K79" s="170"/>
      <c r="L79" s="55">
        <f t="shared" si="8"/>
        <v>0</v>
      </c>
    </row>
    <row r="80" spans="10:12" x14ac:dyDescent="0.3">
      <c r="J80" s="161" t="str">
        <f t="shared" si="7"/>
        <v>0</v>
      </c>
      <c r="K80" s="170"/>
      <c r="L80" s="55">
        <f t="shared" si="8"/>
        <v>0</v>
      </c>
    </row>
    <row r="81" spans="10:12" x14ac:dyDescent="0.3">
      <c r="J81" s="161" t="str">
        <f t="shared" si="7"/>
        <v>0</v>
      </c>
      <c r="K81" s="170"/>
      <c r="L81" s="55">
        <f t="shared" si="8"/>
        <v>0</v>
      </c>
    </row>
    <row r="82" spans="10:12" x14ac:dyDescent="0.3">
      <c r="J82" s="161" t="str">
        <f t="shared" si="7"/>
        <v>0</v>
      </c>
      <c r="K82" s="170"/>
      <c r="L82" s="55">
        <f t="shared" si="8"/>
        <v>0</v>
      </c>
    </row>
    <row r="83" spans="10:12" x14ac:dyDescent="0.3">
      <c r="J83" s="161" t="str">
        <f t="shared" si="7"/>
        <v>0</v>
      </c>
      <c r="K83" s="170"/>
      <c r="L83" s="55">
        <f t="shared" si="8"/>
        <v>0</v>
      </c>
    </row>
    <row r="84" spans="10:12" x14ac:dyDescent="0.3">
      <c r="J84" s="161" t="str">
        <f t="shared" si="7"/>
        <v>0</v>
      </c>
      <c r="K84" s="170"/>
      <c r="L84" s="55">
        <f t="shared" si="8"/>
        <v>0</v>
      </c>
    </row>
    <row r="85" spans="10:12" x14ac:dyDescent="0.3">
      <c r="J85" s="161" t="str">
        <f t="shared" si="7"/>
        <v>0</v>
      </c>
      <c r="K85" s="170"/>
      <c r="L85" s="55">
        <f t="shared" si="8"/>
        <v>0</v>
      </c>
    </row>
    <row r="86" spans="10:12" x14ac:dyDescent="0.3">
      <c r="J86" s="161" t="str">
        <f t="shared" si="7"/>
        <v>0</v>
      </c>
      <c r="K86" s="170"/>
      <c r="L86" s="55">
        <f t="shared" si="8"/>
        <v>0</v>
      </c>
    </row>
    <row r="87" spans="10:12" x14ac:dyDescent="0.3">
      <c r="J87" s="161" t="str">
        <f t="shared" si="7"/>
        <v>0</v>
      </c>
      <c r="K87" s="170"/>
      <c r="L87" s="55">
        <f t="shared" si="8"/>
        <v>0</v>
      </c>
    </row>
    <row r="88" spans="10:12" x14ac:dyDescent="0.3">
      <c r="J88" s="161" t="str">
        <f t="shared" si="7"/>
        <v>0</v>
      </c>
      <c r="K88" s="170"/>
      <c r="L88" s="55">
        <f t="shared" si="8"/>
        <v>0</v>
      </c>
    </row>
    <row r="89" spans="10:12" x14ac:dyDescent="0.3">
      <c r="J89" s="161" t="str">
        <f t="shared" si="7"/>
        <v>0</v>
      </c>
      <c r="K89" s="170"/>
      <c r="L89" s="55">
        <f t="shared" si="8"/>
        <v>0</v>
      </c>
    </row>
    <row r="90" spans="10:12" x14ac:dyDescent="0.3">
      <c r="J90" s="161" t="str">
        <f t="shared" si="7"/>
        <v>0</v>
      </c>
      <c r="K90" s="170"/>
      <c r="L90" s="55">
        <f t="shared" si="8"/>
        <v>0</v>
      </c>
    </row>
    <row r="91" spans="10:12" x14ac:dyDescent="0.3">
      <c r="J91" s="161" t="str">
        <f t="shared" si="7"/>
        <v>0</v>
      </c>
      <c r="K91" s="170"/>
      <c r="L91" s="55">
        <f t="shared" si="8"/>
        <v>0</v>
      </c>
    </row>
    <row r="92" spans="10:12" x14ac:dyDescent="0.3">
      <c r="J92" s="161" t="str">
        <f t="shared" si="7"/>
        <v>0</v>
      </c>
      <c r="K92" s="170"/>
      <c r="L92" s="55">
        <f t="shared" si="8"/>
        <v>0</v>
      </c>
    </row>
    <row r="93" spans="10:12" x14ac:dyDescent="0.3">
      <c r="J93" s="161" t="str">
        <f t="shared" si="7"/>
        <v>0</v>
      </c>
      <c r="K93" s="170"/>
      <c r="L93" s="55">
        <f t="shared" si="8"/>
        <v>0</v>
      </c>
    </row>
    <row r="94" spans="10:12" x14ac:dyDescent="0.3">
      <c r="J94" s="161" t="str">
        <f t="shared" si="7"/>
        <v>0</v>
      </c>
      <c r="K94" s="170"/>
      <c r="L94" s="55">
        <f t="shared" si="8"/>
        <v>0</v>
      </c>
    </row>
    <row r="95" spans="10:12" x14ac:dyDescent="0.3">
      <c r="J95" s="161" t="str">
        <f t="shared" si="7"/>
        <v>0</v>
      </c>
      <c r="K95" s="170"/>
      <c r="L95" s="55">
        <f t="shared" si="8"/>
        <v>0</v>
      </c>
    </row>
    <row r="96" spans="10:12" x14ac:dyDescent="0.3">
      <c r="J96" s="161" t="str">
        <f t="shared" si="7"/>
        <v>0</v>
      </c>
      <c r="K96" s="170"/>
      <c r="L96" s="55">
        <f t="shared" si="8"/>
        <v>0</v>
      </c>
    </row>
    <row r="97" spans="10:12" x14ac:dyDescent="0.3">
      <c r="J97" s="161" t="str">
        <f t="shared" si="7"/>
        <v>0</v>
      </c>
      <c r="K97" s="170"/>
      <c r="L97" s="55">
        <f t="shared" si="8"/>
        <v>0</v>
      </c>
    </row>
    <row r="98" spans="10:12" x14ac:dyDescent="0.3">
      <c r="J98" s="161" t="str">
        <f t="shared" si="7"/>
        <v>0</v>
      </c>
      <c r="K98" s="170"/>
      <c r="L98" s="55">
        <f t="shared" si="8"/>
        <v>0</v>
      </c>
    </row>
    <row r="99" spans="10:12" x14ac:dyDescent="0.3">
      <c r="J99" s="161" t="str">
        <f t="shared" si="7"/>
        <v>0</v>
      </c>
      <c r="K99" s="170"/>
      <c r="L99" s="55">
        <f t="shared" si="8"/>
        <v>0</v>
      </c>
    </row>
    <row r="100" spans="10:12" x14ac:dyDescent="0.3">
      <c r="J100" s="161" t="str">
        <f t="shared" si="7"/>
        <v>0</v>
      </c>
      <c r="K100" s="170"/>
      <c r="L100" s="55">
        <f t="shared" si="8"/>
        <v>0</v>
      </c>
    </row>
    <row r="101" spans="10:12" x14ac:dyDescent="0.3">
      <c r="J101" s="161" t="str">
        <f t="shared" si="7"/>
        <v>0</v>
      </c>
      <c r="K101" s="170"/>
      <c r="L101" s="55">
        <f t="shared" si="8"/>
        <v>0</v>
      </c>
    </row>
    <row r="102" spans="10:12" x14ac:dyDescent="0.3">
      <c r="J102" s="161" t="str">
        <f t="shared" si="7"/>
        <v>0</v>
      </c>
      <c r="K102" s="170"/>
      <c r="L102" s="55">
        <f t="shared" si="8"/>
        <v>0</v>
      </c>
    </row>
    <row r="103" spans="10:12" x14ac:dyDescent="0.3">
      <c r="J103" s="161" t="str">
        <f t="shared" si="7"/>
        <v>0</v>
      </c>
      <c r="K103" s="170"/>
      <c r="L103" s="55">
        <f t="shared" si="8"/>
        <v>0</v>
      </c>
    </row>
    <row r="104" spans="10:12" x14ac:dyDescent="0.3">
      <c r="J104" s="161" t="str">
        <f t="shared" si="7"/>
        <v>0</v>
      </c>
      <c r="K104" s="170"/>
      <c r="L104" s="55">
        <f t="shared" si="8"/>
        <v>0</v>
      </c>
    </row>
    <row r="105" spans="10:12" x14ac:dyDescent="0.3">
      <c r="J105" s="161" t="str">
        <f t="shared" si="7"/>
        <v>0</v>
      </c>
      <c r="K105" s="170"/>
      <c r="L105" s="55">
        <f t="shared" si="8"/>
        <v>0</v>
      </c>
    </row>
    <row r="106" spans="10:12" x14ac:dyDescent="0.3">
      <c r="J106" s="161" t="str">
        <f t="shared" si="7"/>
        <v>0</v>
      </c>
      <c r="K106" s="170"/>
      <c r="L106" s="55">
        <f t="shared" si="8"/>
        <v>0</v>
      </c>
    </row>
    <row r="107" spans="10:12" x14ac:dyDescent="0.3">
      <c r="J107" s="161" t="str">
        <f t="shared" si="7"/>
        <v>0</v>
      </c>
      <c r="K107" s="170"/>
      <c r="L107" s="55">
        <f t="shared" si="8"/>
        <v>0</v>
      </c>
    </row>
    <row r="108" spans="10:12" x14ac:dyDescent="0.3">
      <c r="J108" s="161" t="str">
        <f t="shared" si="7"/>
        <v>0</v>
      </c>
      <c r="K108" s="170"/>
      <c r="L108" s="55">
        <f t="shared" si="8"/>
        <v>0</v>
      </c>
    </row>
    <row r="109" spans="10:12" x14ac:dyDescent="0.3">
      <c r="J109" s="161" t="str">
        <f t="shared" si="7"/>
        <v>0</v>
      </c>
      <c r="K109" s="170"/>
      <c r="L109" s="55">
        <f t="shared" si="8"/>
        <v>0</v>
      </c>
    </row>
    <row r="110" spans="10:12" x14ac:dyDescent="0.3">
      <c r="J110" s="161" t="str">
        <f t="shared" si="7"/>
        <v>0</v>
      </c>
      <c r="K110" s="170"/>
      <c r="L110" s="55">
        <f t="shared" si="8"/>
        <v>0</v>
      </c>
    </row>
    <row r="111" spans="10:12" x14ac:dyDescent="0.3">
      <c r="J111" s="161" t="str">
        <f t="shared" si="7"/>
        <v>0</v>
      </c>
      <c r="K111" s="170"/>
      <c r="L111" s="55">
        <f t="shared" si="8"/>
        <v>0</v>
      </c>
    </row>
    <row r="112" spans="10:12" x14ac:dyDescent="0.3">
      <c r="J112" s="161" t="str">
        <f t="shared" si="7"/>
        <v>0</v>
      </c>
      <c r="K112" s="170"/>
      <c r="L112" s="55">
        <f t="shared" si="8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7174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7174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01"/>
  <sheetViews>
    <sheetView workbookViewId="0">
      <selection activeCell="S13" sqref="S13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3.33203125" style="87" customWidth="1"/>
    <col min="12" max="12" width="4" style="214" hidden="1" customWidth="1" outlineLevel="1"/>
    <col min="13" max="18" width="11.44140625" style="160" hidden="1" customWidth="1" outlineLevel="1"/>
    <col min="19" max="19" width="11.44140625" style="221" collapsed="1"/>
    <col min="20" max="20" width="11" style="166" collapsed="1"/>
    <col min="21" max="21" width="11" style="47"/>
  </cols>
  <sheetData>
    <row r="1" spans="1:21" ht="18.600000000000001" thickBot="1" x14ac:dyDescent="0.4">
      <c r="A1" s="18" t="s">
        <v>57</v>
      </c>
      <c r="B1" s="19"/>
      <c r="C1" s="19" t="s">
        <v>133</v>
      </c>
      <c r="D1" s="45"/>
      <c r="E1" s="206"/>
      <c r="F1" s="206"/>
      <c r="G1" s="206" t="s">
        <v>122</v>
      </c>
      <c r="H1" s="206"/>
      <c r="I1" s="206"/>
      <c r="J1" s="152"/>
      <c r="L1" s="151"/>
      <c r="M1" s="206"/>
      <c r="N1" s="206"/>
      <c r="O1" s="206" t="s">
        <v>123</v>
      </c>
      <c r="P1" s="206"/>
      <c r="Q1" s="206"/>
      <c r="R1" s="207"/>
    </row>
    <row r="2" spans="1:21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88"/>
      <c r="L2" s="208"/>
      <c r="M2" s="153"/>
      <c r="N2" s="153"/>
      <c r="O2" s="153"/>
      <c r="P2" s="153"/>
      <c r="Q2" s="153"/>
      <c r="R2" s="154"/>
      <c r="S2" s="222" t="s">
        <v>145</v>
      </c>
      <c r="T2" s="223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88"/>
      <c r="L3" s="209" t="s">
        <v>15</v>
      </c>
      <c r="M3" s="155" t="s">
        <v>3</v>
      </c>
      <c r="N3" s="155" t="s">
        <v>4</v>
      </c>
      <c r="O3" s="155" t="s">
        <v>5</v>
      </c>
      <c r="P3" s="155" t="s">
        <v>6</v>
      </c>
      <c r="Q3" s="156" t="s">
        <v>7</v>
      </c>
      <c r="R3" s="157" t="s">
        <v>8</v>
      </c>
      <c r="S3" s="224" t="s">
        <v>174</v>
      </c>
      <c r="T3" s="225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89"/>
      <c r="L4" s="159"/>
      <c r="M4" s="158" t="s">
        <v>11</v>
      </c>
      <c r="N4" s="158" t="s">
        <v>11</v>
      </c>
      <c r="O4" s="158" t="s">
        <v>11</v>
      </c>
      <c r="P4" s="158" t="s">
        <v>11</v>
      </c>
      <c r="Q4" s="158" t="s">
        <v>11</v>
      </c>
      <c r="R4" s="158" t="s">
        <v>11</v>
      </c>
      <c r="S4" s="226"/>
      <c r="T4" s="169"/>
      <c r="U4" s="60">
        <f>SUM(U7:U115)</f>
        <v>1026.7849999999999</v>
      </c>
    </row>
    <row r="5" spans="1:21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89"/>
      <c r="L5" s="210"/>
      <c r="M5" s="211"/>
      <c r="N5" s="212"/>
      <c r="O5" s="212"/>
      <c r="P5" s="212"/>
      <c r="Q5" s="212"/>
      <c r="R5" s="212"/>
      <c r="S5" s="226"/>
      <c r="T5" s="169"/>
      <c r="U5" s="53"/>
    </row>
    <row r="6" spans="1:21" x14ac:dyDescent="0.3">
      <c r="B6" t="s">
        <v>361</v>
      </c>
      <c r="I6" s="161"/>
      <c r="J6" s="161" t="str">
        <f>IF(ISERROR(AVERAGE(E6:I6)),"0",(AVERAGE(E6:I6)))</f>
        <v>0</v>
      </c>
      <c r="K6" s="88"/>
      <c r="L6" s="213"/>
      <c r="M6" s="161"/>
    </row>
    <row r="7" spans="1:21" x14ac:dyDescent="0.3">
      <c r="C7" t="s">
        <v>58</v>
      </c>
      <c r="D7" t="s">
        <v>38</v>
      </c>
      <c r="E7" s="160">
        <v>82.07</v>
      </c>
      <c r="F7" s="160">
        <v>84.51</v>
      </c>
      <c r="I7" s="161"/>
      <c r="J7" s="161">
        <f t="shared" ref="J7:J71" si="0">IF(ISERROR(AVERAGE(E7:I7)),"0",(AVERAGE(E7:I7)))</f>
        <v>83.289999999999992</v>
      </c>
      <c r="K7" s="88"/>
      <c r="L7" s="213" t="s">
        <v>38</v>
      </c>
      <c r="M7" s="160">
        <v>104.49</v>
      </c>
      <c r="R7" s="160">
        <f>IF(ISERROR(AVERAGE(M7:Q7)),"0",(AVERAGE(M7:Q7)))</f>
        <v>104.49</v>
      </c>
      <c r="S7" s="221">
        <v>2</v>
      </c>
      <c r="U7" s="55">
        <f>(T7*R7)+S7*J7</f>
        <v>166.57999999999998</v>
      </c>
    </row>
    <row r="8" spans="1:21" x14ac:dyDescent="0.3">
      <c r="C8" t="s">
        <v>60</v>
      </c>
      <c r="D8" t="s">
        <v>38</v>
      </c>
      <c r="E8" s="160">
        <v>70.400000000000006</v>
      </c>
      <c r="I8" s="161"/>
      <c r="J8" s="161">
        <f>IF(ISERROR(AVERAGE(E8:I8)),"0",(AVERAGE(E8:I8)))</f>
        <v>70.400000000000006</v>
      </c>
      <c r="K8" s="88"/>
      <c r="L8" s="213" t="s">
        <v>38</v>
      </c>
      <c r="M8" s="160">
        <v>80.709999999999994</v>
      </c>
      <c r="R8" s="160">
        <f>IF(ISERROR(AVERAGE(M8:Q8)),"0",(AVERAGE(M8:Q8)))</f>
        <v>80.709999999999994</v>
      </c>
      <c r="U8" s="55">
        <f>(T8*R8)+S8*J8</f>
        <v>0</v>
      </c>
    </row>
    <row r="9" spans="1:21" x14ac:dyDescent="0.3">
      <c r="C9" t="s">
        <v>61</v>
      </c>
      <c r="D9" t="s">
        <v>38</v>
      </c>
      <c r="E9" s="160">
        <v>65.84</v>
      </c>
      <c r="F9" s="160">
        <v>51</v>
      </c>
      <c r="I9" s="161"/>
      <c r="J9" s="161">
        <f>IF(ISERROR(AVERAGE(E9:I9)),"0",(AVERAGE(E9:I9)))</f>
        <v>58.42</v>
      </c>
      <c r="K9" s="88"/>
      <c r="L9" s="213" t="s">
        <v>38</v>
      </c>
      <c r="R9" s="160" t="str">
        <f>IF(ISERROR(AVERAGE(M9:Q9)),"0",(AVERAGE(M9:Q9)))</f>
        <v>0</v>
      </c>
      <c r="S9" s="221">
        <v>2</v>
      </c>
      <c r="U9" s="55">
        <f>(T9*R9)+S9*J9</f>
        <v>116.84</v>
      </c>
    </row>
    <row r="10" spans="1:21" x14ac:dyDescent="0.3">
      <c r="C10" t="s">
        <v>62</v>
      </c>
      <c r="D10" t="s">
        <v>38</v>
      </c>
      <c r="E10" s="160">
        <v>132</v>
      </c>
      <c r="F10" s="160">
        <v>126.25</v>
      </c>
      <c r="J10" s="161">
        <f>IF(ISERROR(AVERAGE(E10:I10)),"0",(AVERAGE(E10:I10)))</f>
        <v>129.125</v>
      </c>
      <c r="L10" s="213" t="s">
        <v>38</v>
      </c>
      <c r="M10" s="160">
        <v>150.1</v>
      </c>
      <c r="R10" s="160">
        <f>IF(ISERROR(AVERAGE(M10:Q10)),"0",(AVERAGE(M10:Q10)))</f>
        <v>150.1</v>
      </c>
      <c r="U10" s="55">
        <f>(T10*R10)+S10*J10</f>
        <v>0</v>
      </c>
    </row>
    <row r="11" spans="1:21" x14ac:dyDescent="0.3">
      <c r="C11" t="s">
        <v>319</v>
      </c>
      <c r="E11" s="160">
        <v>95.11</v>
      </c>
      <c r="J11" s="161">
        <f>IF(ISERROR(AVERAGE(E11:I11)),"0",(AVERAGE(E11:I11)))</f>
        <v>95.11</v>
      </c>
      <c r="R11" s="160" t="str">
        <f>IF(ISERROR(AVERAGE(M11:Q11)),"0",(AVERAGE(M11:Q11)))</f>
        <v>0</v>
      </c>
      <c r="U11" s="55">
        <f>(T11*R11)+S11*J11</f>
        <v>0</v>
      </c>
    </row>
    <row r="12" spans="1:21" x14ac:dyDescent="0.3">
      <c r="B12" t="s">
        <v>362</v>
      </c>
      <c r="I12" s="161"/>
      <c r="J12" s="161"/>
      <c r="K12" s="88"/>
      <c r="L12" s="213"/>
      <c r="U12" s="55"/>
    </row>
    <row r="13" spans="1:21" x14ac:dyDescent="0.3">
      <c r="C13" t="s">
        <v>59</v>
      </c>
      <c r="D13" t="s">
        <v>38</v>
      </c>
      <c r="E13" s="160">
        <v>47.46</v>
      </c>
      <c r="F13" s="160">
        <v>37.659999999999997</v>
      </c>
      <c r="I13" s="161"/>
      <c r="J13" s="161">
        <f>IF(ISERROR(AVERAGE(E13:I13)),"0",(AVERAGE(E13:I13)))</f>
        <v>42.56</v>
      </c>
      <c r="K13" s="88"/>
      <c r="L13" s="213" t="s">
        <v>38</v>
      </c>
      <c r="M13" s="160">
        <v>58.53</v>
      </c>
      <c r="R13" s="160">
        <f t="shared" ref="R13:R18" si="1">IF(ISERROR(AVERAGE(M13:Q13)),"0",(AVERAGE(M13:Q13)))</f>
        <v>58.53</v>
      </c>
      <c r="S13" s="221">
        <v>4</v>
      </c>
      <c r="T13" s="170"/>
      <c r="U13" s="55">
        <f t="shared" ref="U13:U18" si="2">(T13*R13)+S13*J13</f>
        <v>170.24</v>
      </c>
    </row>
    <row r="14" spans="1:21" x14ac:dyDescent="0.3">
      <c r="C14" t="s">
        <v>124</v>
      </c>
      <c r="I14" s="161"/>
      <c r="J14" s="161"/>
      <c r="K14" s="88"/>
      <c r="L14" s="213" t="s">
        <v>38</v>
      </c>
      <c r="M14" s="160">
        <v>62.97</v>
      </c>
      <c r="R14" s="160">
        <f t="shared" si="1"/>
        <v>62.97</v>
      </c>
      <c r="U14" s="55">
        <f t="shared" si="2"/>
        <v>0</v>
      </c>
    </row>
    <row r="15" spans="1:21" x14ac:dyDescent="0.3">
      <c r="C15" t="s">
        <v>125</v>
      </c>
      <c r="D15" t="s">
        <v>38</v>
      </c>
      <c r="J15" s="161" t="str">
        <f>IF(ISERROR(AVERAGE(E15:I15)),"0",(AVERAGE(E15:I15)))</f>
        <v>0</v>
      </c>
      <c r="L15" s="213" t="s">
        <v>38</v>
      </c>
      <c r="M15" s="160">
        <v>195</v>
      </c>
      <c r="R15" s="160">
        <f t="shared" si="1"/>
        <v>195</v>
      </c>
      <c r="U15" s="55">
        <f t="shared" si="2"/>
        <v>0</v>
      </c>
    </row>
    <row r="16" spans="1:21" x14ac:dyDescent="0.3">
      <c r="C16" t="s">
        <v>317</v>
      </c>
      <c r="E16" s="160">
        <v>91.2</v>
      </c>
      <c r="J16" s="161">
        <f>IF(ISERROR(AVERAGE(E16:I16)),"0",(AVERAGE(E16:I16)))</f>
        <v>91.2</v>
      </c>
      <c r="R16" s="160" t="str">
        <f t="shared" si="1"/>
        <v>0</v>
      </c>
      <c r="U16" s="55">
        <f t="shared" si="2"/>
        <v>0</v>
      </c>
    </row>
    <row r="17" spans="2:21" x14ac:dyDescent="0.3">
      <c r="C17" t="s">
        <v>318</v>
      </c>
      <c r="E17" s="160">
        <v>66.349999999999994</v>
      </c>
      <c r="J17" s="161">
        <f>IF(ISERROR(AVERAGE(E17:I17)),"0",(AVERAGE(E17:I17)))</f>
        <v>66.349999999999994</v>
      </c>
      <c r="R17" s="160" t="str">
        <f t="shared" si="1"/>
        <v>0</v>
      </c>
      <c r="U17" s="55">
        <f t="shared" si="2"/>
        <v>0</v>
      </c>
    </row>
    <row r="18" spans="2:21" x14ac:dyDescent="0.3">
      <c r="C18" t="s">
        <v>320</v>
      </c>
      <c r="E18" s="160">
        <v>65</v>
      </c>
      <c r="J18" s="161">
        <f>IF(ISERROR(AVERAGE(E18:I18)),"0",(AVERAGE(E18:I18)))</f>
        <v>65</v>
      </c>
      <c r="R18" s="160" t="str">
        <f t="shared" si="1"/>
        <v>0</v>
      </c>
      <c r="U18" s="55">
        <f t="shared" si="2"/>
        <v>0</v>
      </c>
    </row>
    <row r="19" spans="2:21" x14ac:dyDescent="0.3">
      <c r="B19" t="s">
        <v>363</v>
      </c>
    </row>
    <row r="20" spans="2:21" x14ac:dyDescent="0.3">
      <c r="C20" t="s">
        <v>63</v>
      </c>
      <c r="D20" t="s">
        <v>38</v>
      </c>
      <c r="E20" s="160">
        <v>67</v>
      </c>
      <c r="F20" s="160">
        <v>61.17</v>
      </c>
      <c r="J20" s="161">
        <f>IF(ISERROR(AVERAGE(E20:I20)),"0",(AVERAGE(E20:I20)))</f>
        <v>64.085000000000008</v>
      </c>
      <c r="L20" s="213" t="s">
        <v>38</v>
      </c>
      <c r="R20" s="160" t="str">
        <f>IF(ISERROR(AVERAGE(M20:Q20)),"0",(AVERAGE(M20:Q20)))</f>
        <v>0</v>
      </c>
      <c r="S20" s="221">
        <v>1</v>
      </c>
      <c r="U20" s="55">
        <f>(T20*R20)+S20*J20</f>
        <v>64.085000000000008</v>
      </c>
    </row>
    <row r="21" spans="2:21" x14ac:dyDescent="0.3">
      <c r="C21" t="s">
        <v>64</v>
      </c>
      <c r="D21" t="s">
        <v>38</v>
      </c>
      <c r="E21" s="160">
        <v>69</v>
      </c>
      <c r="F21" s="160">
        <v>50.15</v>
      </c>
      <c r="J21" s="161">
        <f>IF(ISERROR(AVERAGE(F21:I21)),"0",(AVERAGE(F21:I21)))</f>
        <v>50.15</v>
      </c>
      <c r="L21" s="213" t="s">
        <v>38</v>
      </c>
      <c r="M21" s="160">
        <v>102.88</v>
      </c>
      <c r="R21" s="160">
        <f>IF(ISERROR(AVERAGE(M21:Q21)),"0",(AVERAGE(M21:Q21)))</f>
        <v>102.88</v>
      </c>
      <c r="S21" s="221">
        <v>1</v>
      </c>
      <c r="U21" s="55">
        <f>(T21*R21)+S21*J21</f>
        <v>50.15</v>
      </c>
    </row>
    <row r="22" spans="2:21" x14ac:dyDescent="0.3">
      <c r="B22" t="s">
        <v>364</v>
      </c>
    </row>
    <row r="23" spans="2:21" x14ac:dyDescent="0.3">
      <c r="C23" t="s">
        <v>65</v>
      </c>
      <c r="D23" t="s">
        <v>38</v>
      </c>
      <c r="E23" s="160">
        <v>53.07</v>
      </c>
      <c r="I23" s="161"/>
      <c r="J23" s="161">
        <f>IF(ISERROR(AVERAGE(E23:I23)),"0",(AVERAGE(E23:I23)))</f>
        <v>53.07</v>
      </c>
      <c r="K23" s="88"/>
      <c r="L23" s="213" t="s">
        <v>38</v>
      </c>
      <c r="R23" s="160" t="str">
        <f>IF(ISERROR(AVERAGE(M23:Q23)),"0",(AVERAGE(M23:Q23)))</f>
        <v>0</v>
      </c>
      <c r="U23" s="55">
        <f>(T23*R23)+S23*J23</f>
        <v>0</v>
      </c>
    </row>
    <row r="24" spans="2:21" x14ac:dyDescent="0.3">
      <c r="C24" t="s">
        <v>66</v>
      </c>
      <c r="D24" t="s">
        <v>38</v>
      </c>
      <c r="E24" s="160">
        <v>54.82</v>
      </c>
      <c r="I24" s="161"/>
      <c r="J24" s="161">
        <f>IF(ISERROR(AVERAGE(E24:I24)),"0",(AVERAGE(E24:I24)))</f>
        <v>54.82</v>
      </c>
      <c r="K24" s="88"/>
      <c r="L24" s="213" t="s">
        <v>38</v>
      </c>
      <c r="R24" s="160" t="str">
        <f>IF(ISERROR(AVERAGE(M24:Q24)),"0",(AVERAGE(M24:Q24)))</f>
        <v>0</v>
      </c>
      <c r="U24" s="55">
        <f>(T24*R24)+S24*J24</f>
        <v>0</v>
      </c>
    </row>
    <row r="25" spans="2:21" x14ac:dyDescent="0.3">
      <c r="C25" t="s">
        <v>306</v>
      </c>
      <c r="D25" t="s">
        <v>38</v>
      </c>
      <c r="E25" s="160">
        <v>66.63</v>
      </c>
      <c r="F25" s="160">
        <v>52.62</v>
      </c>
      <c r="J25" s="161">
        <f>IF(ISERROR(AVERAGE(E25:I25)),"0",(AVERAGE(E25:I25)))</f>
        <v>59.625</v>
      </c>
      <c r="L25" s="213" t="s">
        <v>38</v>
      </c>
      <c r="M25" s="160">
        <v>88.46</v>
      </c>
      <c r="R25" s="160">
        <f>IF(ISERROR(AVERAGE(M25:Q25)),"0",(AVERAGE(M25:Q25)))</f>
        <v>88.46</v>
      </c>
      <c r="U25" s="55">
        <f>(T25*R25)+S25*J25</f>
        <v>0</v>
      </c>
    </row>
    <row r="26" spans="2:21" x14ac:dyDescent="0.3">
      <c r="B26" t="s">
        <v>365</v>
      </c>
    </row>
    <row r="27" spans="2:21" x14ac:dyDescent="0.3">
      <c r="C27" t="s">
        <v>380</v>
      </c>
      <c r="D27" t="s">
        <v>38</v>
      </c>
      <c r="E27" s="160">
        <v>4500</v>
      </c>
      <c r="J27" s="161">
        <f>IF(ISERROR(AVERAGE(E27:I27)),"0",(AVERAGE(E27:I27)))</f>
        <v>4500</v>
      </c>
      <c r="L27" s="213" t="s">
        <v>38</v>
      </c>
      <c r="M27" s="160">
        <v>726.28</v>
      </c>
      <c r="R27" s="160">
        <f>IF(ISERROR(AVERAGE(M27:Q27)),"0",(AVERAGE(M27:Q27)))</f>
        <v>726.28</v>
      </c>
      <c r="U27" s="55">
        <f>(T27*R27)+S27*J27</f>
        <v>0</v>
      </c>
    </row>
    <row r="28" spans="2:21" x14ac:dyDescent="0.3">
      <c r="C28" t="s">
        <v>430</v>
      </c>
      <c r="D28" t="s">
        <v>38</v>
      </c>
      <c r="E28" s="160">
        <v>509.26</v>
      </c>
      <c r="J28" s="161">
        <f>IF(ISERROR(AVERAGE(E28:I28)),"0",(AVERAGE(E28:I28)))</f>
        <v>509.26</v>
      </c>
      <c r="L28" s="213"/>
      <c r="U28" s="55">
        <f>(T28*R28)+S28*J28</f>
        <v>0</v>
      </c>
    </row>
    <row r="29" spans="2:21" x14ac:dyDescent="0.3">
      <c r="B29" t="s">
        <v>366</v>
      </c>
    </row>
    <row r="30" spans="2:21" x14ac:dyDescent="0.3">
      <c r="C30" t="s">
        <v>68</v>
      </c>
      <c r="D30" t="s">
        <v>38</v>
      </c>
      <c r="F30" s="160">
        <v>216.05</v>
      </c>
      <c r="J30" s="161">
        <f>IF(ISERROR(AVERAGE(E30:I30)),"0",(AVERAGE(E30:I30)))</f>
        <v>216.05</v>
      </c>
      <c r="L30" s="213" t="s">
        <v>38</v>
      </c>
      <c r="M30" s="160">
        <v>216.05</v>
      </c>
      <c r="R30" s="160">
        <f>IF(ISERROR(AVERAGE(M30:Q30)),"0",(AVERAGE(M30:Q30)))</f>
        <v>216.05</v>
      </c>
      <c r="T30" s="169"/>
      <c r="U30" s="55">
        <f>(T30*R30)+S30*J30</f>
        <v>0</v>
      </c>
    </row>
    <row r="31" spans="2:21" x14ac:dyDescent="0.3">
      <c r="C31" t="s">
        <v>69</v>
      </c>
      <c r="D31" t="s">
        <v>38</v>
      </c>
      <c r="F31" s="160">
        <v>266.75</v>
      </c>
      <c r="J31" s="161">
        <f>IF(ISERROR(AVERAGE(E31:I31)),"0",(AVERAGE(E31:I31)))</f>
        <v>266.75</v>
      </c>
      <c r="L31" s="213" t="s">
        <v>38</v>
      </c>
      <c r="M31" s="160">
        <v>266.75</v>
      </c>
      <c r="R31" s="160">
        <f>IF(ISERROR(AVERAGE(M31:Q31)),"0",(AVERAGE(M31:Q31)))</f>
        <v>266.75</v>
      </c>
      <c r="U31" s="55">
        <f>(T31*R31)+S31*J31</f>
        <v>0</v>
      </c>
    </row>
    <row r="32" spans="2:21" x14ac:dyDescent="0.3">
      <c r="C32" t="s">
        <v>70</v>
      </c>
      <c r="D32" t="s">
        <v>38</v>
      </c>
      <c r="F32" s="160">
        <v>204.35</v>
      </c>
      <c r="J32" s="161">
        <f>IF(ISERROR(AVERAGE(E32:I32)),"0",(AVERAGE(E32:I32)))</f>
        <v>204.35</v>
      </c>
      <c r="L32" s="213" t="s">
        <v>38</v>
      </c>
      <c r="M32" s="160">
        <v>906.04</v>
      </c>
      <c r="R32" s="160">
        <f>IF(ISERROR(AVERAGE(M32:Q32)),"0",(AVERAGE(M32:Q32)))</f>
        <v>906.04</v>
      </c>
      <c r="U32" s="55">
        <f>(T32*R32)+S32*J32</f>
        <v>0</v>
      </c>
    </row>
    <row r="33" spans="2:21" x14ac:dyDescent="0.3">
      <c r="B33" t="s">
        <v>367</v>
      </c>
    </row>
    <row r="34" spans="2:21" x14ac:dyDescent="0.3">
      <c r="C34" t="s">
        <v>67</v>
      </c>
      <c r="D34" t="s">
        <v>38</v>
      </c>
      <c r="E34" s="160">
        <v>426.63</v>
      </c>
      <c r="F34" s="160">
        <v>491.15</v>
      </c>
      <c r="J34" s="161">
        <f t="shared" si="0"/>
        <v>458.89</v>
      </c>
      <c r="L34" s="213" t="s">
        <v>38</v>
      </c>
      <c r="M34" s="160">
        <v>792.61</v>
      </c>
      <c r="R34" s="160">
        <f t="shared" ref="R34:R59" si="3">IF(ISERROR(AVERAGE(M34:Q34)),"0",(AVERAGE(M34:Q34)))</f>
        <v>792.61</v>
      </c>
      <c r="S34" s="221">
        <v>1</v>
      </c>
      <c r="U34" s="55">
        <f t="shared" ref="U34:U54" si="4">(T34*R34)+S34*J34</f>
        <v>458.89</v>
      </c>
    </row>
    <row r="35" spans="2:21" x14ac:dyDescent="0.3">
      <c r="C35" t="s">
        <v>368</v>
      </c>
      <c r="D35" t="s">
        <v>16</v>
      </c>
      <c r="E35" s="160">
        <v>1800</v>
      </c>
      <c r="J35" s="161">
        <f>IF(ISERROR(AVERAGE(E35:I35)),"0",(AVERAGE(E35:I35)))</f>
        <v>1800</v>
      </c>
      <c r="R35" s="160" t="str">
        <f>IF(ISERROR(AVERAGE(M35:Q35)),"0",(AVERAGE(M35:Q35)))</f>
        <v>0</v>
      </c>
      <c r="U35" s="55">
        <f>(T35*R35)+S35*J35</f>
        <v>0</v>
      </c>
    </row>
    <row r="36" spans="2:21" x14ac:dyDescent="0.3">
      <c r="J36" s="161" t="str">
        <f t="shared" ref="J36:J43" si="5">IF(ISERROR(AVERAGE(E36:I36)),"0",(AVERAGE(E36:I36)))</f>
        <v>0</v>
      </c>
    </row>
    <row r="37" spans="2:21" x14ac:dyDescent="0.3">
      <c r="J37" s="161" t="str">
        <f t="shared" si="5"/>
        <v>0</v>
      </c>
    </row>
    <row r="38" spans="2:21" x14ac:dyDescent="0.3">
      <c r="J38" s="161" t="str">
        <f t="shared" si="5"/>
        <v>0</v>
      </c>
    </row>
    <row r="39" spans="2:21" x14ac:dyDescent="0.3">
      <c r="J39" s="161" t="str">
        <f t="shared" si="5"/>
        <v>0</v>
      </c>
    </row>
    <row r="40" spans="2:21" x14ac:dyDescent="0.3">
      <c r="J40" s="161" t="str">
        <f t="shared" si="5"/>
        <v>0</v>
      </c>
    </row>
    <row r="41" spans="2:21" x14ac:dyDescent="0.3">
      <c r="J41" s="161" t="str">
        <f t="shared" si="5"/>
        <v>0</v>
      </c>
    </row>
    <row r="42" spans="2:21" x14ac:dyDescent="0.3">
      <c r="J42" s="161" t="str">
        <f t="shared" si="5"/>
        <v>0</v>
      </c>
    </row>
    <row r="43" spans="2:21" x14ac:dyDescent="0.3">
      <c r="J43" s="161" t="str">
        <f t="shared" si="5"/>
        <v>0</v>
      </c>
    </row>
    <row r="44" spans="2:21" x14ac:dyDescent="0.3">
      <c r="J44" s="161" t="str">
        <f t="shared" si="0"/>
        <v>0</v>
      </c>
      <c r="R44" s="160" t="str">
        <f t="shared" si="3"/>
        <v>0</v>
      </c>
      <c r="U44" s="55">
        <f t="shared" si="4"/>
        <v>0</v>
      </c>
    </row>
    <row r="45" spans="2:21" x14ac:dyDescent="0.3">
      <c r="J45" s="161" t="str">
        <f t="shared" si="0"/>
        <v>0</v>
      </c>
      <c r="R45" s="160" t="str">
        <f t="shared" si="3"/>
        <v>0</v>
      </c>
      <c r="T45" s="170"/>
      <c r="U45" s="55">
        <f t="shared" si="4"/>
        <v>0</v>
      </c>
    </row>
    <row r="46" spans="2:21" x14ac:dyDescent="0.3">
      <c r="J46" s="161" t="str">
        <f t="shared" si="0"/>
        <v>0</v>
      </c>
      <c r="R46" s="160" t="str">
        <f t="shared" si="3"/>
        <v>0</v>
      </c>
      <c r="T46" s="170"/>
      <c r="U46" s="55">
        <f t="shared" si="4"/>
        <v>0</v>
      </c>
    </row>
    <row r="47" spans="2:21" x14ac:dyDescent="0.3">
      <c r="J47" s="161" t="str">
        <f t="shared" si="0"/>
        <v>0</v>
      </c>
      <c r="R47" s="160" t="str">
        <f t="shared" si="3"/>
        <v>0</v>
      </c>
      <c r="T47" s="170"/>
      <c r="U47" s="55">
        <f t="shared" si="4"/>
        <v>0</v>
      </c>
    </row>
    <row r="48" spans="2:21" x14ac:dyDescent="0.3">
      <c r="J48" s="161" t="str">
        <f t="shared" si="0"/>
        <v>0</v>
      </c>
      <c r="R48" s="160" t="str">
        <f t="shared" si="3"/>
        <v>0</v>
      </c>
      <c r="U48" s="55">
        <f t="shared" si="4"/>
        <v>0</v>
      </c>
    </row>
    <row r="49" spans="10:21" x14ac:dyDescent="0.3">
      <c r="J49" s="161" t="str">
        <f t="shared" si="0"/>
        <v>0</v>
      </c>
      <c r="R49" s="160" t="str">
        <f t="shared" si="3"/>
        <v>0</v>
      </c>
      <c r="U49" s="55">
        <f t="shared" si="4"/>
        <v>0</v>
      </c>
    </row>
    <row r="50" spans="10:21" x14ac:dyDescent="0.3">
      <c r="J50" s="161" t="str">
        <f t="shared" si="0"/>
        <v>0</v>
      </c>
      <c r="R50" s="160" t="str">
        <f t="shared" si="3"/>
        <v>0</v>
      </c>
      <c r="U50" s="55">
        <f t="shared" si="4"/>
        <v>0</v>
      </c>
    </row>
    <row r="51" spans="10:21" x14ac:dyDescent="0.3">
      <c r="J51" s="161" t="str">
        <f t="shared" si="0"/>
        <v>0</v>
      </c>
      <c r="R51" s="160" t="str">
        <f t="shared" si="3"/>
        <v>0</v>
      </c>
      <c r="U51" s="55">
        <f t="shared" si="4"/>
        <v>0</v>
      </c>
    </row>
    <row r="52" spans="10:21" x14ac:dyDescent="0.3">
      <c r="J52" s="161" t="str">
        <f t="shared" si="0"/>
        <v>0</v>
      </c>
      <c r="R52" s="160" t="str">
        <f t="shared" si="3"/>
        <v>0</v>
      </c>
      <c r="U52" s="55">
        <f t="shared" si="4"/>
        <v>0</v>
      </c>
    </row>
    <row r="53" spans="10:21" x14ac:dyDescent="0.3">
      <c r="J53" s="161" t="str">
        <f t="shared" si="0"/>
        <v>0</v>
      </c>
      <c r="R53" s="160" t="str">
        <f t="shared" si="3"/>
        <v>0</v>
      </c>
      <c r="U53" s="55">
        <f t="shared" si="4"/>
        <v>0</v>
      </c>
    </row>
    <row r="54" spans="10:21" x14ac:dyDescent="0.3">
      <c r="J54" s="161" t="str">
        <f t="shared" si="0"/>
        <v>0</v>
      </c>
      <c r="R54" s="160" t="str">
        <f t="shared" si="3"/>
        <v>0</v>
      </c>
      <c r="T54" s="170"/>
      <c r="U54" s="55">
        <f t="shared" si="4"/>
        <v>0</v>
      </c>
    </row>
    <row r="55" spans="10:21" x14ac:dyDescent="0.3">
      <c r="J55" s="161" t="str">
        <f t="shared" si="0"/>
        <v>0</v>
      </c>
      <c r="R55" s="160" t="str">
        <f t="shared" si="3"/>
        <v>0</v>
      </c>
      <c r="U55" s="55"/>
    </row>
    <row r="56" spans="10:21" x14ac:dyDescent="0.3">
      <c r="J56" s="161" t="str">
        <f t="shared" si="0"/>
        <v>0</v>
      </c>
      <c r="R56" s="160" t="str">
        <f t="shared" si="3"/>
        <v>0</v>
      </c>
    </row>
    <row r="57" spans="10:21" x14ac:dyDescent="0.3">
      <c r="J57" s="161" t="str">
        <f t="shared" si="0"/>
        <v>0</v>
      </c>
      <c r="R57" s="160" t="str">
        <f t="shared" si="3"/>
        <v>0</v>
      </c>
      <c r="U57" s="55">
        <f>T57*S57</f>
        <v>0</v>
      </c>
    </row>
    <row r="58" spans="10:21" x14ac:dyDescent="0.3">
      <c r="J58" s="161" t="str">
        <f t="shared" si="0"/>
        <v>0</v>
      </c>
      <c r="R58" s="160" t="str">
        <f t="shared" si="3"/>
        <v>0</v>
      </c>
      <c r="T58" s="170"/>
      <c r="U58" s="55">
        <f>T58*S58</f>
        <v>0</v>
      </c>
    </row>
    <row r="59" spans="10:21" x14ac:dyDescent="0.3">
      <c r="J59" s="161" t="str">
        <f t="shared" si="0"/>
        <v>0</v>
      </c>
      <c r="R59" s="160" t="str">
        <f t="shared" si="3"/>
        <v>0</v>
      </c>
      <c r="T59" s="170"/>
      <c r="U59" s="55">
        <f>T59*S59</f>
        <v>0</v>
      </c>
    </row>
    <row r="60" spans="10:21" x14ac:dyDescent="0.3">
      <c r="J60" s="161" t="str">
        <f t="shared" si="0"/>
        <v>0</v>
      </c>
      <c r="R60" s="160" t="str">
        <f t="shared" ref="R60:R101" si="6">IF(ISERROR(AVERAGE(M60:Q60)),"0",(AVERAGE(M60:Q60)))</f>
        <v>0</v>
      </c>
      <c r="T60" s="170"/>
      <c r="U60" s="55">
        <f t="shared" ref="U60:U101" si="7">T60*S60</f>
        <v>0</v>
      </c>
    </row>
    <row r="61" spans="10:21" x14ac:dyDescent="0.3">
      <c r="J61" s="161" t="str">
        <f t="shared" si="0"/>
        <v>0</v>
      </c>
      <c r="R61" s="160" t="str">
        <f t="shared" si="6"/>
        <v>0</v>
      </c>
      <c r="T61" s="170"/>
      <c r="U61" s="55">
        <f t="shared" si="7"/>
        <v>0</v>
      </c>
    </row>
    <row r="62" spans="10:21" x14ac:dyDescent="0.3">
      <c r="J62" s="161" t="str">
        <f t="shared" si="0"/>
        <v>0</v>
      </c>
      <c r="R62" s="160" t="str">
        <f t="shared" si="6"/>
        <v>0</v>
      </c>
      <c r="T62" s="170"/>
      <c r="U62" s="55">
        <f t="shared" si="7"/>
        <v>0</v>
      </c>
    </row>
    <row r="63" spans="10:21" x14ac:dyDescent="0.3">
      <c r="J63" s="161" t="str">
        <f t="shared" si="0"/>
        <v>0</v>
      </c>
      <c r="R63" s="160" t="str">
        <f t="shared" si="6"/>
        <v>0</v>
      </c>
      <c r="T63" s="170"/>
      <c r="U63" s="55">
        <f t="shared" si="7"/>
        <v>0</v>
      </c>
    </row>
    <row r="64" spans="10:21" x14ac:dyDescent="0.3">
      <c r="J64" s="161" t="str">
        <f t="shared" si="0"/>
        <v>0</v>
      </c>
      <c r="R64" s="160" t="str">
        <f t="shared" si="6"/>
        <v>0</v>
      </c>
      <c r="T64" s="170"/>
      <c r="U64" s="55">
        <f t="shared" si="7"/>
        <v>0</v>
      </c>
    </row>
    <row r="65" spans="10:21" x14ac:dyDescent="0.3">
      <c r="J65" s="161" t="str">
        <f t="shared" si="0"/>
        <v>0</v>
      </c>
      <c r="R65" s="160" t="str">
        <f t="shared" si="6"/>
        <v>0</v>
      </c>
      <c r="T65" s="170"/>
      <c r="U65" s="55">
        <f t="shared" si="7"/>
        <v>0</v>
      </c>
    </row>
    <row r="66" spans="10:21" x14ac:dyDescent="0.3">
      <c r="J66" s="161" t="str">
        <f t="shared" si="0"/>
        <v>0</v>
      </c>
      <c r="R66" s="160" t="str">
        <f t="shared" si="6"/>
        <v>0</v>
      </c>
      <c r="T66" s="170"/>
      <c r="U66" s="55">
        <f t="shared" si="7"/>
        <v>0</v>
      </c>
    </row>
    <row r="67" spans="10:21" x14ac:dyDescent="0.3">
      <c r="J67" s="161" t="str">
        <f t="shared" si="0"/>
        <v>0</v>
      </c>
      <c r="R67" s="160" t="str">
        <f t="shared" si="6"/>
        <v>0</v>
      </c>
      <c r="T67" s="170"/>
      <c r="U67" s="55">
        <f t="shared" si="7"/>
        <v>0</v>
      </c>
    </row>
    <row r="68" spans="10:21" x14ac:dyDescent="0.3">
      <c r="J68" s="161" t="str">
        <f t="shared" si="0"/>
        <v>0</v>
      </c>
      <c r="R68" s="160" t="str">
        <f t="shared" si="6"/>
        <v>0</v>
      </c>
      <c r="T68" s="170"/>
      <c r="U68" s="55">
        <f t="shared" si="7"/>
        <v>0</v>
      </c>
    </row>
    <row r="69" spans="10:21" x14ac:dyDescent="0.3">
      <c r="J69" s="161" t="str">
        <f t="shared" si="0"/>
        <v>0</v>
      </c>
      <c r="R69" s="160" t="str">
        <f t="shared" si="6"/>
        <v>0</v>
      </c>
      <c r="T69" s="170"/>
      <c r="U69" s="55">
        <f t="shared" si="7"/>
        <v>0</v>
      </c>
    </row>
    <row r="70" spans="10:21" x14ac:dyDescent="0.3">
      <c r="J70" s="161" t="str">
        <f t="shared" si="0"/>
        <v>0</v>
      </c>
      <c r="R70" s="160" t="str">
        <f t="shared" si="6"/>
        <v>0</v>
      </c>
      <c r="T70" s="170"/>
      <c r="U70" s="55">
        <f t="shared" si="7"/>
        <v>0</v>
      </c>
    </row>
    <row r="71" spans="10:21" x14ac:dyDescent="0.3">
      <c r="J71" s="161" t="str">
        <f t="shared" si="0"/>
        <v>0</v>
      </c>
      <c r="R71" s="160" t="str">
        <f t="shared" si="6"/>
        <v>0</v>
      </c>
      <c r="T71" s="170"/>
      <c r="U71" s="55">
        <f t="shared" si="7"/>
        <v>0</v>
      </c>
    </row>
    <row r="72" spans="10:21" x14ac:dyDescent="0.3">
      <c r="J72" s="161" t="str">
        <f t="shared" ref="J72:J101" si="8">IF(ISERROR(AVERAGE(E72:I72)),"0",(AVERAGE(E72:I72)))</f>
        <v>0</v>
      </c>
      <c r="R72" s="160" t="str">
        <f t="shared" si="6"/>
        <v>0</v>
      </c>
      <c r="T72" s="170"/>
      <c r="U72" s="55">
        <f t="shared" si="7"/>
        <v>0</v>
      </c>
    </row>
    <row r="73" spans="10:21" x14ac:dyDescent="0.3">
      <c r="J73" s="161" t="str">
        <f t="shared" si="8"/>
        <v>0</v>
      </c>
      <c r="R73" s="160" t="str">
        <f t="shared" si="6"/>
        <v>0</v>
      </c>
      <c r="T73" s="170"/>
      <c r="U73" s="55">
        <f t="shared" si="7"/>
        <v>0</v>
      </c>
    </row>
    <row r="74" spans="10:21" x14ac:dyDescent="0.3">
      <c r="J74" s="161" t="str">
        <f t="shared" si="8"/>
        <v>0</v>
      </c>
      <c r="R74" s="160" t="str">
        <f t="shared" si="6"/>
        <v>0</v>
      </c>
      <c r="T74" s="170"/>
      <c r="U74" s="55">
        <f t="shared" si="7"/>
        <v>0</v>
      </c>
    </row>
    <row r="75" spans="10:21" x14ac:dyDescent="0.3">
      <c r="J75" s="161" t="str">
        <f t="shared" si="8"/>
        <v>0</v>
      </c>
      <c r="R75" s="160" t="str">
        <f t="shared" si="6"/>
        <v>0</v>
      </c>
      <c r="T75" s="170"/>
      <c r="U75" s="55">
        <f t="shared" si="7"/>
        <v>0</v>
      </c>
    </row>
    <row r="76" spans="10:21" x14ac:dyDescent="0.3">
      <c r="J76" s="161" t="str">
        <f t="shared" si="8"/>
        <v>0</v>
      </c>
      <c r="R76" s="160" t="str">
        <f t="shared" si="6"/>
        <v>0</v>
      </c>
      <c r="T76" s="170"/>
      <c r="U76" s="55">
        <f t="shared" si="7"/>
        <v>0</v>
      </c>
    </row>
    <row r="77" spans="10:21" x14ac:dyDescent="0.3">
      <c r="J77" s="161" t="str">
        <f t="shared" si="8"/>
        <v>0</v>
      </c>
      <c r="R77" s="160" t="str">
        <f t="shared" si="6"/>
        <v>0</v>
      </c>
      <c r="T77" s="170"/>
      <c r="U77" s="55">
        <f t="shared" si="7"/>
        <v>0</v>
      </c>
    </row>
    <row r="78" spans="10:21" x14ac:dyDescent="0.3">
      <c r="J78" s="161" t="str">
        <f t="shared" si="8"/>
        <v>0</v>
      </c>
      <c r="R78" s="160" t="str">
        <f t="shared" si="6"/>
        <v>0</v>
      </c>
      <c r="T78" s="170"/>
      <c r="U78" s="55">
        <f t="shared" si="7"/>
        <v>0</v>
      </c>
    </row>
    <row r="79" spans="10:21" x14ac:dyDescent="0.3">
      <c r="J79" s="161" t="str">
        <f t="shared" si="8"/>
        <v>0</v>
      </c>
      <c r="R79" s="160" t="str">
        <f t="shared" si="6"/>
        <v>0</v>
      </c>
      <c r="T79" s="170"/>
      <c r="U79" s="55">
        <f t="shared" si="7"/>
        <v>0</v>
      </c>
    </row>
    <row r="80" spans="10:21" x14ac:dyDescent="0.3">
      <c r="J80" s="161" t="str">
        <f t="shared" si="8"/>
        <v>0</v>
      </c>
      <c r="R80" s="160" t="str">
        <f t="shared" si="6"/>
        <v>0</v>
      </c>
      <c r="T80" s="170"/>
      <c r="U80" s="55">
        <f t="shared" si="7"/>
        <v>0</v>
      </c>
    </row>
    <row r="81" spans="10:21" x14ac:dyDescent="0.3">
      <c r="J81" s="161" t="str">
        <f t="shared" si="8"/>
        <v>0</v>
      </c>
      <c r="R81" s="160" t="str">
        <f t="shared" si="6"/>
        <v>0</v>
      </c>
      <c r="T81" s="170"/>
      <c r="U81" s="55">
        <f t="shared" si="7"/>
        <v>0</v>
      </c>
    </row>
    <row r="82" spans="10:21" x14ac:dyDescent="0.3">
      <c r="J82" s="161" t="str">
        <f t="shared" si="8"/>
        <v>0</v>
      </c>
      <c r="R82" s="160" t="str">
        <f t="shared" si="6"/>
        <v>0</v>
      </c>
      <c r="T82" s="170"/>
      <c r="U82" s="55">
        <f t="shared" si="7"/>
        <v>0</v>
      </c>
    </row>
    <row r="83" spans="10:21" x14ac:dyDescent="0.3">
      <c r="J83" s="161" t="str">
        <f t="shared" si="8"/>
        <v>0</v>
      </c>
      <c r="R83" s="160" t="str">
        <f t="shared" si="6"/>
        <v>0</v>
      </c>
      <c r="T83" s="170"/>
      <c r="U83" s="55">
        <f t="shared" si="7"/>
        <v>0</v>
      </c>
    </row>
    <row r="84" spans="10:21" x14ac:dyDescent="0.3">
      <c r="J84" s="161" t="str">
        <f t="shared" si="8"/>
        <v>0</v>
      </c>
      <c r="R84" s="160" t="str">
        <f t="shared" si="6"/>
        <v>0</v>
      </c>
      <c r="T84" s="170"/>
      <c r="U84" s="55">
        <f t="shared" si="7"/>
        <v>0</v>
      </c>
    </row>
    <row r="85" spans="10:21" x14ac:dyDescent="0.3">
      <c r="J85" s="161" t="str">
        <f t="shared" si="8"/>
        <v>0</v>
      </c>
      <c r="R85" s="160" t="str">
        <f t="shared" si="6"/>
        <v>0</v>
      </c>
      <c r="T85" s="170"/>
      <c r="U85" s="55">
        <f t="shared" si="7"/>
        <v>0</v>
      </c>
    </row>
    <row r="86" spans="10:21" x14ac:dyDescent="0.3">
      <c r="J86" s="161" t="str">
        <f t="shared" si="8"/>
        <v>0</v>
      </c>
      <c r="R86" s="160" t="str">
        <f t="shared" si="6"/>
        <v>0</v>
      </c>
      <c r="T86" s="170"/>
      <c r="U86" s="55">
        <f t="shared" si="7"/>
        <v>0</v>
      </c>
    </row>
    <row r="87" spans="10:21" x14ac:dyDescent="0.3">
      <c r="J87" s="161" t="str">
        <f t="shared" si="8"/>
        <v>0</v>
      </c>
      <c r="R87" s="160" t="str">
        <f t="shared" si="6"/>
        <v>0</v>
      </c>
      <c r="T87" s="170"/>
      <c r="U87" s="55">
        <f t="shared" si="7"/>
        <v>0</v>
      </c>
    </row>
    <row r="88" spans="10:21" x14ac:dyDescent="0.3">
      <c r="J88" s="161" t="str">
        <f t="shared" si="8"/>
        <v>0</v>
      </c>
      <c r="R88" s="160" t="str">
        <f t="shared" si="6"/>
        <v>0</v>
      </c>
      <c r="T88" s="170"/>
      <c r="U88" s="55">
        <f t="shared" si="7"/>
        <v>0</v>
      </c>
    </row>
    <row r="89" spans="10:21" x14ac:dyDescent="0.3">
      <c r="J89" s="161" t="str">
        <f t="shared" si="8"/>
        <v>0</v>
      </c>
      <c r="R89" s="160" t="str">
        <f t="shared" si="6"/>
        <v>0</v>
      </c>
      <c r="T89" s="170"/>
      <c r="U89" s="55">
        <f t="shared" si="7"/>
        <v>0</v>
      </c>
    </row>
    <row r="90" spans="10:21" x14ac:dyDescent="0.3">
      <c r="J90" s="161" t="str">
        <f t="shared" si="8"/>
        <v>0</v>
      </c>
      <c r="R90" s="160" t="str">
        <f t="shared" si="6"/>
        <v>0</v>
      </c>
      <c r="T90" s="170"/>
      <c r="U90" s="55">
        <f t="shared" si="7"/>
        <v>0</v>
      </c>
    </row>
    <row r="91" spans="10:21" x14ac:dyDescent="0.3">
      <c r="J91" s="161" t="str">
        <f t="shared" si="8"/>
        <v>0</v>
      </c>
      <c r="R91" s="160" t="str">
        <f t="shared" si="6"/>
        <v>0</v>
      </c>
      <c r="T91" s="170"/>
      <c r="U91" s="55">
        <f t="shared" si="7"/>
        <v>0</v>
      </c>
    </row>
    <row r="92" spans="10:21" x14ac:dyDescent="0.3">
      <c r="J92" s="161" t="str">
        <f t="shared" si="8"/>
        <v>0</v>
      </c>
      <c r="R92" s="160" t="str">
        <f t="shared" si="6"/>
        <v>0</v>
      </c>
      <c r="T92" s="170"/>
      <c r="U92" s="55">
        <f t="shared" si="7"/>
        <v>0</v>
      </c>
    </row>
    <row r="93" spans="10:21" x14ac:dyDescent="0.3">
      <c r="J93" s="161" t="str">
        <f t="shared" si="8"/>
        <v>0</v>
      </c>
      <c r="R93" s="160" t="str">
        <f t="shared" si="6"/>
        <v>0</v>
      </c>
      <c r="T93" s="170"/>
      <c r="U93" s="55">
        <f t="shared" si="7"/>
        <v>0</v>
      </c>
    </row>
    <row r="94" spans="10:21" x14ac:dyDescent="0.3">
      <c r="J94" s="161" t="str">
        <f t="shared" si="8"/>
        <v>0</v>
      </c>
      <c r="R94" s="160" t="str">
        <f t="shared" si="6"/>
        <v>0</v>
      </c>
      <c r="T94" s="170"/>
      <c r="U94" s="55">
        <f t="shared" si="7"/>
        <v>0</v>
      </c>
    </row>
    <row r="95" spans="10:21" x14ac:dyDescent="0.3">
      <c r="J95" s="161" t="str">
        <f t="shared" si="8"/>
        <v>0</v>
      </c>
      <c r="R95" s="160" t="str">
        <f t="shared" si="6"/>
        <v>0</v>
      </c>
      <c r="T95" s="170"/>
      <c r="U95" s="55">
        <f t="shared" si="7"/>
        <v>0</v>
      </c>
    </row>
    <row r="96" spans="10:21" x14ac:dyDescent="0.3">
      <c r="J96" s="161" t="str">
        <f t="shared" si="8"/>
        <v>0</v>
      </c>
      <c r="R96" s="160" t="str">
        <f t="shared" si="6"/>
        <v>0</v>
      </c>
      <c r="T96" s="170"/>
      <c r="U96" s="55">
        <f t="shared" si="7"/>
        <v>0</v>
      </c>
    </row>
    <row r="97" spans="10:21" x14ac:dyDescent="0.3">
      <c r="J97" s="161" t="str">
        <f t="shared" si="8"/>
        <v>0</v>
      </c>
      <c r="R97" s="160" t="str">
        <f t="shared" si="6"/>
        <v>0</v>
      </c>
      <c r="T97" s="170"/>
      <c r="U97" s="55">
        <f t="shared" si="7"/>
        <v>0</v>
      </c>
    </row>
    <row r="98" spans="10:21" x14ac:dyDescent="0.3">
      <c r="J98" s="161" t="str">
        <f t="shared" si="8"/>
        <v>0</v>
      </c>
      <c r="R98" s="160" t="str">
        <f t="shared" si="6"/>
        <v>0</v>
      </c>
      <c r="T98" s="170"/>
      <c r="U98" s="55">
        <f t="shared" si="7"/>
        <v>0</v>
      </c>
    </row>
    <row r="99" spans="10:21" x14ac:dyDescent="0.3">
      <c r="J99" s="161" t="str">
        <f t="shared" si="8"/>
        <v>0</v>
      </c>
      <c r="R99" s="160" t="str">
        <f t="shared" si="6"/>
        <v>0</v>
      </c>
      <c r="T99" s="170"/>
      <c r="U99" s="55">
        <f t="shared" si="7"/>
        <v>0</v>
      </c>
    </row>
    <row r="100" spans="10:21" x14ac:dyDescent="0.3">
      <c r="J100" s="161" t="str">
        <f t="shared" si="8"/>
        <v>0</v>
      </c>
      <c r="R100" s="160" t="str">
        <f t="shared" si="6"/>
        <v>0</v>
      </c>
      <c r="T100" s="170"/>
      <c r="U100" s="55">
        <f t="shared" si="7"/>
        <v>0</v>
      </c>
    </row>
    <row r="101" spans="10:21" x14ac:dyDescent="0.3">
      <c r="J101" s="161" t="str">
        <f t="shared" si="8"/>
        <v>0</v>
      </c>
      <c r="R101" s="160" t="str">
        <f t="shared" si="6"/>
        <v>0</v>
      </c>
      <c r="T101" s="170"/>
      <c r="U101" s="55">
        <f t="shared" si="7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6149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614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100"/>
  <sheetViews>
    <sheetView workbookViewId="0">
      <selection activeCell="S19" sqref="S1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160" customWidth="1" outlineLevel="1"/>
    <col min="11" max="11" width="4.44140625" style="23" customWidth="1"/>
    <col min="12" max="18" width="11" style="214" hidden="1" customWidth="1" outlineLevel="1"/>
    <col min="19" max="19" width="11.44140625" style="221" collapsed="1"/>
    <col min="20" max="20" width="11" style="166" collapsed="1"/>
    <col min="21" max="21" width="11" style="47"/>
  </cols>
  <sheetData>
    <row r="1" spans="1:21" ht="18.600000000000001" thickBot="1" x14ac:dyDescent="0.4">
      <c r="A1" s="18" t="s">
        <v>110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  <c r="L1" s="151"/>
      <c r="M1" s="206"/>
      <c r="N1" s="206"/>
      <c r="O1" s="206" t="s">
        <v>123</v>
      </c>
      <c r="P1" s="206"/>
      <c r="Q1" s="206"/>
      <c r="R1" s="207"/>
    </row>
    <row r="2" spans="1:21" x14ac:dyDescent="0.3">
      <c r="A2" s="2"/>
      <c r="B2" s="3"/>
      <c r="C2" s="3"/>
      <c r="D2" s="3"/>
      <c r="E2" s="153"/>
      <c r="F2" s="153"/>
      <c r="G2" s="153"/>
      <c r="H2" s="153"/>
      <c r="I2" s="153"/>
      <c r="J2" s="154"/>
      <c r="K2" s="24"/>
      <c r="L2" s="208"/>
      <c r="M2" s="153"/>
      <c r="N2" s="153"/>
      <c r="O2" s="153"/>
      <c r="P2" s="153"/>
      <c r="Q2" s="153"/>
      <c r="R2" s="154"/>
      <c r="S2" s="222" t="s">
        <v>145</v>
      </c>
      <c r="T2" s="223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24"/>
      <c r="L3" s="209" t="s">
        <v>15</v>
      </c>
      <c r="M3" s="155" t="s">
        <v>3</v>
      </c>
      <c r="N3" s="155" t="s">
        <v>4</v>
      </c>
      <c r="O3" s="155" t="s">
        <v>5</v>
      </c>
      <c r="P3" s="155" t="s">
        <v>6</v>
      </c>
      <c r="Q3" s="156" t="s">
        <v>7</v>
      </c>
      <c r="R3" s="157" t="s">
        <v>8</v>
      </c>
      <c r="S3" s="224" t="s">
        <v>174</v>
      </c>
      <c r="T3" s="225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25"/>
      <c r="L4" s="159"/>
      <c r="M4" s="158" t="s">
        <v>11</v>
      </c>
      <c r="N4" s="158" t="s">
        <v>11</v>
      </c>
      <c r="O4" s="158" t="s">
        <v>11</v>
      </c>
      <c r="P4" s="158" t="s">
        <v>11</v>
      </c>
      <c r="Q4" s="158" t="s">
        <v>11</v>
      </c>
      <c r="R4" s="158" t="s">
        <v>11</v>
      </c>
      <c r="S4" s="226"/>
      <c r="T4" s="169"/>
      <c r="U4" s="60">
        <f>SUM(U8:U110)</f>
        <v>4518.37</v>
      </c>
    </row>
    <row r="5" spans="1:21" s="11" customFormat="1" ht="8.25" customHeight="1" x14ac:dyDescent="0.3">
      <c r="A5" s="12"/>
      <c r="B5" s="12"/>
      <c r="C5" s="12"/>
      <c r="D5" s="12"/>
      <c r="E5" s="158"/>
      <c r="F5" s="158"/>
      <c r="G5" s="158"/>
      <c r="H5" s="158"/>
      <c r="I5" s="158"/>
      <c r="J5" s="159"/>
      <c r="K5" s="25"/>
      <c r="L5" s="210"/>
      <c r="M5" s="211"/>
      <c r="N5" s="212"/>
      <c r="O5" s="212"/>
      <c r="P5" s="212"/>
      <c r="Q5" s="212"/>
      <c r="R5" s="212"/>
      <c r="S5" s="226"/>
      <c r="T5" s="169"/>
      <c r="U5" s="53"/>
    </row>
    <row r="6" spans="1:21" x14ac:dyDescent="0.3">
      <c r="I6" s="161"/>
      <c r="J6" s="161" t="str">
        <f>IF(ISERROR(AVERAGE(E6:I6)),"0",(AVERAGE(E6:I6)))</f>
        <v>0</v>
      </c>
      <c r="K6" s="24"/>
      <c r="L6" s="213"/>
      <c r="M6" s="161"/>
      <c r="N6" s="160"/>
      <c r="O6" s="160"/>
      <c r="P6" s="160"/>
      <c r="Q6" s="160"/>
      <c r="R6" s="160"/>
    </row>
    <row r="7" spans="1:21" x14ac:dyDescent="0.3">
      <c r="B7" t="s">
        <v>369</v>
      </c>
      <c r="I7" s="161"/>
      <c r="J7" s="161"/>
      <c r="K7" s="24"/>
      <c r="L7" s="213"/>
      <c r="M7" s="161"/>
      <c r="N7" s="160"/>
      <c r="O7" s="160"/>
      <c r="P7" s="160"/>
      <c r="Q7" s="160"/>
      <c r="R7" s="160"/>
    </row>
    <row r="8" spans="1:21" x14ac:dyDescent="0.3">
      <c r="C8" t="s">
        <v>111</v>
      </c>
      <c r="D8" t="s">
        <v>38</v>
      </c>
      <c r="E8" s="160">
        <v>2310.5300000000002</v>
      </c>
      <c r="I8" s="161"/>
      <c r="J8" s="161">
        <f t="shared" ref="J8:J72" si="0">IF(ISERROR(AVERAGE(E8:I8)),"0",(AVERAGE(E8:I8)))</f>
        <v>2310.5300000000002</v>
      </c>
      <c r="K8" s="24"/>
      <c r="L8" s="213"/>
      <c r="M8" s="160"/>
      <c r="N8" s="160"/>
      <c r="O8" s="160"/>
      <c r="P8" s="160"/>
      <c r="Q8" s="160"/>
      <c r="R8" s="160" t="str">
        <f>IF(ISERROR(AVERAGE(M8:Q8)),"0",(AVERAGE(M8:Q8)))</f>
        <v>0</v>
      </c>
      <c r="U8" s="55">
        <f>(T8*R8)+S8*J8</f>
        <v>0</v>
      </c>
    </row>
    <row r="9" spans="1:21" x14ac:dyDescent="0.3">
      <c r="C9" t="s">
        <v>112</v>
      </c>
      <c r="D9" t="s">
        <v>38</v>
      </c>
      <c r="E9" s="160">
        <v>292.26</v>
      </c>
      <c r="I9" s="161"/>
      <c r="J9" s="161">
        <f t="shared" si="0"/>
        <v>292.26</v>
      </c>
      <c r="K9" s="24"/>
      <c r="L9" s="213"/>
      <c r="M9" s="213"/>
      <c r="R9" s="160" t="str">
        <f t="shared" ref="R9:R73" si="1">IF(ISERROR(AVERAGE(M9:Q9)),"0",(AVERAGE(M9:Q9)))</f>
        <v>0</v>
      </c>
      <c r="T9" s="170"/>
      <c r="U9" s="55">
        <f t="shared" ref="U9:U73" si="2">(T9*R9)+S9*J9</f>
        <v>0</v>
      </c>
    </row>
    <row r="10" spans="1:21" x14ac:dyDescent="0.3">
      <c r="B10" t="s">
        <v>366</v>
      </c>
      <c r="I10" s="161"/>
      <c r="J10" s="161"/>
      <c r="K10" s="24"/>
      <c r="L10" s="213"/>
      <c r="M10" s="213"/>
      <c r="R10" s="160"/>
      <c r="T10" s="170"/>
      <c r="U10" s="55"/>
    </row>
    <row r="11" spans="1:21" x14ac:dyDescent="0.3">
      <c r="C11" t="s">
        <v>113</v>
      </c>
      <c r="D11" t="s">
        <v>38</v>
      </c>
      <c r="E11" s="160">
        <f>171+100+150</f>
        <v>421</v>
      </c>
      <c r="G11" s="235"/>
      <c r="I11" s="161"/>
      <c r="J11" s="161">
        <f t="shared" si="0"/>
        <v>421</v>
      </c>
      <c r="K11" s="24"/>
      <c r="L11" s="213"/>
      <c r="M11" s="213"/>
      <c r="R11" s="160" t="str">
        <f t="shared" si="1"/>
        <v>0</v>
      </c>
      <c r="U11" s="55">
        <f t="shared" si="2"/>
        <v>0</v>
      </c>
    </row>
    <row r="12" spans="1:21" x14ac:dyDescent="0.3">
      <c r="C12" t="s">
        <v>114</v>
      </c>
      <c r="D12" t="s">
        <v>38</v>
      </c>
      <c r="E12" s="160">
        <f>199+100+150</f>
        <v>449</v>
      </c>
      <c r="I12" s="161"/>
      <c r="J12" s="161">
        <f t="shared" si="0"/>
        <v>449</v>
      </c>
      <c r="K12" s="24"/>
      <c r="L12" s="213"/>
      <c r="M12" s="213"/>
      <c r="R12" s="160" t="str">
        <f t="shared" si="1"/>
        <v>0</v>
      </c>
      <c r="S12" s="221">
        <v>1</v>
      </c>
      <c r="U12" s="55">
        <f t="shared" si="2"/>
        <v>449</v>
      </c>
    </row>
    <row r="13" spans="1:21" x14ac:dyDescent="0.3">
      <c r="C13" t="s">
        <v>115</v>
      </c>
      <c r="D13" t="s">
        <v>38</v>
      </c>
      <c r="E13" s="160">
        <f>100+221.61+150</f>
        <v>471.61</v>
      </c>
      <c r="I13" s="161"/>
      <c r="J13" s="161">
        <f t="shared" si="0"/>
        <v>471.61</v>
      </c>
      <c r="K13" s="24"/>
      <c r="L13" s="213"/>
      <c r="M13" s="213"/>
      <c r="R13" s="160" t="str">
        <f t="shared" si="1"/>
        <v>0</v>
      </c>
      <c r="U13" s="55">
        <f t="shared" si="2"/>
        <v>0</v>
      </c>
    </row>
    <row r="14" spans="1:21" x14ac:dyDescent="0.3">
      <c r="C14" t="s">
        <v>444</v>
      </c>
      <c r="D14" t="s">
        <v>16</v>
      </c>
      <c r="E14" s="160">
        <v>400</v>
      </c>
      <c r="I14" s="161"/>
      <c r="J14" s="161">
        <f t="shared" si="0"/>
        <v>400</v>
      </c>
      <c r="K14" s="24"/>
      <c r="L14" s="213"/>
      <c r="M14" s="213"/>
      <c r="R14" s="160"/>
      <c r="S14" s="221">
        <v>1</v>
      </c>
      <c r="U14" s="55">
        <f t="shared" si="2"/>
        <v>400</v>
      </c>
    </row>
    <row r="15" spans="1:21" x14ac:dyDescent="0.3">
      <c r="B15" t="s">
        <v>370</v>
      </c>
      <c r="I15" s="161"/>
      <c r="J15" s="161"/>
      <c r="K15" s="24"/>
      <c r="L15" s="213"/>
      <c r="M15" s="213"/>
      <c r="R15" s="160"/>
      <c r="U15" s="55"/>
    </row>
    <row r="16" spans="1:21" x14ac:dyDescent="0.3">
      <c r="C16" t="s">
        <v>307</v>
      </c>
      <c r="D16" t="s">
        <v>16</v>
      </c>
      <c r="E16" s="160">
        <v>2000</v>
      </c>
      <c r="I16" s="161"/>
      <c r="J16" s="161">
        <f t="shared" si="0"/>
        <v>2000</v>
      </c>
      <c r="K16" s="24"/>
      <c r="L16" s="213"/>
      <c r="M16" s="213"/>
      <c r="R16" s="160" t="str">
        <f t="shared" si="1"/>
        <v>0</v>
      </c>
      <c r="S16" s="221">
        <v>0.5</v>
      </c>
      <c r="U16" s="55">
        <f t="shared" si="2"/>
        <v>1000</v>
      </c>
    </row>
    <row r="17" spans="2:21" x14ac:dyDescent="0.3">
      <c r="B17" t="s">
        <v>371</v>
      </c>
      <c r="I17" s="161"/>
      <c r="J17" s="161"/>
      <c r="K17" s="24"/>
      <c r="L17" s="213"/>
      <c r="M17" s="213"/>
      <c r="R17" s="160"/>
      <c r="U17" s="55"/>
    </row>
    <row r="18" spans="2:21" x14ac:dyDescent="0.3">
      <c r="C18" t="s">
        <v>116</v>
      </c>
      <c r="D18" t="s">
        <v>38</v>
      </c>
      <c r="E18" s="160">
        <v>324.8</v>
      </c>
      <c r="J18" s="161">
        <f t="shared" si="0"/>
        <v>324.8</v>
      </c>
      <c r="R18" s="160" t="str">
        <f t="shared" si="1"/>
        <v>0</v>
      </c>
      <c r="U18" s="55">
        <f t="shared" si="2"/>
        <v>0</v>
      </c>
    </row>
    <row r="19" spans="2:21" x14ac:dyDescent="0.3">
      <c r="C19" t="s">
        <v>121</v>
      </c>
      <c r="D19" t="s">
        <v>38</v>
      </c>
      <c r="E19" s="160">
        <v>702.21</v>
      </c>
      <c r="J19" s="161">
        <f t="shared" si="0"/>
        <v>702.21</v>
      </c>
      <c r="L19" s="214" t="s">
        <v>38</v>
      </c>
      <c r="M19" s="214">
        <v>611.42999999999995</v>
      </c>
      <c r="R19" s="160">
        <f t="shared" si="1"/>
        <v>611.42999999999995</v>
      </c>
      <c r="S19" s="221">
        <v>1</v>
      </c>
      <c r="U19" s="55">
        <f t="shared" si="2"/>
        <v>702.21</v>
      </c>
    </row>
    <row r="20" spans="2:21" x14ac:dyDescent="0.3">
      <c r="B20" t="s">
        <v>372</v>
      </c>
      <c r="J20" s="161"/>
      <c r="R20" s="160"/>
      <c r="U20" s="55"/>
    </row>
    <row r="21" spans="2:21" x14ac:dyDescent="0.3">
      <c r="C21" t="s">
        <v>117</v>
      </c>
      <c r="D21" t="s">
        <v>38</v>
      </c>
      <c r="E21" s="160">
        <v>897.19</v>
      </c>
      <c r="J21" s="161">
        <f t="shared" si="0"/>
        <v>897.19</v>
      </c>
      <c r="R21" s="160" t="str">
        <f t="shared" si="1"/>
        <v>0</v>
      </c>
      <c r="S21" s="221">
        <v>1</v>
      </c>
      <c r="U21" s="55">
        <f t="shared" si="2"/>
        <v>897.19</v>
      </c>
    </row>
    <row r="22" spans="2:21" x14ac:dyDescent="0.3">
      <c r="C22" t="s">
        <v>322</v>
      </c>
      <c r="D22" t="s">
        <v>38</v>
      </c>
      <c r="E22" s="160">
        <v>500</v>
      </c>
      <c r="J22" s="161">
        <f>IF(ISERROR(AVERAGE(E22:I22)),"0",(AVERAGE(E22:I22)))</f>
        <v>500</v>
      </c>
      <c r="R22" s="160" t="str">
        <f>IF(ISERROR(AVERAGE(M22:Q22)),"0",(AVERAGE(M22:Q22)))</f>
        <v>0</v>
      </c>
      <c r="U22" s="55">
        <f>(T22*R22)+S22*J22</f>
        <v>0</v>
      </c>
    </row>
    <row r="23" spans="2:21" x14ac:dyDescent="0.3">
      <c r="B23" t="s">
        <v>373</v>
      </c>
      <c r="J23" s="161"/>
      <c r="R23" s="160"/>
      <c r="U23" s="55"/>
    </row>
    <row r="24" spans="2:21" x14ac:dyDescent="0.3">
      <c r="C24" t="s">
        <v>118</v>
      </c>
      <c r="D24" t="s">
        <v>38</v>
      </c>
      <c r="E24" s="160">
        <v>1069.97</v>
      </c>
      <c r="J24" s="161">
        <f t="shared" si="0"/>
        <v>1069.97</v>
      </c>
      <c r="R24" s="160" t="str">
        <f t="shared" si="1"/>
        <v>0</v>
      </c>
      <c r="S24" s="221">
        <v>1</v>
      </c>
      <c r="U24" s="55">
        <f t="shared" si="2"/>
        <v>1069.97</v>
      </c>
    </row>
    <row r="25" spans="2:21" x14ac:dyDescent="0.3">
      <c r="C25" t="s">
        <v>119</v>
      </c>
      <c r="D25" t="s">
        <v>38</v>
      </c>
      <c r="E25" s="160">
        <v>432.29</v>
      </c>
      <c r="J25" s="161">
        <f t="shared" si="0"/>
        <v>432.29</v>
      </c>
      <c r="M25" s="214">
        <v>726.69</v>
      </c>
      <c r="R25" s="160">
        <f t="shared" si="1"/>
        <v>726.69</v>
      </c>
      <c r="U25" s="55">
        <f t="shared" si="2"/>
        <v>0</v>
      </c>
    </row>
    <row r="26" spans="2:21" x14ac:dyDescent="0.3">
      <c r="C26" t="s">
        <v>128</v>
      </c>
      <c r="J26" s="161" t="str">
        <f>IF(ISERROR(AVERAGE(E26:I26)),"0",(AVERAGE(E26:I26)))</f>
        <v>0</v>
      </c>
      <c r="L26" s="214" t="s">
        <v>38</v>
      </c>
      <c r="M26" s="214">
        <v>1817.93</v>
      </c>
      <c r="R26" s="160">
        <f>IF(ISERROR(AVERAGE(M26:Q26)),"0",(AVERAGE(M26:Q26)))</f>
        <v>1817.93</v>
      </c>
      <c r="U26" s="55">
        <f>(T26*R26)+S26*J26</f>
        <v>0</v>
      </c>
    </row>
    <row r="27" spans="2:21" x14ac:dyDescent="0.3">
      <c r="B27" t="s">
        <v>374</v>
      </c>
      <c r="J27" s="161"/>
      <c r="R27" s="160"/>
      <c r="U27" s="55"/>
    </row>
    <row r="28" spans="2:21" x14ac:dyDescent="0.3">
      <c r="C28" t="s">
        <v>120</v>
      </c>
      <c r="D28" t="s">
        <v>38</v>
      </c>
      <c r="E28" s="160">
        <v>381.42</v>
      </c>
      <c r="J28" s="161">
        <f t="shared" si="0"/>
        <v>381.42</v>
      </c>
      <c r="R28" s="160" t="str">
        <f t="shared" si="1"/>
        <v>0</v>
      </c>
      <c r="U28" s="55">
        <f t="shared" si="2"/>
        <v>0</v>
      </c>
    </row>
    <row r="29" spans="2:21" x14ac:dyDescent="0.3">
      <c r="C29" t="s">
        <v>314</v>
      </c>
      <c r="D29" t="s">
        <v>38</v>
      </c>
      <c r="E29" s="160">
        <v>3000</v>
      </c>
      <c r="J29" s="161">
        <f>IF(ISERROR(AVERAGE(E29:I29)),"0",(AVERAGE(E29:I29)))</f>
        <v>3000</v>
      </c>
      <c r="R29" s="160" t="str">
        <f>IF(ISERROR(AVERAGE(M29:Q29)),"0",(AVERAGE(M29:Q29)))</f>
        <v>0</v>
      </c>
      <c r="U29" s="55">
        <f>(T29*R29)+S29*J29</f>
        <v>0</v>
      </c>
    </row>
    <row r="30" spans="2:21" x14ac:dyDescent="0.3">
      <c r="J30" s="161" t="str">
        <f t="shared" ref="J30:J34" si="3">IF(ISERROR(AVERAGE(E30:I30)),"0",(AVERAGE(E30:I30)))</f>
        <v>0</v>
      </c>
      <c r="R30" s="160"/>
      <c r="T30" s="169"/>
      <c r="U30" s="55">
        <f t="shared" ref="U30:U33" si="4">(T30*R30)+S30*J30</f>
        <v>0</v>
      </c>
    </row>
    <row r="31" spans="2:21" x14ac:dyDescent="0.3">
      <c r="J31" s="161" t="str">
        <f t="shared" si="3"/>
        <v>0</v>
      </c>
      <c r="U31" s="55">
        <f t="shared" si="4"/>
        <v>0</v>
      </c>
    </row>
    <row r="32" spans="2:21" x14ac:dyDescent="0.3">
      <c r="J32" s="161" t="str">
        <f t="shared" si="3"/>
        <v>0</v>
      </c>
      <c r="R32" s="160"/>
      <c r="U32" s="55">
        <f t="shared" si="4"/>
        <v>0</v>
      </c>
    </row>
    <row r="33" spans="10:21" x14ac:dyDescent="0.3">
      <c r="J33" s="161" t="str">
        <f t="shared" si="3"/>
        <v>0</v>
      </c>
      <c r="U33" s="55">
        <f t="shared" si="4"/>
        <v>0</v>
      </c>
    </row>
    <row r="34" spans="10:21" x14ac:dyDescent="0.3">
      <c r="J34" s="161" t="str">
        <f t="shared" si="3"/>
        <v>0</v>
      </c>
      <c r="R34" s="160" t="str">
        <f t="shared" si="1"/>
        <v>0</v>
      </c>
      <c r="U34" s="55">
        <f t="shared" si="2"/>
        <v>0</v>
      </c>
    </row>
    <row r="35" spans="10:21" x14ac:dyDescent="0.3">
      <c r="J35" s="161" t="str">
        <f t="shared" si="0"/>
        <v>0</v>
      </c>
      <c r="R35" s="160" t="str">
        <f t="shared" si="1"/>
        <v>0</v>
      </c>
      <c r="U35" s="55">
        <f t="shared" si="2"/>
        <v>0</v>
      </c>
    </row>
    <row r="36" spans="10:21" x14ac:dyDescent="0.3">
      <c r="J36" s="161" t="str">
        <f t="shared" si="0"/>
        <v>0</v>
      </c>
      <c r="R36" s="160" t="str">
        <f t="shared" si="1"/>
        <v>0</v>
      </c>
      <c r="U36" s="55">
        <f t="shared" si="2"/>
        <v>0</v>
      </c>
    </row>
    <row r="37" spans="10:21" x14ac:dyDescent="0.3">
      <c r="J37" s="161" t="str">
        <f t="shared" si="0"/>
        <v>0</v>
      </c>
      <c r="R37" s="160" t="str">
        <f t="shared" si="1"/>
        <v>0</v>
      </c>
      <c r="U37" s="55">
        <f t="shared" si="2"/>
        <v>0</v>
      </c>
    </row>
    <row r="38" spans="10:21" x14ac:dyDescent="0.3">
      <c r="J38" s="161" t="str">
        <f t="shared" si="0"/>
        <v>0</v>
      </c>
      <c r="R38" s="160" t="str">
        <f t="shared" si="1"/>
        <v>0</v>
      </c>
      <c r="U38" s="55">
        <f t="shared" si="2"/>
        <v>0</v>
      </c>
    </row>
    <row r="39" spans="10:21" x14ac:dyDescent="0.3">
      <c r="J39" s="161" t="str">
        <f t="shared" si="0"/>
        <v>0</v>
      </c>
      <c r="R39" s="160" t="str">
        <f t="shared" si="1"/>
        <v>0</v>
      </c>
      <c r="U39" s="55">
        <f t="shared" si="2"/>
        <v>0</v>
      </c>
    </row>
    <row r="40" spans="10:21" x14ac:dyDescent="0.3">
      <c r="J40" s="161" t="str">
        <f t="shared" si="0"/>
        <v>0</v>
      </c>
      <c r="R40" s="160" t="str">
        <f t="shared" si="1"/>
        <v>0</v>
      </c>
      <c r="T40" s="170"/>
      <c r="U40" s="55">
        <f t="shared" si="2"/>
        <v>0</v>
      </c>
    </row>
    <row r="41" spans="10:21" x14ac:dyDescent="0.3">
      <c r="J41" s="161" t="str">
        <f t="shared" si="0"/>
        <v>0</v>
      </c>
      <c r="R41" s="160" t="str">
        <f t="shared" si="1"/>
        <v>0</v>
      </c>
      <c r="T41" s="170"/>
      <c r="U41" s="55">
        <f t="shared" si="2"/>
        <v>0</v>
      </c>
    </row>
    <row r="42" spans="10:21" x14ac:dyDescent="0.3">
      <c r="J42" s="161" t="str">
        <f t="shared" si="0"/>
        <v>0</v>
      </c>
      <c r="R42" s="160" t="str">
        <f t="shared" si="1"/>
        <v>0</v>
      </c>
      <c r="T42" s="170"/>
      <c r="U42" s="55">
        <f t="shared" si="2"/>
        <v>0</v>
      </c>
    </row>
    <row r="43" spans="10:21" x14ac:dyDescent="0.3">
      <c r="J43" s="161" t="str">
        <f t="shared" si="0"/>
        <v>0</v>
      </c>
      <c r="R43" s="160" t="str">
        <f t="shared" si="1"/>
        <v>0</v>
      </c>
      <c r="U43" s="55">
        <f t="shared" si="2"/>
        <v>0</v>
      </c>
    </row>
    <row r="44" spans="10:21" x14ac:dyDescent="0.3">
      <c r="J44" s="161" t="str">
        <f t="shared" si="0"/>
        <v>0</v>
      </c>
      <c r="R44" s="160" t="str">
        <f t="shared" si="1"/>
        <v>0</v>
      </c>
      <c r="U44" s="55">
        <f t="shared" si="2"/>
        <v>0</v>
      </c>
    </row>
    <row r="45" spans="10:21" x14ac:dyDescent="0.3">
      <c r="J45" s="161" t="str">
        <f t="shared" si="0"/>
        <v>0</v>
      </c>
      <c r="R45" s="160" t="str">
        <f t="shared" si="1"/>
        <v>0</v>
      </c>
      <c r="U45" s="55">
        <f t="shared" si="2"/>
        <v>0</v>
      </c>
    </row>
    <row r="46" spans="10:21" x14ac:dyDescent="0.3">
      <c r="J46" s="161" t="str">
        <f t="shared" si="0"/>
        <v>0</v>
      </c>
      <c r="R46" s="160" t="str">
        <f t="shared" si="1"/>
        <v>0</v>
      </c>
      <c r="U46" s="55">
        <f t="shared" si="2"/>
        <v>0</v>
      </c>
    </row>
    <row r="47" spans="10:21" x14ac:dyDescent="0.3">
      <c r="J47" s="161" t="str">
        <f t="shared" si="0"/>
        <v>0</v>
      </c>
      <c r="R47" s="160" t="str">
        <f t="shared" si="1"/>
        <v>0</v>
      </c>
      <c r="U47" s="55">
        <f t="shared" si="2"/>
        <v>0</v>
      </c>
    </row>
    <row r="48" spans="10:21" x14ac:dyDescent="0.3">
      <c r="J48" s="161" t="str">
        <f t="shared" si="0"/>
        <v>0</v>
      </c>
      <c r="R48" s="160" t="str">
        <f t="shared" si="1"/>
        <v>0</v>
      </c>
      <c r="U48" s="55">
        <f t="shared" si="2"/>
        <v>0</v>
      </c>
    </row>
    <row r="49" spans="10:21" x14ac:dyDescent="0.3">
      <c r="J49" s="161" t="str">
        <f t="shared" si="0"/>
        <v>0</v>
      </c>
      <c r="R49" s="160" t="str">
        <f t="shared" si="1"/>
        <v>0</v>
      </c>
      <c r="T49" s="170"/>
      <c r="U49" s="55">
        <f t="shared" si="2"/>
        <v>0</v>
      </c>
    </row>
    <row r="50" spans="10:21" x14ac:dyDescent="0.3">
      <c r="J50" s="161" t="str">
        <f t="shared" si="0"/>
        <v>0</v>
      </c>
      <c r="R50" s="160" t="str">
        <f t="shared" si="1"/>
        <v>0</v>
      </c>
      <c r="U50" s="55">
        <f t="shared" si="2"/>
        <v>0</v>
      </c>
    </row>
    <row r="51" spans="10:21" x14ac:dyDescent="0.3">
      <c r="J51" s="161" t="str">
        <f t="shared" si="0"/>
        <v>0</v>
      </c>
      <c r="R51" s="160" t="str">
        <f t="shared" si="1"/>
        <v>0</v>
      </c>
      <c r="U51" s="55">
        <f t="shared" si="2"/>
        <v>0</v>
      </c>
    </row>
    <row r="52" spans="10:21" x14ac:dyDescent="0.3">
      <c r="J52" s="161" t="str">
        <f t="shared" si="0"/>
        <v>0</v>
      </c>
      <c r="R52" s="160" t="str">
        <f t="shared" si="1"/>
        <v>0</v>
      </c>
      <c r="U52" s="55">
        <f t="shared" si="2"/>
        <v>0</v>
      </c>
    </row>
    <row r="53" spans="10:21" x14ac:dyDescent="0.3">
      <c r="J53" s="161" t="str">
        <f t="shared" si="0"/>
        <v>0</v>
      </c>
      <c r="R53" s="160" t="str">
        <f t="shared" si="1"/>
        <v>0</v>
      </c>
      <c r="T53" s="170"/>
      <c r="U53" s="55">
        <f t="shared" si="2"/>
        <v>0</v>
      </c>
    </row>
    <row r="54" spans="10:21" x14ac:dyDescent="0.3">
      <c r="J54" s="161" t="str">
        <f t="shared" si="0"/>
        <v>0</v>
      </c>
      <c r="R54" s="160" t="str">
        <f t="shared" si="1"/>
        <v>0</v>
      </c>
      <c r="T54" s="170"/>
      <c r="U54" s="55">
        <f t="shared" si="2"/>
        <v>0</v>
      </c>
    </row>
    <row r="55" spans="10:21" x14ac:dyDescent="0.3">
      <c r="J55" s="161" t="str">
        <f t="shared" si="0"/>
        <v>0</v>
      </c>
      <c r="R55" s="160" t="str">
        <f t="shared" si="1"/>
        <v>0</v>
      </c>
      <c r="U55" s="55">
        <f t="shared" si="2"/>
        <v>0</v>
      </c>
    </row>
    <row r="56" spans="10:21" x14ac:dyDescent="0.3">
      <c r="J56" s="161" t="str">
        <f t="shared" si="0"/>
        <v>0</v>
      </c>
      <c r="R56" s="160" t="str">
        <f t="shared" si="1"/>
        <v>0</v>
      </c>
      <c r="U56" s="55">
        <f t="shared" si="2"/>
        <v>0</v>
      </c>
    </row>
    <row r="57" spans="10:21" x14ac:dyDescent="0.3">
      <c r="J57" s="161" t="str">
        <f t="shared" si="0"/>
        <v>0</v>
      </c>
      <c r="R57" s="160" t="str">
        <f t="shared" si="1"/>
        <v>0</v>
      </c>
      <c r="U57" s="55">
        <f t="shared" si="2"/>
        <v>0</v>
      </c>
    </row>
    <row r="58" spans="10:21" x14ac:dyDescent="0.3">
      <c r="J58" s="161" t="str">
        <f t="shared" si="0"/>
        <v>0</v>
      </c>
      <c r="R58" s="160" t="str">
        <f t="shared" si="1"/>
        <v>0</v>
      </c>
      <c r="U58" s="55">
        <f t="shared" si="2"/>
        <v>0</v>
      </c>
    </row>
    <row r="59" spans="10:21" x14ac:dyDescent="0.3">
      <c r="J59" s="161" t="str">
        <f t="shared" si="0"/>
        <v>0</v>
      </c>
      <c r="R59" s="160" t="str">
        <f t="shared" si="1"/>
        <v>0</v>
      </c>
      <c r="U59" s="55">
        <f t="shared" si="2"/>
        <v>0</v>
      </c>
    </row>
    <row r="60" spans="10:21" x14ac:dyDescent="0.3">
      <c r="J60" s="161" t="str">
        <f t="shared" si="0"/>
        <v>0</v>
      </c>
      <c r="R60" s="160" t="str">
        <f t="shared" si="1"/>
        <v>0</v>
      </c>
      <c r="U60" s="55">
        <f t="shared" si="2"/>
        <v>0</v>
      </c>
    </row>
    <row r="61" spans="10:21" x14ac:dyDescent="0.3">
      <c r="J61" s="161" t="str">
        <f t="shared" si="0"/>
        <v>0</v>
      </c>
      <c r="R61" s="160" t="str">
        <f t="shared" si="1"/>
        <v>0</v>
      </c>
      <c r="U61" s="55">
        <f t="shared" si="2"/>
        <v>0</v>
      </c>
    </row>
    <row r="62" spans="10:21" x14ac:dyDescent="0.3">
      <c r="J62" s="161" t="str">
        <f t="shared" si="0"/>
        <v>0</v>
      </c>
      <c r="R62" s="160" t="str">
        <f t="shared" si="1"/>
        <v>0</v>
      </c>
      <c r="U62" s="55">
        <f t="shared" si="2"/>
        <v>0</v>
      </c>
    </row>
    <row r="63" spans="10:21" x14ac:dyDescent="0.3">
      <c r="J63" s="161" t="str">
        <f t="shared" si="0"/>
        <v>0</v>
      </c>
      <c r="R63" s="160" t="str">
        <f t="shared" si="1"/>
        <v>0</v>
      </c>
      <c r="U63" s="55">
        <f t="shared" si="2"/>
        <v>0</v>
      </c>
    </row>
    <row r="64" spans="10:21" x14ac:dyDescent="0.3">
      <c r="J64" s="161" t="str">
        <f t="shared" si="0"/>
        <v>0</v>
      </c>
      <c r="R64" s="160" t="str">
        <f t="shared" si="1"/>
        <v>0</v>
      </c>
      <c r="U64" s="55">
        <f t="shared" si="2"/>
        <v>0</v>
      </c>
    </row>
    <row r="65" spans="10:21" x14ac:dyDescent="0.3">
      <c r="J65" s="161" t="str">
        <f t="shared" si="0"/>
        <v>0</v>
      </c>
      <c r="R65" s="160" t="str">
        <f t="shared" si="1"/>
        <v>0</v>
      </c>
      <c r="U65" s="55">
        <f t="shared" si="2"/>
        <v>0</v>
      </c>
    </row>
    <row r="66" spans="10:21" x14ac:dyDescent="0.3">
      <c r="J66" s="161" t="str">
        <f t="shared" si="0"/>
        <v>0</v>
      </c>
      <c r="R66" s="160" t="str">
        <f t="shared" si="1"/>
        <v>0</v>
      </c>
      <c r="U66" s="55">
        <f t="shared" si="2"/>
        <v>0</v>
      </c>
    </row>
    <row r="67" spans="10:21" x14ac:dyDescent="0.3">
      <c r="J67" s="161" t="str">
        <f t="shared" si="0"/>
        <v>0</v>
      </c>
      <c r="R67" s="160" t="str">
        <f t="shared" si="1"/>
        <v>0</v>
      </c>
      <c r="U67" s="55">
        <f t="shared" si="2"/>
        <v>0</v>
      </c>
    </row>
    <row r="68" spans="10:21" x14ac:dyDescent="0.3">
      <c r="J68" s="161" t="str">
        <f t="shared" si="0"/>
        <v>0</v>
      </c>
      <c r="R68" s="160" t="str">
        <f t="shared" si="1"/>
        <v>0</v>
      </c>
      <c r="U68" s="55">
        <f t="shared" si="2"/>
        <v>0</v>
      </c>
    </row>
    <row r="69" spans="10:21" x14ac:dyDescent="0.3">
      <c r="J69" s="161" t="str">
        <f t="shared" si="0"/>
        <v>0</v>
      </c>
      <c r="R69" s="160" t="str">
        <f t="shared" si="1"/>
        <v>0</v>
      </c>
      <c r="U69" s="55">
        <f t="shared" si="2"/>
        <v>0</v>
      </c>
    </row>
    <row r="70" spans="10:21" x14ac:dyDescent="0.3">
      <c r="J70" s="161" t="str">
        <f t="shared" si="0"/>
        <v>0</v>
      </c>
      <c r="R70" s="160" t="str">
        <f t="shared" si="1"/>
        <v>0</v>
      </c>
      <c r="U70" s="55">
        <f t="shared" si="2"/>
        <v>0</v>
      </c>
    </row>
    <row r="71" spans="10:21" x14ac:dyDescent="0.3">
      <c r="J71" s="161" t="str">
        <f t="shared" si="0"/>
        <v>0</v>
      </c>
      <c r="R71" s="160" t="str">
        <f t="shared" si="1"/>
        <v>0</v>
      </c>
      <c r="U71" s="55">
        <f t="shared" si="2"/>
        <v>0</v>
      </c>
    </row>
    <row r="72" spans="10:21" x14ac:dyDescent="0.3">
      <c r="J72" s="161" t="str">
        <f t="shared" si="0"/>
        <v>0</v>
      </c>
      <c r="R72" s="160" t="str">
        <f t="shared" si="1"/>
        <v>0</v>
      </c>
      <c r="U72" s="55">
        <f t="shared" si="2"/>
        <v>0</v>
      </c>
    </row>
    <row r="73" spans="10:21" x14ac:dyDescent="0.3">
      <c r="J73" s="161" t="str">
        <f t="shared" ref="J73:J100" si="5">IF(ISERROR(AVERAGE(E73:I73)),"0",(AVERAGE(E73:I73)))</f>
        <v>0</v>
      </c>
      <c r="R73" s="160" t="str">
        <f t="shared" si="1"/>
        <v>0</v>
      </c>
      <c r="U73" s="55">
        <f t="shared" si="2"/>
        <v>0</v>
      </c>
    </row>
    <row r="74" spans="10:21" x14ac:dyDescent="0.3">
      <c r="J74" s="161" t="str">
        <f t="shared" si="5"/>
        <v>0</v>
      </c>
      <c r="R74" s="160" t="str">
        <f t="shared" ref="R74:R100" si="6">IF(ISERROR(AVERAGE(M74:Q74)),"0",(AVERAGE(M74:Q74)))</f>
        <v>0</v>
      </c>
      <c r="U74" s="55">
        <f t="shared" ref="U74:U100" si="7">(T74*R74)+S74*J74</f>
        <v>0</v>
      </c>
    </row>
    <row r="75" spans="10:21" x14ac:dyDescent="0.3">
      <c r="J75" s="161" t="str">
        <f t="shared" si="5"/>
        <v>0</v>
      </c>
      <c r="R75" s="160" t="str">
        <f t="shared" si="6"/>
        <v>0</v>
      </c>
      <c r="U75" s="55">
        <f t="shared" si="7"/>
        <v>0</v>
      </c>
    </row>
    <row r="76" spans="10:21" x14ac:dyDescent="0.3">
      <c r="J76" s="161" t="str">
        <f t="shared" si="5"/>
        <v>0</v>
      </c>
      <c r="R76" s="160" t="str">
        <f t="shared" si="6"/>
        <v>0</v>
      </c>
      <c r="U76" s="55">
        <f t="shared" si="7"/>
        <v>0</v>
      </c>
    </row>
    <row r="77" spans="10:21" x14ac:dyDescent="0.3">
      <c r="J77" s="161" t="str">
        <f t="shared" si="5"/>
        <v>0</v>
      </c>
      <c r="R77" s="160" t="str">
        <f t="shared" si="6"/>
        <v>0</v>
      </c>
      <c r="T77" s="170"/>
      <c r="U77" s="55">
        <f t="shared" si="7"/>
        <v>0</v>
      </c>
    </row>
    <row r="78" spans="10:21" x14ac:dyDescent="0.3">
      <c r="J78" s="161" t="str">
        <f t="shared" si="5"/>
        <v>0</v>
      </c>
      <c r="R78" s="160" t="str">
        <f t="shared" si="6"/>
        <v>0</v>
      </c>
      <c r="U78" s="55">
        <f t="shared" si="7"/>
        <v>0</v>
      </c>
    </row>
    <row r="79" spans="10:21" x14ac:dyDescent="0.3">
      <c r="J79" s="161" t="str">
        <f t="shared" si="5"/>
        <v>0</v>
      </c>
      <c r="R79" s="160" t="str">
        <f t="shared" si="6"/>
        <v>0</v>
      </c>
      <c r="U79" s="55">
        <f t="shared" si="7"/>
        <v>0</v>
      </c>
    </row>
    <row r="80" spans="10:21" x14ac:dyDescent="0.3">
      <c r="J80" s="161" t="str">
        <f t="shared" si="5"/>
        <v>0</v>
      </c>
      <c r="R80" s="160" t="str">
        <f t="shared" si="6"/>
        <v>0</v>
      </c>
      <c r="U80" s="55">
        <f t="shared" si="7"/>
        <v>0</v>
      </c>
    </row>
    <row r="81" spans="10:21" x14ac:dyDescent="0.3">
      <c r="J81" s="161" t="str">
        <f t="shared" si="5"/>
        <v>0</v>
      </c>
      <c r="R81" s="160" t="str">
        <f t="shared" si="6"/>
        <v>0</v>
      </c>
      <c r="U81" s="55">
        <f t="shared" si="7"/>
        <v>0</v>
      </c>
    </row>
    <row r="82" spans="10:21" x14ac:dyDescent="0.3">
      <c r="J82" s="161" t="str">
        <f t="shared" si="5"/>
        <v>0</v>
      </c>
      <c r="R82" s="160" t="str">
        <f t="shared" si="6"/>
        <v>0</v>
      </c>
      <c r="U82" s="55">
        <f t="shared" si="7"/>
        <v>0</v>
      </c>
    </row>
    <row r="83" spans="10:21" x14ac:dyDescent="0.3">
      <c r="J83" s="161" t="str">
        <f t="shared" si="5"/>
        <v>0</v>
      </c>
      <c r="R83" s="160" t="str">
        <f t="shared" si="6"/>
        <v>0</v>
      </c>
      <c r="U83" s="55">
        <f t="shared" si="7"/>
        <v>0</v>
      </c>
    </row>
    <row r="84" spans="10:21" x14ac:dyDescent="0.3">
      <c r="J84" s="161" t="str">
        <f t="shared" si="5"/>
        <v>0</v>
      </c>
      <c r="R84" s="160" t="str">
        <f t="shared" si="6"/>
        <v>0</v>
      </c>
      <c r="U84" s="55">
        <f t="shared" si="7"/>
        <v>0</v>
      </c>
    </row>
    <row r="85" spans="10:21" x14ac:dyDescent="0.3">
      <c r="J85" s="161" t="str">
        <f t="shared" si="5"/>
        <v>0</v>
      </c>
      <c r="R85" s="160" t="str">
        <f t="shared" si="6"/>
        <v>0</v>
      </c>
      <c r="U85" s="55">
        <f t="shared" si="7"/>
        <v>0</v>
      </c>
    </row>
    <row r="86" spans="10:21" x14ac:dyDescent="0.3">
      <c r="J86" s="161" t="str">
        <f t="shared" si="5"/>
        <v>0</v>
      </c>
      <c r="R86" s="160" t="str">
        <f t="shared" si="6"/>
        <v>0</v>
      </c>
      <c r="U86" s="55">
        <f t="shared" si="7"/>
        <v>0</v>
      </c>
    </row>
    <row r="87" spans="10:21" x14ac:dyDescent="0.3">
      <c r="J87" s="161" t="str">
        <f t="shared" si="5"/>
        <v>0</v>
      </c>
      <c r="R87" s="160" t="str">
        <f t="shared" si="6"/>
        <v>0</v>
      </c>
      <c r="U87" s="55">
        <f t="shared" si="7"/>
        <v>0</v>
      </c>
    </row>
    <row r="88" spans="10:21" x14ac:dyDescent="0.3">
      <c r="J88" s="161" t="str">
        <f t="shared" si="5"/>
        <v>0</v>
      </c>
      <c r="R88" s="160" t="str">
        <f t="shared" si="6"/>
        <v>0</v>
      </c>
      <c r="U88" s="55">
        <f t="shared" si="7"/>
        <v>0</v>
      </c>
    </row>
    <row r="89" spans="10:21" x14ac:dyDescent="0.3">
      <c r="J89" s="161" t="str">
        <f t="shared" si="5"/>
        <v>0</v>
      </c>
      <c r="R89" s="160" t="str">
        <f t="shared" si="6"/>
        <v>0</v>
      </c>
      <c r="U89" s="55">
        <f t="shared" si="7"/>
        <v>0</v>
      </c>
    </row>
    <row r="90" spans="10:21" x14ac:dyDescent="0.3">
      <c r="J90" s="161" t="str">
        <f t="shared" si="5"/>
        <v>0</v>
      </c>
      <c r="R90" s="160" t="str">
        <f t="shared" si="6"/>
        <v>0</v>
      </c>
      <c r="U90" s="55">
        <f t="shared" si="7"/>
        <v>0</v>
      </c>
    </row>
    <row r="91" spans="10:21" x14ac:dyDescent="0.3">
      <c r="J91" s="161" t="str">
        <f t="shared" si="5"/>
        <v>0</v>
      </c>
      <c r="R91" s="160" t="str">
        <f t="shared" si="6"/>
        <v>0</v>
      </c>
      <c r="U91" s="55">
        <f t="shared" si="7"/>
        <v>0</v>
      </c>
    </row>
    <row r="92" spans="10:21" x14ac:dyDescent="0.3">
      <c r="J92" s="161" t="str">
        <f t="shared" si="5"/>
        <v>0</v>
      </c>
      <c r="R92" s="160" t="str">
        <f t="shared" si="6"/>
        <v>0</v>
      </c>
      <c r="U92" s="55">
        <f t="shared" si="7"/>
        <v>0</v>
      </c>
    </row>
    <row r="93" spans="10:21" x14ac:dyDescent="0.3">
      <c r="J93" s="161" t="str">
        <f t="shared" si="5"/>
        <v>0</v>
      </c>
      <c r="R93" s="160" t="str">
        <f t="shared" si="6"/>
        <v>0</v>
      </c>
      <c r="U93" s="55">
        <f t="shared" si="7"/>
        <v>0</v>
      </c>
    </row>
    <row r="94" spans="10:21" x14ac:dyDescent="0.3">
      <c r="J94" s="161" t="str">
        <f t="shared" si="5"/>
        <v>0</v>
      </c>
      <c r="R94" s="160" t="str">
        <f t="shared" si="6"/>
        <v>0</v>
      </c>
      <c r="U94" s="55">
        <f t="shared" si="7"/>
        <v>0</v>
      </c>
    </row>
    <row r="95" spans="10:21" x14ac:dyDescent="0.3">
      <c r="J95" s="161" t="str">
        <f t="shared" si="5"/>
        <v>0</v>
      </c>
      <c r="R95" s="160" t="str">
        <f t="shared" si="6"/>
        <v>0</v>
      </c>
      <c r="U95" s="55">
        <f t="shared" si="7"/>
        <v>0</v>
      </c>
    </row>
    <row r="96" spans="10:21" x14ac:dyDescent="0.3">
      <c r="J96" s="161" t="str">
        <f t="shared" si="5"/>
        <v>0</v>
      </c>
      <c r="R96" s="160" t="str">
        <f t="shared" si="6"/>
        <v>0</v>
      </c>
      <c r="U96" s="55">
        <f t="shared" si="7"/>
        <v>0</v>
      </c>
    </row>
    <row r="97" spans="10:21" x14ac:dyDescent="0.3">
      <c r="J97" s="161" t="str">
        <f t="shared" si="5"/>
        <v>0</v>
      </c>
      <c r="R97" s="160" t="str">
        <f t="shared" si="6"/>
        <v>0</v>
      </c>
      <c r="U97" s="55">
        <f t="shared" si="7"/>
        <v>0</v>
      </c>
    </row>
    <row r="98" spans="10:21" x14ac:dyDescent="0.3">
      <c r="J98" s="161" t="str">
        <f t="shared" si="5"/>
        <v>0</v>
      </c>
      <c r="R98" s="160" t="str">
        <f t="shared" si="6"/>
        <v>0</v>
      </c>
      <c r="U98" s="55">
        <f t="shared" si="7"/>
        <v>0</v>
      </c>
    </row>
    <row r="99" spans="10:21" x14ac:dyDescent="0.3">
      <c r="J99" s="161" t="str">
        <f t="shared" si="5"/>
        <v>0</v>
      </c>
      <c r="R99" s="160" t="str">
        <f t="shared" si="6"/>
        <v>0</v>
      </c>
      <c r="U99" s="55">
        <f t="shared" si="7"/>
        <v>0</v>
      </c>
    </row>
    <row r="100" spans="10:21" x14ac:dyDescent="0.3">
      <c r="J100" s="161" t="str">
        <f t="shared" si="5"/>
        <v>0</v>
      </c>
      <c r="R100" s="160" t="str">
        <f t="shared" si="6"/>
        <v>0</v>
      </c>
      <c r="U100" s="55">
        <f t="shared" si="7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3317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13317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U215"/>
  <sheetViews>
    <sheetView topLeftCell="B1" workbookViewId="0">
      <selection activeCell="S14" sqref="S14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customWidth="1" outlineLevel="1"/>
    <col min="11" max="11" width="4.44140625" style="23" customWidth="1" outlineLevel="1"/>
    <col min="12" max="18" width="11" hidden="1" customWidth="1" outlineLevel="1"/>
    <col min="20" max="20" width="11" style="46" collapsed="1"/>
    <col min="21" max="21" width="11" style="47"/>
  </cols>
  <sheetData>
    <row r="1" spans="1:21" ht="18.600000000000001" thickBot="1" x14ac:dyDescent="0.4">
      <c r="A1" s="18" t="s">
        <v>81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SUM(U7:U102)</f>
        <v>2545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3">
      <c r="C7" t="s">
        <v>82</v>
      </c>
      <c r="D7" t="s">
        <v>38</v>
      </c>
      <c r="E7" s="74">
        <v>145</v>
      </c>
      <c r="F7" s="74"/>
      <c r="G7" s="74"/>
      <c r="H7" s="74"/>
      <c r="I7" s="75"/>
      <c r="J7" s="75">
        <f t="shared" ref="J7:J52" si="0">IF(ISERROR(AVERAGE(E7:I7)),"0",(AVERAGE(E7:I7)))</f>
        <v>145</v>
      </c>
      <c r="K7" s="24"/>
      <c r="L7" s="81"/>
      <c r="M7" s="74"/>
      <c r="N7" s="74"/>
      <c r="O7" s="74"/>
      <c r="P7" s="74"/>
      <c r="Q7" s="74"/>
      <c r="R7" s="74" t="str">
        <f>IF(ISERROR(AVERAGE(M7:Q7)),"0",(AVERAGE(M7:Q7)))</f>
        <v>0</v>
      </c>
      <c r="S7">
        <v>1</v>
      </c>
      <c r="U7" s="55">
        <f>(T7*R7)+S7*J7</f>
        <v>145</v>
      </c>
    </row>
    <row r="8" spans="1:21" x14ac:dyDescent="0.3">
      <c r="C8" t="s">
        <v>418</v>
      </c>
      <c r="D8" t="s">
        <v>38</v>
      </c>
      <c r="E8" s="74">
        <v>105</v>
      </c>
      <c r="F8" s="74"/>
      <c r="G8" s="74"/>
      <c r="H8" s="74"/>
      <c r="I8" s="75"/>
      <c r="J8" s="75">
        <f t="shared" si="0"/>
        <v>105</v>
      </c>
      <c r="K8" s="24"/>
      <c r="L8" s="81"/>
      <c r="M8" s="74"/>
      <c r="N8" s="74"/>
      <c r="O8" s="74"/>
      <c r="P8" s="74"/>
      <c r="Q8" s="74"/>
      <c r="R8" s="74"/>
      <c r="U8" s="55">
        <f t="shared" ref="U8:U10" si="1">(T8*R8)+S8*J8</f>
        <v>0</v>
      </c>
    </row>
    <row r="9" spans="1:21" x14ac:dyDescent="0.3">
      <c r="C9" t="s">
        <v>419</v>
      </c>
      <c r="D9" t="s">
        <v>38</v>
      </c>
      <c r="E9" s="74">
        <v>270</v>
      </c>
      <c r="F9" s="74"/>
      <c r="G9" s="74"/>
      <c r="H9" s="74"/>
      <c r="I9" s="75"/>
      <c r="J9" s="75">
        <f t="shared" si="0"/>
        <v>270</v>
      </c>
      <c r="K9" s="24"/>
      <c r="L9" s="81"/>
      <c r="M9" s="74"/>
      <c r="N9" s="74"/>
      <c r="O9" s="74"/>
      <c r="P9" s="74"/>
      <c r="Q9" s="74"/>
      <c r="R9" s="74"/>
      <c r="U9" s="55">
        <f t="shared" si="1"/>
        <v>0</v>
      </c>
    </row>
    <row r="10" spans="1:21" x14ac:dyDescent="0.3">
      <c r="C10" t="s">
        <v>83</v>
      </c>
      <c r="D10" t="s">
        <v>38</v>
      </c>
      <c r="E10" s="74">
        <v>680</v>
      </c>
      <c r="F10" s="74"/>
      <c r="G10" s="74"/>
      <c r="H10" s="74"/>
      <c r="I10" s="75"/>
      <c r="J10" s="75">
        <f t="shared" si="0"/>
        <v>680</v>
      </c>
      <c r="K10" s="24"/>
      <c r="L10" s="81"/>
      <c r="M10" s="81"/>
      <c r="N10" s="34"/>
      <c r="O10" s="34"/>
      <c r="P10" s="34"/>
      <c r="Q10" s="34"/>
      <c r="R10" s="74" t="str">
        <f t="shared" ref="R10:R59" si="2">IF(ISERROR(AVERAGE(M10:Q10)),"0",(AVERAGE(M10:Q10)))</f>
        <v>0</v>
      </c>
      <c r="T10" s="56"/>
      <c r="U10" s="55">
        <f t="shared" si="1"/>
        <v>0</v>
      </c>
    </row>
    <row r="11" spans="1:21" x14ac:dyDescent="0.3">
      <c r="C11" t="s">
        <v>129</v>
      </c>
      <c r="E11" s="74"/>
      <c r="F11" s="74"/>
      <c r="G11" s="74"/>
      <c r="H11" s="74"/>
      <c r="I11" s="75"/>
      <c r="J11" s="75" t="str">
        <f t="shared" si="0"/>
        <v>0</v>
      </c>
      <c r="K11" s="24"/>
      <c r="L11" s="81" t="s">
        <v>38</v>
      </c>
      <c r="M11" s="81">
        <v>121.38</v>
      </c>
      <c r="N11" s="34"/>
      <c r="O11" s="34"/>
      <c r="P11" s="34"/>
      <c r="Q11" s="34"/>
      <c r="R11" s="74">
        <f t="shared" si="2"/>
        <v>121.38</v>
      </c>
      <c r="U11" s="55">
        <f t="shared" ref="U11:U41" si="3">(T11*R11)+S11*J11</f>
        <v>0</v>
      </c>
    </row>
    <row r="12" spans="1:21" x14ac:dyDescent="0.3">
      <c r="E12" s="74"/>
      <c r="F12" s="74"/>
      <c r="G12" s="74"/>
      <c r="H12" s="74"/>
      <c r="I12" s="75"/>
      <c r="J12" s="75" t="str">
        <f t="shared" si="0"/>
        <v>0</v>
      </c>
      <c r="K12" s="24"/>
      <c r="L12" s="81"/>
      <c r="M12" s="81"/>
      <c r="N12" s="34"/>
      <c r="O12" s="34"/>
      <c r="P12" s="34"/>
      <c r="Q12" s="34"/>
      <c r="R12" s="74" t="str">
        <f t="shared" si="2"/>
        <v>0</v>
      </c>
      <c r="U12" s="55">
        <f t="shared" si="3"/>
        <v>0</v>
      </c>
    </row>
    <row r="13" spans="1:21" x14ac:dyDescent="0.3">
      <c r="C13" t="s">
        <v>160</v>
      </c>
      <c r="D13" t="s">
        <v>38</v>
      </c>
      <c r="E13" s="74">
        <v>2400</v>
      </c>
      <c r="F13" s="74"/>
      <c r="G13" s="74"/>
      <c r="H13" s="74"/>
      <c r="I13" s="75"/>
      <c r="J13" s="75">
        <f t="shared" si="0"/>
        <v>2400</v>
      </c>
      <c r="K13" s="24"/>
      <c r="L13" s="81"/>
      <c r="M13" s="81"/>
      <c r="N13" s="34"/>
      <c r="O13" s="34"/>
      <c r="P13" s="34"/>
      <c r="Q13" s="34"/>
      <c r="R13" s="74" t="str">
        <f t="shared" si="2"/>
        <v>0</v>
      </c>
      <c r="S13">
        <v>1</v>
      </c>
      <c r="U13" s="55">
        <f t="shared" si="3"/>
        <v>2400</v>
      </c>
    </row>
    <row r="14" spans="1:21" x14ac:dyDescent="0.3">
      <c r="E14" s="74"/>
      <c r="F14" s="74"/>
      <c r="G14" s="74"/>
      <c r="H14" s="74"/>
      <c r="I14" s="75"/>
      <c r="J14" s="75" t="str">
        <f t="shared" si="0"/>
        <v>0</v>
      </c>
      <c r="K14" s="24"/>
      <c r="L14" s="81"/>
      <c r="M14" s="81"/>
      <c r="N14" s="34"/>
      <c r="O14" s="34"/>
      <c r="P14" s="34"/>
      <c r="Q14" s="34"/>
      <c r="R14" s="74" t="str">
        <f t="shared" si="2"/>
        <v>0</v>
      </c>
      <c r="U14" s="55">
        <f t="shared" si="3"/>
        <v>0</v>
      </c>
    </row>
    <row r="15" spans="1:21" x14ac:dyDescent="0.3">
      <c r="E15" s="74"/>
      <c r="F15" s="74"/>
      <c r="G15" s="74"/>
      <c r="H15" s="74"/>
      <c r="I15" s="74"/>
      <c r="J15" s="75" t="str">
        <f t="shared" si="0"/>
        <v>0</v>
      </c>
      <c r="L15" s="34"/>
      <c r="M15" s="34"/>
      <c r="N15" s="34"/>
      <c r="O15" s="34"/>
      <c r="P15" s="34"/>
      <c r="Q15" s="34"/>
      <c r="R15" s="74" t="str">
        <f t="shared" si="2"/>
        <v>0</v>
      </c>
      <c r="U15" s="55">
        <f t="shared" si="3"/>
        <v>0</v>
      </c>
    </row>
    <row r="16" spans="1:21" x14ac:dyDescent="0.3">
      <c r="E16" s="74"/>
      <c r="F16" s="74"/>
      <c r="G16" s="74"/>
      <c r="H16" s="74"/>
      <c r="I16" s="74"/>
      <c r="J16" s="75" t="str">
        <f t="shared" si="0"/>
        <v>0</v>
      </c>
      <c r="L16" s="34"/>
      <c r="M16" s="34"/>
      <c r="N16" s="34"/>
      <c r="O16" s="34"/>
      <c r="P16" s="34"/>
      <c r="Q16" s="34"/>
      <c r="R16" s="74" t="str">
        <f t="shared" si="2"/>
        <v>0</v>
      </c>
      <c r="U16" s="55">
        <f t="shared" si="3"/>
        <v>0</v>
      </c>
    </row>
    <row r="17" spans="5:21" x14ac:dyDescent="0.3">
      <c r="E17" s="74"/>
      <c r="F17" s="74"/>
      <c r="G17" s="74"/>
      <c r="H17" s="74"/>
      <c r="I17" s="74"/>
      <c r="J17" s="75" t="str">
        <f t="shared" si="0"/>
        <v>0</v>
      </c>
      <c r="L17" s="34"/>
      <c r="M17" s="34"/>
      <c r="N17" s="34"/>
      <c r="O17" s="34"/>
      <c r="P17" s="34"/>
      <c r="Q17" s="34"/>
      <c r="R17" s="74" t="str">
        <f t="shared" si="2"/>
        <v>0</v>
      </c>
      <c r="U17" s="55">
        <f t="shared" si="3"/>
        <v>0</v>
      </c>
    </row>
    <row r="18" spans="5:21" x14ac:dyDescent="0.3">
      <c r="E18" s="74"/>
      <c r="F18" s="74"/>
      <c r="G18" s="74"/>
      <c r="H18" s="74"/>
      <c r="I18" s="74"/>
      <c r="J18" s="75" t="str">
        <f t="shared" si="0"/>
        <v>0</v>
      </c>
      <c r="L18" s="34"/>
      <c r="M18" s="34"/>
      <c r="N18" s="34"/>
      <c r="O18" s="34"/>
      <c r="P18" s="34"/>
      <c r="Q18" s="34"/>
      <c r="R18" s="74" t="str">
        <f t="shared" si="2"/>
        <v>0</v>
      </c>
      <c r="U18" s="55">
        <f t="shared" si="3"/>
        <v>0</v>
      </c>
    </row>
    <row r="19" spans="5:21" x14ac:dyDescent="0.3">
      <c r="E19" s="74"/>
      <c r="F19" s="74"/>
      <c r="G19" s="74"/>
      <c r="H19" s="74"/>
      <c r="I19" s="74"/>
      <c r="J19" s="75" t="str">
        <f t="shared" si="0"/>
        <v>0</v>
      </c>
      <c r="L19" s="34"/>
      <c r="M19" s="34"/>
      <c r="N19" s="34"/>
      <c r="O19" s="34"/>
      <c r="P19" s="34"/>
      <c r="Q19" s="34"/>
      <c r="R19" s="74" t="str">
        <f t="shared" si="2"/>
        <v>0</v>
      </c>
      <c r="U19" s="55">
        <f t="shared" si="3"/>
        <v>0</v>
      </c>
    </row>
    <row r="20" spans="5:21" x14ac:dyDescent="0.3">
      <c r="E20" s="74"/>
      <c r="F20" s="74"/>
      <c r="G20" s="74"/>
      <c r="H20" s="74"/>
      <c r="I20" s="74"/>
      <c r="J20" s="75" t="str">
        <f t="shared" si="0"/>
        <v>0</v>
      </c>
      <c r="L20" s="34"/>
      <c r="M20" s="34"/>
      <c r="N20" s="34"/>
      <c r="O20" s="34"/>
      <c r="P20" s="34"/>
      <c r="Q20" s="34"/>
      <c r="R20" s="74" t="str">
        <f t="shared" si="2"/>
        <v>0</v>
      </c>
      <c r="U20" s="55">
        <f t="shared" si="3"/>
        <v>0</v>
      </c>
    </row>
    <row r="21" spans="5:21" x14ac:dyDescent="0.3">
      <c r="E21" s="74"/>
      <c r="F21" s="74"/>
      <c r="G21" s="74"/>
      <c r="H21" s="74"/>
      <c r="I21" s="74"/>
      <c r="J21" s="75" t="str">
        <f t="shared" si="0"/>
        <v>0</v>
      </c>
      <c r="L21" s="34"/>
      <c r="M21" s="34"/>
      <c r="N21" s="34"/>
      <c r="O21" s="34"/>
      <c r="P21" s="34"/>
      <c r="Q21" s="34"/>
      <c r="R21" s="74" t="str">
        <f t="shared" si="2"/>
        <v>0</v>
      </c>
      <c r="U21" s="55">
        <f t="shared" si="3"/>
        <v>0</v>
      </c>
    </row>
    <row r="22" spans="5:21" x14ac:dyDescent="0.3">
      <c r="E22" s="74"/>
      <c r="F22" s="74"/>
      <c r="G22" s="74"/>
      <c r="H22" s="74"/>
      <c r="I22" s="74"/>
      <c r="J22" s="75" t="str">
        <f t="shared" si="0"/>
        <v>0</v>
      </c>
      <c r="L22" s="34"/>
      <c r="M22" s="34"/>
      <c r="N22" s="34"/>
      <c r="O22" s="34"/>
      <c r="P22" s="34"/>
      <c r="Q22" s="34"/>
      <c r="R22" s="74" t="str">
        <f t="shared" si="2"/>
        <v>0</v>
      </c>
      <c r="T22" s="54"/>
      <c r="U22" s="55">
        <f t="shared" si="3"/>
        <v>0</v>
      </c>
    </row>
    <row r="23" spans="5:21" x14ac:dyDescent="0.3">
      <c r="E23" s="74"/>
      <c r="F23" s="74"/>
      <c r="G23" s="74"/>
      <c r="H23" s="74"/>
      <c r="I23" s="74"/>
      <c r="J23" s="75" t="str">
        <f t="shared" si="0"/>
        <v>0</v>
      </c>
      <c r="L23" s="34"/>
      <c r="M23" s="34"/>
      <c r="N23" s="34"/>
      <c r="O23" s="34"/>
      <c r="P23" s="34"/>
      <c r="Q23" s="34"/>
      <c r="R23" s="74" t="str">
        <f t="shared" si="2"/>
        <v>0</v>
      </c>
      <c r="U23" s="55">
        <f t="shared" si="3"/>
        <v>0</v>
      </c>
    </row>
    <row r="24" spans="5:21" x14ac:dyDescent="0.3">
      <c r="E24" s="74"/>
      <c r="F24" s="74"/>
      <c r="G24" s="74"/>
      <c r="H24" s="74"/>
      <c r="I24" s="74"/>
      <c r="J24" s="75" t="str">
        <f t="shared" si="0"/>
        <v>0</v>
      </c>
      <c r="L24" s="34"/>
      <c r="M24" s="34"/>
      <c r="N24" s="34"/>
      <c r="O24" s="34"/>
      <c r="P24" s="34"/>
      <c r="Q24" s="34"/>
      <c r="R24" s="74" t="str">
        <f t="shared" si="2"/>
        <v>0</v>
      </c>
      <c r="U24" s="55">
        <f t="shared" si="3"/>
        <v>0</v>
      </c>
    </row>
    <row r="25" spans="5:21" x14ac:dyDescent="0.3">
      <c r="E25" s="74"/>
      <c r="F25" s="74"/>
      <c r="G25" s="74"/>
      <c r="H25" s="74"/>
      <c r="I25" s="74"/>
      <c r="J25" s="75" t="str">
        <f t="shared" si="0"/>
        <v>0</v>
      </c>
      <c r="L25" s="34"/>
      <c r="M25" s="34"/>
      <c r="N25" s="34"/>
      <c r="O25" s="34"/>
      <c r="P25" s="34"/>
      <c r="Q25" s="34"/>
      <c r="R25" s="74" t="str">
        <f t="shared" si="2"/>
        <v>0</v>
      </c>
      <c r="U25" s="55">
        <f t="shared" si="3"/>
        <v>0</v>
      </c>
    </row>
    <row r="26" spans="5:21" x14ac:dyDescent="0.3">
      <c r="E26" s="74"/>
      <c r="F26" s="74"/>
      <c r="G26" s="74"/>
      <c r="H26" s="74"/>
      <c r="I26" s="74"/>
      <c r="J26" s="75" t="str">
        <f t="shared" si="0"/>
        <v>0</v>
      </c>
      <c r="L26" s="34"/>
      <c r="M26" s="34"/>
      <c r="N26" s="34"/>
      <c r="O26" s="34"/>
      <c r="P26" s="34"/>
      <c r="Q26" s="34"/>
      <c r="R26" s="74" t="str">
        <f t="shared" si="2"/>
        <v>0</v>
      </c>
      <c r="U26" s="55">
        <f t="shared" si="3"/>
        <v>0</v>
      </c>
    </row>
    <row r="27" spans="5:21" x14ac:dyDescent="0.3">
      <c r="E27" s="74"/>
      <c r="F27" s="74"/>
      <c r="G27" s="74"/>
      <c r="H27" s="74"/>
      <c r="I27" s="74"/>
      <c r="J27" s="75" t="str">
        <f t="shared" si="0"/>
        <v>0</v>
      </c>
      <c r="L27" s="34"/>
      <c r="M27" s="34"/>
      <c r="N27" s="34"/>
      <c r="O27" s="34"/>
      <c r="P27" s="34"/>
      <c r="Q27" s="34"/>
      <c r="R27" s="74" t="str">
        <f t="shared" si="2"/>
        <v>0</v>
      </c>
      <c r="U27" s="55">
        <f t="shared" si="3"/>
        <v>0</v>
      </c>
    </row>
    <row r="28" spans="5:21" x14ac:dyDescent="0.3">
      <c r="E28" s="74"/>
      <c r="F28" s="74"/>
      <c r="G28" s="74"/>
      <c r="H28" s="74"/>
      <c r="I28" s="74"/>
      <c r="J28" s="75" t="str">
        <f t="shared" si="0"/>
        <v>0</v>
      </c>
      <c r="L28" s="34"/>
      <c r="M28" s="34"/>
      <c r="N28" s="34"/>
      <c r="O28" s="34"/>
      <c r="P28" s="34"/>
      <c r="Q28" s="34"/>
      <c r="R28" s="74" t="str">
        <f t="shared" si="2"/>
        <v>0</v>
      </c>
      <c r="U28" s="55">
        <f t="shared" si="3"/>
        <v>0</v>
      </c>
    </row>
    <row r="29" spans="5:21" x14ac:dyDescent="0.3">
      <c r="E29" s="74"/>
      <c r="F29" s="74"/>
      <c r="G29" s="74"/>
      <c r="H29" s="74"/>
      <c r="I29" s="74"/>
      <c r="J29" s="75" t="str">
        <f t="shared" si="0"/>
        <v>0</v>
      </c>
      <c r="L29" s="34"/>
      <c r="M29" s="34"/>
      <c r="N29" s="34"/>
      <c r="O29" s="34"/>
      <c r="P29" s="34"/>
      <c r="Q29" s="34"/>
      <c r="R29" s="74" t="str">
        <f t="shared" si="2"/>
        <v>0</v>
      </c>
      <c r="U29" s="55">
        <f t="shared" si="3"/>
        <v>0</v>
      </c>
    </row>
    <row r="30" spans="5:21" x14ac:dyDescent="0.3">
      <c r="E30" s="74"/>
      <c r="F30" s="74"/>
      <c r="G30" s="74"/>
      <c r="H30" s="74"/>
      <c r="I30" s="74"/>
      <c r="J30" s="75" t="str">
        <f t="shared" si="0"/>
        <v>0</v>
      </c>
      <c r="L30" s="34"/>
      <c r="M30" s="34"/>
      <c r="N30" s="34"/>
      <c r="O30" s="34"/>
      <c r="P30" s="34"/>
      <c r="Q30" s="34"/>
      <c r="R30" s="74" t="str">
        <f t="shared" si="2"/>
        <v>0</v>
      </c>
      <c r="U30" s="55">
        <f t="shared" si="3"/>
        <v>0</v>
      </c>
    </row>
    <row r="31" spans="5:21" x14ac:dyDescent="0.3">
      <c r="E31" s="74"/>
      <c r="F31" s="74"/>
      <c r="G31" s="74"/>
      <c r="H31" s="74"/>
      <c r="I31" s="74"/>
      <c r="J31" s="75" t="str">
        <f t="shared" si="0"/>
        <v>0</v>
      </c>
      <c r="L31" s="34"/>
      <c r="M31" s="34"/>
      <c r="N31" s="34"/>
      <c r="O31" s="34"/>
      <c r="P31" s="34"/>
      <c r="Q31" s="34"/>
      <c r="R31" s="74" t="str">
        <f t="shared" si="2"/>
        <v>0</v>
      </c>
      <c r="U31" s="55">
        <f t="shared" si="3"/>
        <v>0</v>
      </c>
    </row>
    <row r="32" spans="5:21" x14ac:dyDescent="0.3">
      <c r="E32" s="74"/>
      <c r="F32" s="74"/>
      <c r="G32" s="74"/>
      <c r="H32" s="74"/>
      <c r="I32" s="74"/>
      <c r="J32" s="75" t="str">
        <f t="shared" si="0"/>
        <v>0</v>
      </c>
      <c r="L32" s="34"/>
      <c r="M32" s="34"/>
      <c r="N32" s="34"/>
      <c r="O32" s="34"/>
      <c r="P32" s="34"/>
      <c r="Q32" s="34"/>
      <c r="R32" s="74" t="str">
        <f t="shared" si="2"/>
        <v>0</v>
      </c>
      <c r="T32" s="56"/>
      <c r="U32" s="55">
        <f t="shared" si="3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0"/>
        <v>0</v>
      </c>
      <c r="L33" s="34"/>
      <c r="M33" s="34"/>
      <c r="N33" s="34"/>
      <c r="O33" s="34"/>
      <c r="P33" s="34"/>
      <c r="Q33" s="34"/>
      <c r="R33" s="74" t="str">
        <f t="shared" si="2"/>
        <v>0</v>
      </c>
      <c r="T33" s="56"/>
      <c r="U33" s="55">
        <f t="shared" si="3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0"/>
        <v>0</v>
      </c>
      <c r="L34" s="34"/>
      <c r="M34" s="34"/>
      <c r="N34" s="34"/>
      <c r="O34" s="34"/>
      <c r="P34" s="34"/>
      <c r="Q34" s="34"/>
      <c r="R34" s="74" t="str">
        <f t="shared" si="2"/>
        <v>0</v>
      </c>
      <c r="T34" s="56"/>
      <c r="U34" s="55">
        <f t="shared" si="3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0"/>
        <v>0</v>
      </c>
      <c r="L35" s="34"/>
      <c r="M35" s="34"/>
      <c r="N35" s="34"/>
      <c r="O35" s="34"/>
      <c r="P35" s="34"/>
      <c r="Q35" s="34"/>
      <c r="R35" s="74" t="str">
        <f t="shared" si="2"/>
        <v>0</v>
      </c>
      <c r="U35" s="55">
        <f t="shared" si="3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0"/>
        <v>0</v>
      </c>
      <c r="L36" s="34"/>
      <c r="M36" s="34"/>
      <c r="N36" s="34"/>
      <c r="O36" s="34"/>
      <c r="P36" s="34"/>
      <c r="Q36" s="34"/>
      <c r="R36" s="74" t="str">
        <f t="shared" si="2"/>
        <v>0</v>
      </c>
      <c r="U36" s="55">
        <f t="shared" si="3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0"/>
        <v>0</v>
      </c>
      <c r="L37" s="34"/>
      <c r="M37" s="34"/>
      <c r="N37" s="34"/>
      <c r="O37" s="34"/>
      <c r="P37" s="34"/>
      <c r="Q37" s="34"/>
      <c r="R37" s="74" t="str">
        <f t="shared" si="2"/>
        <v>0</v>
      </c>
      <c r="U37" s="55">
        <f t="shared" si="3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0"/>
        <v>0</v>
      </c>
      <c r="L38" s="34"/>
      <c r="M38" s="34"/>
      <c r="N38" s="34"/>
      <c r="O38" s="34"/>
      <c r="P38" s="34"/>
      <c r="Q38" s="34"/>
      <c r="R38" s="74" t="str">
        <f t="shared" si="2"/>
        <v>0</v>
      </c>
      <c r="U38" s="55">
        <f t="shared" si="3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0"/>
        <v>0</v>
      </c>
      <c r="L39" s="34"/>
      <c r="M39" s="34"/>
      <c r="N39" s="34"/>
      <c r="O39" s="34"/>
      <c r="P39" s="34"/>
      <c r="Q39" s="34"/>
      <c r="R39" s="74" t="str">
        <f t="shared" si="2"/>
        <v>0</v>
      </c>
      <c r="U39" s="55">
        <f t="shared" si="3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0"/>
        <v>0</v>
      </c>
      <c r="L40" s="34"/>
      <c r="M40" s="34"/>
      <c r="N40" s="34"/>
      <c r="O40" s="34"/>
      <c r="P40" s="34"/>
      <c r="Q40" s="34"/>
      <c r="R40" s="74" t="str">
        <f t="shared" si="2"/>
        <v>0</v>
      </c>
      <c r="U40" s="55">
        <f t="shared" si="3"/>
        <v>0</v>
      </c>
    </row>
    <row r="41" spans="5:21" x14ac:dyDescent="0.3">
      <c r="E41" s="74"/>
      <c r="F41" s="74"/>
      <c r="G41" s="74"/>
      <c r="H41" s="74"/>
      <c r="I41" s="74"/>
      <c r="J41" s="75" t="str">
        <f t="shared" si="0"/>
        <v>0</v>
      </c>
      <c r="L41" s="34"/>
      <c r="M41" s="34"/>
      <c r="N41" s="34"/>
      <c r="O41" s="34"/>
      <c r="P41" s="34"/>
      <c r="Q41" s="34"/>
      <c r="R41" s="74" t="str">
        <f t="shared" si="2"/>
        <v>0</v>
      </c>
      <c r="T41" s="56"/>
      <c r="U41" s="55">
        <f t="shared" si="3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0"/>
        <v>0</v>
      </c>
      <c r="L42" s="34"/>
      <c r="M42" s="34"/>
      <c r="N42" s="34"/>
      <c r="O42" s="34"/>
      <c r="P42" s="34"/>
      <c r="Q42" s="34"/>
      <c r="R42" s="74" t="str">
        <f t="shared" si="2"/>
        <v>0</v>
      </c>
      <c r="U42" s="55"/>
    </row>
    <row r="43" spans="5:21" x14ac:dyDescent="0.3">
      <c r="E43" s="74"/>
      <c r="F43" s="74"/>
      <c r="G43" s="74"/>
      <c r="H43" s="74"/>
      <c r="I43" s="74"/>
      <c r="J43" s="75" t="str">
        <f t="shared" si="0"/>
        <v>0</v>
      </c>
      <c r="L43" s="34"/>
      <c r="M43" s="34"/>
      <c r="N43" s="34"/>
      <c r="O43" s="34"/>
      <c r="P43" s="34"/>
      <c r="Q43" s="34"/>
      <c r="R43" s="74" t="str">
        <f t="shared" si="2"/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0"/>
        <v>0</v>
      </c>
      <c r="L44" s="34"/>
      <c r="M44" s="34"/>
      <c r="N44" s="34"/>
      <c r="O44" s="34"/>
      <c r="P44" s="34"/>
      <c r="Q44" s="34"/>
      <c r="R44" s="74" t="str">
        <f t="shared" si="2"/>
        <v>0</v>
      </c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0"/>
        <v>0</v>
      </c>
      <c r="L45" s="34"/>
      <c r="M45" s="34"/>
      <c r="N45" s="34"/>
      <c r="O45" s="34"/>
      <c r="P45" s="34"/>
      <c r="Q45" s="34"/>
      <c r="R45" s="74" t="str">
        <f t="shared" si="2"/>
        <v>0</v>
      </c>
      <c r="T45" s="56"/>
      <c r="U45" s="55">
        <f>T45*S45</f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0"/>
        <v>0</v>
      </c>
      <c r="L46" s="34"/>
      <c r="M46" s="34"/>
      <c r="N46" s="34"/>
      <c r="O46" s="34"/>
      <c r="P46" s="34"/>
      <c r="Q46" s="34"/>
      <c r="R46" s="74" t="str">
        <f t="shared" si="2"/>
        <v>0</v>
      </c>
      <c r="T46" s="56"/>
      <c r="U46" s="55">
        <f>T46*S46</f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0"/>
        <v>0</v>
      </c>
      <c r="L47" s="34"/>
      <c r="M47" s="34"/>
      <c r="N47" s="34"/>
      <c r="O47" s="34"/>
      <c r="P47" s="34"/>
      <c r="Q47" s="34"/>
      <c r="R47" s="74" t="str">
        <f t="shared" si="2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0"/>
        <v>0</v>
      </c>
      <c r="L48" s="34"/>
      <c r="M48" s="34"/>
      <c r="N48" s="34"/>
      <c r="O48" s="34"/>
      <c r="P48" s="34"/>
      <c r="Q48" s="34"/>
      <c r="R48" s="74" t="str">
        <f t="shared" si="2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0"/>
        <v>0</v>
      </c>
      <c r="L49" s="34"/>
      <c r="M49" s="34"/>
      <c r="N49" s="34"/>
      <c r="O49" s="34"/>
      <c r="P49" s="34"/>
      <c r="Q49" s="34"/>
      <c r="R49" s="74" t="str">
        <f t="shared" si="2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0"/>
        <v>0</v>
      </c>
      <c r="L50" s="34"/>
      <c r="M50" s="34"/>
      <c r="N50" s="34"/>
      <c r="O50" s="34"/>
      <c r="P50" s="34"/>
      <c r="Q50" s="34"/>
      <c r="R50" s="74" t="str">
        <f t="shared" si="2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0"/>
        <v>0</v>
      </c>
      <c r="L51" s="34"/>
      <c r="M51" s="34"/>
      <c r="N51" s="34"/>
      <c r="O51" s="34"/>
      <c r="P51" s="34"/>
      <c r="Q51" s="34"/>
      <c r="R51" s="74" t="str">
        <f t="shared" si="2"/>
        <v>0</v>
      </c>
    </row>
    <row r="52" spans="5:18" x14ac:dyDescent="0.3">
      <c r="E52" s="74"/>
      <c r="F52" s="74"/>
      <c r="G52" s="74"/>
      <c r="H52" s="74"/>
      <c r="I52" s="74"/>
      <c r="J52" s="75" t="str">
        <f t="shared" si="0"/>
        <v>0</v>
      </c>
      <c r="L52" s="34"/>
      <c r="M52" s="34"/>
      <c r="N52" s="34"/>
      <c r="O52" s="34"/>
      <c r="P52" s="34"/>
      <c r="Q52" s="34"/>
      <c r="R52" s="74" t="str">
        <f t="shared" si="2"/>
        <v>0</v>
      </c>
    </row>
    <row r="53" spans="5:18" x14ac:dyDescent="0.3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2"/>
        <v>0</v>
      </c>
    </row>
    <row r="54" spans="5:18" x14ac:dyDescent="0.3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2"/>
        <v>0</v>
      </c>
    </row>
    <row r="55" spans="5:18" x14ac:dyDescent="0.3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2"/>
        <v>0</v>
      </c>
    </row>
    <row r="56" spans="5:18" x14ac:dyDescent="0.3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2"/>
        <v>0</v>
      </c>
    </row>
    <row r="57" spans="5:18" x14ac:dyDescent="0.3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2"/>
        <v>0</v>
      </c>
    </row>
    <row r="58" spans="5:18" x14ac:dyDescent="0.3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74" t="str">
        <f t="shared" si="2"/>
        <v>0</v>
      </c>
    </row>
    <row r="59" spans="5:18" x14ac:dyDescent="0.3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74" t="str">
        <f t="shared" si="2"/>
        <v>0</v>
      </c>
    </row>
    <row r="60" spans="5:18" x14ac:dyDescent="0.3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3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3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3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3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3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3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3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</row>
    <row r="68" spans="5:21" x14ac:dyDescent="0.3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</row>
    <row r="69" spans="5:21" x14ac:dyDescent="0.3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T69" s="56"/>
      <c r="U69" s="55"/>
    </row>
    <row r="70" spans="5:21" x14ac:dyDescent="0.3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  <c r="U79" s="55"/>
    </row>
    <row r="80" spans="5:21" x14ac:dyDescent="0.3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  <c r="U80" s="55"/>
    </row>
    <row r="81" spans="5:18" x14ac:dyDescent="0.3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3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3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3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3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3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3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3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3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3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3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3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3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3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3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3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3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3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3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3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3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3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3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3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3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3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3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3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3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3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3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3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3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3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3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3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3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3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3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3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3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3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3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3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3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3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3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3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3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3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3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3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3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3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3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3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3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3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3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3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3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3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3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3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3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3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3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3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3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3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3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3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3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3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3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3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3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3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3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3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3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3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3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3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3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3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3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3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3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3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3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3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3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3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3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3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3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3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3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3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3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3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3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3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3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3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3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3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3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3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3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3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3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3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3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3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3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3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3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3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3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3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3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3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3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3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3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3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3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3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3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3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3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3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3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8196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236220</xdr:colOff>
                <xdr:row>4</xdr:row>
                <xdr:rowOff>38100</xdr:rowOff>
              </to>
            </anchor>
          </controlPr>
        </control>
      </mc:Choice>
      <mc:Fallback>
        <control shapeId="8196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"/>
  <dimension ref="A1:U102"/>
  <sheetViews>
    <sheetView workbookViewId="0">
      <selection activeCell="A15" sqref="A15:XFD15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customWidth="1" outlineLevel="1"/>
    <col min="11" max="11" width="4.44140625" style="23" hidden="1" customWidth="1" outlineLevel="1"/>
    <col min="12" max="17" width="11.44140625" style="9" hidden="1" customWidth="1" outlineLevel="1"/>
    <col min="18" max="18" width="11" hidden="1" customWidth="1" outlineLevel="1"/>
    <col min="20" max="20" width="11" style="46" collapsed="1"/>
    <col min="21" max="21" width="11" style="47"/>
  </cols>
  <sheetData>
    <row r="1" spans="1:21" ht="18.600000000000001" thickBot="1" x14ac:dyDescent="0.4">
      <c r="A1" s="18" t="s">
        <v>103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7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67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69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2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SUM(U7:U102)</f>
        <v>4714.8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5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75"/>
      <c r="M6" s="75"/>
      <c r="N6" s="74"/>
      <c r="O6" s="74"/>
      <c r="P6" s="74"/>
      <c r="Q6" s="74"/>
      <c r="R6" s="74"/>
    </row>
    <row r="7" spans="1:21" x14ac:dyDescent="0.3">
      <c r="C7" t="s">
        <v>105</v>
      </c>
      <c r="D7" t="s">
        <v>17</v>
      </c>
      <c r="E7" s="74">
        <f>1649/48.5</f>
        <v>34</v>
      </c>
      <c r="F7" s="74"/>
      <c r="G7" s="74"/>
      <c r="H7" s="74"/>
      <c r="I7" s="75"/>
      <c r="J7" s="75">
        <f t="shared" ref="J7:J52" si="0">IF(ISERROR(AVERAGE(E7:I7)),"0",(AVERAGE(E7:I7)))</f>
        <v>34</v>
      </c>
      <c r="K7" s="24"/>
      <c r="L7" s="75"/>
      <c r="M7" s="74"/>
      <c r="N7" s="74"/>
      <c r="O7" s="74"/>
      <c r="P7" s="74"/>
      <c r="Q7" s="74"/>
      <c r="R7" s="74" t="str">
        <f>IF(ISERROR(AVERAGE(M7:Q7)),"0",(AVERAGE(M7:Q7)))</f>
        <v>0</v>
      </c>
      <c r="S7">
        <v>9</v>
      </c>
      <c r="U7" s="55">
        <f>(T7*R7)+S7*J7</f>
        <v>306</v>
      </c>
    </row>
    <row r="8" spans="1:21" x14ac:dyDescent="0.3">
      <c r="C8" t="s">
        <v>106</v>
      </c>
      <c r="D8" t="s">
        <v>17</v>
      </c>
      <c r="E8" s="74">
        <f>2328/48.5</f>
        <v>48</v>
      </c>
      <c r="F8" s="74"/>
      <c r="G8" s="74"/>
      <c r="H8" s="74"/>
      <c r="I8" s="75"/>
      <c r="J8" s="75">
        <f t="shared" si="0"/>
        <v>48</v>
      </c>
      <c r="K8" s="24"/>
      <c r="L8" s="75"/>
      <c r="M8" s="75"/>
      <c r="N8" s="74"/>
      <c r="O8" s="74"/>
      <c r="P8" s="74"/>
      <c r="Q8" s="74"/>
      <c r="R8" s="74" t="str">
        <f t="shared" ref="R8:R59" si="1">IF(ISERROR(AVERAGE(M8:Q8)),"0",(AVERAGE(M8:Q8)))</f>
        <v>0</v>
      </c>
      <c r="S8">
        <v>50</v>
      </c>
      <c r="T8" s="56"/>
      <c r="U8" s="55">
        <f t="shared" ref="U8:U41" si="2">(T8*R8)+S8*J8</f>
        <v>2400</v>
      </c>
    </row>
    <row r="9" spans="1:21" x14ac:dyDescent="0.3">
      <c r="C9" t="s">
        <v>308</v>
      </c>
      <c r="D9" t="s">
        <v>17</v>
      </c>
      <c r="E9" s="74">
        <v>64.5</v>
      </c>
      <c r="F9" s="74"/>
      <c r="G9" s="74"/>
      <c r="H9" s="74"/>
      <c r="I9" s="75"/>
      <c r="J9" s="75">
        <f t="shared" si="0"/>
        <v>64.5</v>
      </c>
      <c r="K9" s="24"/>
      <c r="L9" s="75"/>
      <c r="M9" s="75"/>
      <c r="N9" s="74"/>
      <c r="O9" s="74"/>
      <c r="P9" s="74"/>
      <c r="Q9" s="74"/>
      <c r="R9" s="74"/>
      <c r="T9" s="56"/>
      <c r="U9" s="55">
        <f t="shared" si="2"/>
        <v>0</v>
      </c>
    </row>
    <row r="10" spans="1:21" x14ac:dyDescent="0.3">
      <c r="C10" t="s">
        <v>107</v>
      </c>
      <c r="D10" t="s">
        <v>25</v>
      </c>
      <c r="E10" s="74">
        <f>545.28/38.4</f>
        <v>14.2</v>
      </c>
      <c r="F10" s="74"/>
      <c r="G10" s="74"/>
      <c r="H10" s="74"/>
      <c r="I10" s="75"/>
      <c r="J10" s="75">
        <f t="shared" si="0"/>
        <v>14.2</v>
      </c>
      <c r="K10" s="24"/>
      <c r="L10" s="75"/>
      <c r="M10" s="75"/>
      <c r="N10" s="74"/>
      <c r="O10" s="74"/>
      <c r="P10" s="74"/>
      <c r="Q10" s="74"/>
      <c r="R10" s="74" t="str">
        <f t="shared" si="1"/>
        <v>0</v>
      </c>
      <c r="S10">
        <v>27</v>
      </c>
      <c r="U10" s="55">
        <f t="shared" si="2"/>
        <v>383.4</v>
      </c>
    </row>
    <row r="11" spans="1:21" x14ac:dyDescent="0.3">
      <c r="C11" t="s">
        <v>309</v>
      </c>
      <c r="D11" t="s">
        <v>25</v>
      </c>
      <c r="E11" s="74">
        <v>16.2</v>
      </c>
      <c r="F11" s="74"/>
      <c r="G11" s="74"/>
      <c r="H11" s="74"/>
      <c r="I11" s="75"/>
      <c r="J11" s="75">
        <f t="shared" si="0"/>
        <v>16.2</v>
      </c>
      <c r="K11" s="24"/>
      <c r="L11" s="75"/>
      <c r="M11" s="75"/>
      <c r="N11" s="74"/>
      <c r="O11" s="74"/>
      <c r="P11" s="74"/>
      <c r="Q11" s="74"/>
      <c r="R11" s="74"/>
      <c r="U11" s="55">
        <f t="shared" si="2"/>
        <v>0</v>
      </c>
    </row>
    <row r="12" spans="1:21" x14ac:dyDescent="0.3">
      <c r="C12" t="s">
        <v>108</v>
      </c>
      <c r="D12" t="s">
        <v>17</v>
      </c>
      <c r="E12" s="74">
        <f>903.5/13.9</f>
        <v>65</v>
      </c>
      <c r="F12" s="74"/>
      <c r="G12" s="74"/>
      <c r="H12" s="74"/>
      <c r="I12" s="75"/>
      <c r="J12" s="75">
        <f t="shared" si="0"/>
        <v>65</v>
      </c>
      <c r="K12" s="24"/>
      <c r="L12" s="75"/>
      <c r="M12" s="75"/>
      <c r="N12" s="74"/>
      <c r="O12" s="74"/>
      <c r="P12" s="74"/>
      <c r="Q12" s="74"/>
      <c r="R12" s="74" t="str">
        <f t="shared" si="1"/>
        <v>0</v>
      </c>
      <c r="S12">
        <v>3</v>
      </c>
      <c r="U12" s="55">
        <f t="shared" si="2"/>
        <v>195</v>
      </c>
    </row>
    <row r="13" spans="1:21" x14ac:dyDescent="0.3">
      <c r="C13" t="s">
        <v>109</v>
      </c>
      <c r="D13" t="s">
        <v>38</v>
      </c>
      <c r="E13" s="74">
        <v>86</v>
      </c>
      <c r="F13" s="74"/>
      <c r="G13" s="74"/>
      <c r="H13" s="74"/>
      <c r="I13" s="75"/>
      <c r="J13" s="75">
        <f t="shared" si="0"/>
        <v>86</v>
      </c>
      <c r="K13" s="24"/>
      <c r="L13" s="75"/>
      <c r="M13" s="75"/>
      <c r="N13" s="74"/>
      <c r="O13" s="74"/>
      <c r="P13" s="74"/>
      <c r="Q13" s="74"/>
      <c r="R13" s="74" t="str">
        <f t="shared" si="1"/>
        <v>0</v>
      </c>
      <c r="S13">
        <v>1</v>
      </c>
      <c r="U13" s="55">
        <f t="shared" si="2"/>
        <v>86</v>
      </c>
    </row>
    <row r="14" spans="1:21" x14ac:dyDescent="0.3">
      <c r="C14" t="s">
        <v>130</v>
      </c>
      <c r="D14" t="s">
        <v>140</v>
      </c>
      <c r="E14" s="74"/>
      <c r="F14" s="74"/>
      <c r="G14" s="74"/>
      <c r="H14" s="74"/>
      <c r="I14" s="75"/>
      <c r="J14" s="75" t="str">
        <f t="shared" si="0"/>
        <v>0</v>
      </c>
      <c r="K14" s="24"/>
      <c r="L14" s="75" t="s">
        <v>17</v>
      </c>
      <c r="M14" s="75">
        <f>3634/46</f>
        <v>79</v>
      </c>
      <c r="N14" s="74"/>
      <c r="O14" s="74"/>
      <c r="P14" s="74"/>
      <c r="Q14" s="74"/>
      <c r="R14" s="74">
        <f t="shared" si="1"/>
        <v>79</v>
      </c>
      <c r="U14" s="55">
        <f t="shared" si="2"/>
        <v>0</v>
      </c>
    </row>
    <row r="15" spans="1:21" x14ac:dyDescent="0.3">
      <c r="C15" t="s">
        <v>131</v>
      </c>
      <c r="D15" t="s">
        <v>140</v>
      </c>
      <c r="E15" s="74">
        <v>38.799999999999997</v>
      </c>
      <c r="F15" s="74"/>
      <c r="G15" s="74"/>
      <c r="H15" s="74"/>
      <c r="I15" s="74"/>
      <c r="J15" s="75">
        <f t="shared" si="0"/>
        <v>38.799999999999997</v>
      </c>
      <c r="L15" s="74" t="s">
        <v>17</v>
      </c>
      <c r="M15" s="74">
        <f>2944/46</f>
        <v>64</v>
      </c>
      <c r="N15" s="74"/>
      <c r="O15" s="74"/>
      <c r="P15" s="74"/>
      <c r="Q15" s="74"/>
      <c r="R15" s="74">
        <f t="shared" si="1"/>
        <v>64</v>
      </c>
      <c r="S15">
        <v>28</v>
      </c>
      <c r="U15" s="55">
        <f t="shared" si="2"/>
        <v>1086.3999999999999</v>
      </c>
    </row>
    <row r="16" spans="1:21" x14ac:dyDescent="0.3">
      <c r="C16" t="s">
        <v>310</v>
      </c>
      <c r="D16" t="s">
        <v>25</v>
      </c>
      <c r="E16" s="74">
        <v>12.9</v>
      </c>
      <c r="F16" s="74"/>
      <c r="G16" s="74"/>
      <c r="H16" s="74"/>
      <c r="I16" s="74"/>
      <c r="J16" s="75">
        <f t="shared" si="0"/>
        <v>12.9</v>
      </c>
      <c r="L16" s="74" t="s">
        <v>25</v>
      </c>
      <c r="M16" s="74">
        <f>679.8/51.5</f>
        <v>13.2</v>
      </c>
      <c r="N16" s="74"/>
      <c r="O16" s="74"/>
      <c r="P16" s="74"/>
      <c r="Q16" s="74"/>
      <c r="R16" s="74">
        <f t="shared" si="1"/>
        <v>13.2</v>
      </c>
      <c r="S16">
        <v>20</v>
      </c>
      <c r="U16" s="55">
        <f t="shared" si="2"/>
        <v>258</v>
      </c>
    </row>
    <row r="17" spans="3:21" x14ac:dyDescent="0.3">
      <c r="C17" t="s">
        <v>132</v>
      </c>
      <c r="D17" t="s">
        <v>140</v>
      </c>
      <c r="E17" s="74">
        <v>63.2</v>
      </c>
      <c r="F17" s="74"/>
      <c r="G17" s="74"/>
      <c r="H17" s="74"/>
      <c r="I17" s="74"/>
      <c r="J17" s="75">
        <f t="shared" si="0"/>
        <v>63.2</v>
      </c>
      <c r="L17" s="74" t="s">
        <v>17</v>
      </c>
      <c r="M17" s="74">
        <f>35+9.8</f>
        <v>44.8</v>
      </c>
      <c r="N17" s="74"/>
      <c r="O17" s="74"/>
      <c r="P17" s="74"/>
      <c r="Q17" s="74"/>
      <c r="R17" s="74">
        <f t="shared" si="1"/>
        <v>44.8</v>
      </c>
      <c r="U17" s="55">
        <f t="shared" si="2"/>
        <v>0</v>
      </c>
    </row>
    <row r="18" spans="3:21" x14ac:dyDescent="0.3">
      <c r="C18" t="s">
        <v>177</v>
      </c>
      <c r="D18" t="s">
        <v>38</v>
      </c>
      <c r="E18" s="74">
        <v>13</v>
      </c>
      <c r="F18" s="74"/>
      <c r="G18" s="74"/>
      <c r="H18" s="74"/>
      <c r="I18" s="74"/>
      <c r="J18" s="75">
        <f t="shared" si="0"/>
        <v>13</v>
      </c>
      <c r="L18" s="74"/>
      <c r="M18" s="74">
        <v>23</v>
      </c>
      <c r="N18" s="74"/>
      <c r="O18" s="74"/>
      <c r="P18" s="74"/>
      <c r="Q18" s="74"/>
      <c r="R18" s="74">
        <f t="shared" si="1"/>
        <v>23</v>
      </c>
      <c r="U18" s="55">
        <f t="shared" si="2"/>
        <v>0</v>
      </c>
    </row>
    <row r="19" spans="3:21" x14ac:dyDescent="0.3">
      <c r="C19" t="s">
        <v>178</v>
      </c>
      <c r="D19" t="s">
        <v>140</v>
      </c>
      <c r="E19" s="74"/>
      <c r="F19" s="74"/>
      <c r="G19" s="74"/>
      <c r="H19" s="74"/>
      <c r="I19" s="74"/>
      <c r="J19" s="75" t="str">
        <f t="shared" si="0"/>
        <v>0</v>
      </c>
      <c r="L19" s="74"/>
      <c r="M19" s="74">
        <v>83</v>
      </c>
      <c r="N19" s="74"/>
      <c r="O19" s="74"/>
      <c r="P19" s="74"/>
      <c r="Q19" s="74"/>
      <c r="R19" s="74">
        <f t="shared" si="1"/>
        <v>83</v>
      </c>
      <c r="U19" s="55">
        <f t="shared" si="2"/>
        <v>0</v>
      </c>
    </row>
    <row r="20" spans="3:21" x14ac:dyDescent="0.3">
      <c r="E20" s="74"/>
      <c r="F20" s="74"/>
      <c r="G20" s="74"/>
      <c r="H20" s="74"/>
      <c r="I20" s="74"/>
      <c r="J20" s="75" t="str">
        <f t="shared" si="0"/>
        <v>0</v>
      </c>
      <c r="L20" s="74"/>
      <c r="M20" s="74"/>
      <c r="N20" s="74"/>
      <c r="O20" s="74"/>
      <c r="P20" s="74"/>
      <c r="Q20" s="74"/>
      <c r="R20" s="74" t="str">
        <f t="shared" si="1"/>
        <v>0</v>
      </c>
      <c r="U20" s="55">
        <f t="shared" si="2"/>
        <v>0</v>
      </c>
    </row>
    <row r="21" spans="3:21" x14ac:dyDescent="0.3">
      <c r="E21" s="74"/>
      <c r="F21" s="74"/>
      <c r="G21" s="74"/>
      <c r="H21" s="74"/>
      <c r="I21" s="74"/>
      <c r="J21" s="75" t="str">
        <f t="shared" si="0"/>
        <v>0</v>
      </c>
      <c r="L21" s="74"/>
      <c r="M21" s="74"/>
      <c r="N21" s="74"/>
      <c r="O21" s="74"/>
      <c r="P21" s="74"/>
      <c r="Q21" s="74"/>
      <c r="R21" s="74" t="str">
        <f t="shared" si="1"/>
        <v>0</v>
      </c>
      <c r="U21" s="55">
        <f t="shared" si="2"/>
        <v>0</v>
      </c>
    </row>
    <row r="22" spans="3:21" x14ac:dyDescent="0.3">
      <c r="E22" s="74"/>
      <c r="F22" s="74"/>
      <c r="G22" s="74"/>
      <c r="H22" s="74"/>
      <c r="I22" s="74"/>
      <c r="J22" s="75" t="str">
        <f t="shared" si="0"/>
        <v>0</v>
      </c>
      <c r="L22" s="74"/>
      <c r="M22" s="74"/>
      <c r="N22" s="74"/>
      <c r="O22" s="74"/>
      <c r="P22" s="74"/>
      <c r="Q22" s="74"/>
      <c r="R22" s="74" t="str">
        <f t="shared" si="1"/>
        <v>0</v>
      </c>
      <c r="T22" s="54"/>
      <c r="U22" s="55">
        <f t="shared" si="2"/>
        <v>0</v>
      </c>
    </row>
    <row r="23" spans="3:21" x14ac:dyDescent="0.3">
      <c r="E23" s="74"/>
      <c r="F23" s="74"/>
      <c r="G23" s="74"/>
      <c r="H23" s="74"/>
      <c r="I23" s="74"/>
      <c r="J23" s="75" t="str">
        <f t="shared" si="0"/>
        <v>0</v>
      </c>
      <c r="L23" s="74"/>
      <c r="M23" s="74"/>
      <c r="N23" s="74"/>
      <c r="O23" s="74"/>
      <c r="P23" s="74"/>
      <c r="Q23" s="74"/>
      <c r="R23" s="74" t="str">
        <f t="shared" si="1"/>
        <v>0</v>
      </c>
      <c r="U23" s="55">
        <f t="shared" si="2"/>
        <v>0</v>
      </c>
    </row>
    <row r="24" spans="3:21" x14ac:dyDescent="0.3">
      <c r="E24" s="74"/>
      <c r="F24" s="74"/>
      <c r="G24" s="74"/>
      <c r="H24" s="74"/>
      <c r="I24" s="74"/>
      <c r="J24" s="75" t="str">
        <f t="shared" si="0"/>
        <v>0</v>
      </c>
      <c r="L24" s="74"/>
      <c r="M24" s="74"/>
      <c r="N24" s="74"/>
      <c r="O24" s="74"/>
      <c r="P24" s="74"/>
      <c r="Q24" s="74"/>
      <c r="R24" s="74" t="str">
        <f t="shared" si="1"/>
        <v>0</v>
      </c>
      <c r="U24" s="55">
        <f t="shared" si="2"/>
        <v>0</v>
      </c>
    </row>
    <row r="25" spans="3:21" x14ac:dyDescent="0.3">
      <c r="E25" s="74"/>
      <c r="F25" s="74"/>
      <c r="G25" s="74"/>
      <c r="H25" s="74"/>
      <c r="I25" s="74"/>
      <c r="J25" s="75" t="str">
        <f t="shared" si="0"/>
        <v>0</v>
      </c>
      <c r="L25" s="74"/>
      <c r="M25" s="74"/>
      <c r="N25" s="74"/>
      <c r="O25" s="74"/>
      <c r="P25" s="74"/>
      <c r="Q25" s="74"/>
      <c r="R25" s="74" t="str">
        <f t="shared" si="1"/>
        <v>0</v>
      </c>
      <c r="U25" s="55">
        <f t="shared" si="2"/>
        <v>0</v>
      </c>
    </row>
    <row r="26" spans="3:21" x14ac:dyDescent="0.3">
      <c r="E26" s="74"/>
      <c r="F26" s="74"/>
      <c r="G26" s="74"/>
      <c r="H26" s="74"/>
      <c r="I26" s="74"/>
      <c r="J26" s="75" t="str">
        <f t="shared" si="0"/>
        <v>0</v>
      </c>
      <c r="L26" s="74"/>
      <c r="M26" s="74"/>
      <c r="N26" s="74"/>
      <c r="O26" s="74"/>
      <c r="P26" s="74"/>
      <c r="Q26" s="74"/>
      <c r="R26" s="74" t="str">
        <f t="shared" si="1"/>
        <v>0</v>
      </c>
      <c r="U26" s="55">
        <f t="shared" si="2"/>
        <v>0</v>
      </c>
    </row>
    <row r="27" spans="3:21" x14ac:dyDescent="0.3">
      <c r="E27" s="74"/>
      <c r="F27" s="74"/>
      <c r="G27" s="74"/>
      <c r="H27" s="74"/>
      <c r="I27" s="74"/>
      <c r="J27" s="75" t="str">
        <f t="shared" si="0"/>
        <v>0</v>
      </c>
      <c r="L27" s="74"/>
      <c r="M27" s="74"/>
      <c r="N27" s="74"/>
      <c r="O27" s="74"/>
      <c r="P27" s="74"/>
      <c r="Q27" s="74"/>
      <c r="R27" s="74" t="str">
        <f t="shared" si="1"/>
        <v>0</v>
      </c>
      <c r="U27" s="55">
        <f t="shared" si="2"/>
        <v>0</v>
      </c>
    </row>
    <row r="28" spans="3:21" x14ac:dyDescent="0.3">
      <c r="E28" s="74"/>
      <c r="F28" s="74"/>
      <c r="G28" s="74"/>
      <c r="H28" s="74"/>
      <c r="I28" s="74"/>
      <c r="J28" s="75" t="str">
        <f t="shared" si="0"/>
        <v>0</v>
      </c>
      <c r="L28" s="74"/>
      <c r="M28" s="74"/>
      <c r="N28" s="74"/>
      <c r="O28" s="74"/>
      <c r="P28" s="74"/>
      <c r="Q28" s="74"/>
      <c r="R28" s="74" t="str">
        <f t="shared" si="1"/>
        <v>0</v>
      </c>
      <c r="U28" s="55">
        <f t="shared" si="2"/>
        <v>0</v>
      </c>
    </row>
    <row r="29" spans="3:21" x14ac:dyDescent="0.3">
      <c r="E29" s="74"/>
      <c r="F29" s="74"/>
      <c r="G29" s="74"/>
      <c r="H29" s="74"/>
      <c r="I29" s="74"/>
      <c r="J29" s="75" t="str">
        <f t="shared" si="0"/>
        <v>0</v>
      </c>
      <c r="L29" s="74"/>
      <c r="M29" s="74"/>
      <c r="N29" s="74"/>
      <c r="O29" s="74"/>
      <c r="P29" s="74"/>
      <c r="Q29" s="74"/>
      <c r="R29" s="74" t="str">
        <f t="shared" si="1"/>
        <v>0</v>
      </c>
      <c r="U29" s="55">
        <f t="shared" si="2"/>
        <v>0</v>
      </c>
    </row>
    <row r="30" spans="3:21" x14ac:dyDescent="0.3">
      <c r="E30" s="74"/>
      <c r="F30" s="74"/>
      <c r="G30" s="74"/>
      <c r="H30" s="74"/>
      <c r="I30" s="74"/>
      <c r="J30" s="75" t="str">
        <f t="shared" si="0"/>
        <v>0</v>
      </c>
      <c r="L30" s="74"/>
      <c r="M30" s="74"/>
      <c r="N30" s="74"/>
      <c r="O30" s="74"/>
      <c r="P30" s="74"/>
      <c r="Q30" s="74"/>
      <c r="R30" s="74" t="str">
        <f t="shared" si="1"/>
        <v>0</v>
      </c>
      <c r="U30" s="55">
        <f t="shared" si="2"/>
        <v>0</v>
      </c>
    </row>
    <row r="31" spans="3:21" x14ac:dyDescent="0.3">
      <c r="E31" s="74"/>
      <c r="F31" s="74"/>
      <c r="G31" s="74"/>
      <c r="H31" s="74"/>
      <c r="I31" s="74"/>
      <c r="J31" s="75" t="str">
        <f t="shared" si="0"/>
        <v>0</v>
      </c>
      <c r="L31" s="74"/>
      <c r="M31" s="74"/>
      <c r="N31" s="74"/>
      <c r="O31" s="74"/>
      <c r="P31" s="74"/>
      <c r="Q31" s="74"/>
      <c r="R31" s="74" t="str">
        <f t="shared" si="1"/>
        <v>0</v>
      </c>
      <c r="U31" s="55">
        <f t="shared" si="2"/>
        <v>0</v>
      </c>
    </row>
    <row r="32" spans="3:21" x14ac:dyDescent="0.3">
      <c r="E32" s="74"/>
      <c r="F32" s="74"/>
      <c r="G32" s="74"/>
      <c r="H32" s="74"/>
      <c r="I32" s="74"/>
      <c r="J32" s="75" t="str">
        <f t="shared" si="0"/>
        <v>0</v>
      </c>
      <c r="L32" s="74"/>
      <c r="M32" s="74"/>
      <c r="N32" s="74"/>
      <c r="O32" s="74"/>
      <c r="P32" s="74"/>
      <c r="Q32" s="74"/>
      <c r="R32" s="74" t="str">
        <f t="shared" si="1"/>
        <v>0</v>
      </c>
      <c r="T32" s="56"/>
      <c r="U32" s="55">
        <f t="shared" si="2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0"/>
        <v>0</v>
      </c>
      <c r="L33" s="74"/>
      <c r="M33" s="74"/>
      <c r="N33" s="74"/>
      <c r="O33" s="74"/>
      <c r="P33" s="74"/>
      <c r="Q33" s="74"/>
      <c r="R33" s="74" t="str">
        <f t="shared" si="1"/>
        <v>0</v>
      </c>
      <c r="T33" s="56"/>
      <c r="U33" s="55">
        <f t="shared" si="2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0"/>
        <v>0</v>
      </c>
      <c r="L34" s="74"/>
      <c r="M34" s="74"/>
      <c r="N34" s="74"/>
      <c r="O34" s="74"/>
      <c r="P34" s="74"/>
      <c r="Q34" s="74"/>
      <c r="R34" s="74" t="str">
        <f t="shared" si="1"/>
        <v>0</v>
      </c>
      <c r="T34" s="56"/>
      <c r="U34" s="55">
        <f t="shared" si="2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0"/>
        <v>0</v>
      </c>
      <c r="L35" s="74"/>
      <c r="M35" s="74"/>
      <c r="N35" s="74"/>
      <c r="O35" s="74"/>
      <c r="P35" s="74"/>
      <c r="Q35" s="74"/>
      <c r="R35" s="74" t="str">
        <f t="shared" si="1"/>
        <v>0</v>
      </c>
      <c r="U35" s="55">
        <f t="shared" si="2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0"/>
        <v>0</v>
      </c>
      <c r="L36" s="74"/>
      <c r="M36" s="74"/>
      <c r="N36" s="74"/>
      <c r="O36" s="74"/>
      <c r="P36" s="74"/>
      <c r="Q36" s="74"/>
      <c r="R36" s="74" t="str">
        <f t="shared" si="1"/>
        <v>0</v>
      </c>
      <c r="U36" s="55">
        <f t="shared" si="2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0"/>
        <v>0</v>
      </c>
      <c r="L37" s="74"/>
      <c r="M37" s="74"/>
      <c r="N37" s="74"/>
      <c r="O37" s="74"/>
      <c r="P37" s="74"/>
      <c r="Q37" s="74"/>
      <c r="R37" s="74" t="str">
        <f t="shared" si="1"/>
        <v>0</v>
      </c>
      <c r="U37" s="55">
        <f t="shared" si="2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0"/>
        <v>0</v>
      </c>
      <c r="L38" s="74"/>
      <c r="M38" s="74"/>
      <c r="N38" s="74"/>
      <c r="O38" s="74"/>
      <c r="P38" s="74"/>
      <c r="Q38" s="74"/>
      <c r="R38" s="74" t="str">
        <f t="shared" si="1"/>
        <v>0</v>
      </c>
      <c r="U38" s="55">
        <f t="shared" si="2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0"/>
        <v>0</v>
      </c>
      <c r="L39" s="74"/>
      <c r="M39" s="74"/>
      <c r="N39" s="74"/>
      <c r="O39" s="74"/>
      <c r="P39" s="74"/>
      <c r="Q39" s="74"/>
      <c r="R39" s="74" t="str">
        <f t="shared" si="1"/>
        <v>0</v>
      </c>
      <c r="U39" s="55">
        <f t="shared" si="2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0"/>
        <v>0</v>
      </c>
      <c r="L40" s="74"/>
      <c r="M40" s="74"/>
      <c r="N40" s="74"/>
      <c r="O40" s="74"/>
      <c r="P40" s="74"/>
      <c r="Q40" s="74"/>
      <c r="R40" s="74" t="str">
        <f t="shared" si="1"/>
        <v>0</v>
      </c>
      <c r="U40" s="55">
        <f t="shared" si="2"/>
        <v>0</v>
      </c>
    </row>
    <row r="41" spans="5:21" x14ac:dyDescent="0.3">
      <c r="E41" s="74"/>
      <c r="F41" s="74"/>
      <c r="G41" s="74"/>
      <c r="H41" s="74"/>
      <c r="I41" s="74"/>
      <c r="J41" s="75" t="str">
        <f t="shared" si="0"/>
        <v>0</v>
      </c>
      <c r="L41" s="74"/>
      <c r="M41" s="74"/>
      <c r="N41" s="74"/>
      <c r="O41" s="74"/>
      <c r="P41" s="74"/>
      <c r="Q41" s="74"/>
      <c r="R41" s="74" t="str">
        <f t="shared" si="1"/>
        <v>0</v>
      </c>
      <c r="T41" s="56"/>
      <c r="U41" s="55">
        <f t="shared" si="2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0"/>
        <v>0</v>
      </c>
      <c r="L42" s="74"/>
      <c r="M42" s="74"/>
      <c r="N42" s="74"/>
      <c r="O42" s="74"/>
      <c r="P42" s="74"/>
      <c r="Q42" s="74"/>
      <c r="R42" s="74" t="str">
        <f t="shared" si="1"/>
        <v>0</v>
      </c>
      <c r="U42" s="55"/>
    </row>
    <row r="43" spans="5:21" x14ac:dyDescent="0.3">
      <c r="E43" s="74"/>
      <c r="F43" s="74"/>
      <c r="G43" s="74"/>
      <c r="H43" s="74"/>
      <c r="I43" s="74"/>
      <c r="J43" s="75" t="str">
        <f t="shared" si="0"/>
        <v>0</v>
      </c>
      <c r="L43" s="74"/>
      <c r="M43" s="74"/>
      <c r="N43" s="74"/>
      <c r="O43" s="74"/>
      <c r="P43" s="74"/>
      <c r="Q43" s="74"/>
      <c r="R43" s="74" t="str">
        <f t="shared" si="1"/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0"/>
        <v>0</v>
      </c>
      <c r="L44" s="74"/>
      <c r="M44" s="74"/>
      <c r="N44" s="74"/>
      <c r="O44" s="74"/>
      <c r="P44" s="74"/>
      <c r="Q44" s="74"/>
      <c r="R44" s="74" t="str">
        <f t="shared" si="1"/>
        <v>0</v>
      </c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0"/>
        <v>0</v>
      </c>
      <c r="L45" s="74"/>
      <c r="M45" s="74"/>
      <c r="N45" s="74"/>
      <c r="O45" s="74"/>
      <c r="P45" s="74"/>
      <c r="Q45" s="74"/>
      <c r="R45" s="74" t="str">
        <f t="shared" si="1"/>
        <v>0</v>
      </c>
      <c r="T45" s="56"/>
      <c r="U45" s="55">
        <f>T45*S45</f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0"/>
        <v>0</v>
      </c>
      <c r="L46" s="74"/>
      <c r="M46" s="74"/>
      <c r="N46" s="74"/>
      <c r="O46" s="74"/>
      <c r="P46" s="74"/>
      <c r="Q46" s="74"/>
      <c r="R46" s="74" t="str">
        <f t="shared" si="1"/>
        <v>0</v>
      </c>
      <c r="T46" s="56"/>
      <c r="U46" s="55">
        <f>T46*S46</f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0"/>
        <v>0</v>
      </c>
      <c r="L47" s="74"/>
      <c r="M47" s="74"/>
      <c r="N47" s="74"/>
      <c r="O47" s="74"/>
      <c r="P47" s="74"/>
      <c r="Q47" s="74"/>
      <c r="R47" s="74" t="str">
        <f t="shared" si="1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0"/>
        <v>0</v>
      </c>
      <c r="L48" s="74"/>
      <c r="M48" s="74"/>
      <c r="N48" s="74"/>
      <c r="O48" s="74"/>
      <c r="P48" s="74"/>
      <c r="Q48" s="74"/>
      <c r="R48" s="74" t="str">
        <f t="shared" si="1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0"/>
        <v>0</v>
      </c>
      <c r="L49" s="74"/>
      <c r="M49" s="74"/>
      <c r="N49" s="74"/>
      <c r="O49" s="74"/>
      <c r="P49" s="74"/>
      <c r="Q49" s="74"/>
      <c r="R49" s="74" t="str">
        <f t="shared" si="1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0"/>
        <v>0</v>
      </c>
      <c r="L50" s="74"/>
      <c r="M50" s="74"/>
      <c r="N50" s="74"/>
      <c r="O50" s="74"/>
      <c r="P50" s="74"/>
      <c r="Q50" s="74"/>
      <c r="R50" s="74" t="str">
        <f t="shared" si="1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0"/>
        <v>0</v>
      </c>
      <c r="L51" s="74"/>
      <c r="M51" s="74"/>
      <c r="N51" s="74"/>
      <c r="O51" s="74"/>
      <c r="P51" s="74"/>
      <c r="Q51" s="74"/>
      <c r="R51" s="74" t="str">
        <f t="shared" si="1"/>
        <v>0</v>
      </c>
    </row>
    <row r="52" spans="5:18" x14ac:dyDescent="0.3">
      <c r="E52" s="74"/>
      <c r="F52" s="74"/>
      <c r="G52" s="74"/>
      <c r="H52" s="74"/>
      <c r="I52" s="74"/>
      <c r="J52" s="75" t="str">
        <f t="shared" si="0"/>
        <v>0</v>
      </c>
      <c r="L52" s="74"/>
      <c r="M52" s="74"/>
      <c r="N52" s="74"/>
      <c r="O52" s="74"/>
      <c r="P52" s="74"/>
      <c r="Q52" s="74"/>
      <c r="R52" s="74" t="str">
        <f t="shared" si="1"/>
        <v>0</v>
      </c>
    </row>
    <row r="53" spans="5:18" x14ac:dyDescent="0.3">
      <c r="E53" s="74"/>
      <c r="F53" s="74"/>
      <c r="G53" s="74"/>
      <c r="H53" s="74"/>
      <c r="I53" s="74"/>
      <c r="J53" s="74"/>
      <c r="L53" s="74"/>
      <c r="M53" s="74"/>
      <c r="N53" s="74"/>
      <c r="O53" s="74"/>
      <c r="P53" s="74"/>
      <c r="Q53" s="74"/>
      <c r="R53" s="74" t="str">
        <f t="shared" si="1"/>
        <v>0</v>
      </c>
    </row>
    <row r="54" spans="5:18" x14ac:dyDescent="0.3">
      <c r="E54" s="74"/>
      <c r="F54" s="74"/>
      <c r="G54" s="74"/>
      <c r="H54" s="74"/>
      <c r="I54" s="74"/>
      <c r="J54" s="74"/>
      <c r="L54" s="74"/>
      <c r="M54" s="74"/>
      <c r="N54" s="74"/>
      <c r="O54" s="74"/>
      <c r="P54" s="74"/>
      <c r="Q54" s="74"/>
      <c r="R54" s="74" t="str">
        <f t="shared" si="1"/>
        <v>0</v>
      </c>
    </row>
    <row r="55" spans="5:18" x14ac:dyDescent="0.3">
      <c r="E55" s="74"/>
      <c r="F55" s="74"/>
      <c r="G55" s="74"/>
      <c r="H55" s="74"/>
      <c r="I55" s="74"/>
      <c r="J55" s="74"/>
      <c r="L55" s="74"/>
      <c r="M55" s="74"/>
      <c r="N55" s="74"/>
      <c r="O55" s="74"/>
      <c r="P55" s="74"/>
      <c r="Q55" s="74"/>
      <c r="R55" s="74" t="str">
        <f t="shared" si="1"/>
        <v>0</v>
      </c>
    </row>
    <row r="56" spans="5:18" x14ac:dyDescent="0.3">
      <c r="E56" s="74"/>
      <c r="F56" s="74"/>
      <c r="G56" s="74"/>
      <c r="H56" s="74"/>
      <c r="I56" s="74"/>
      <c r="J56" s="74"/>
      <c r="L56" s="74"/>
      <c r="M56" s="74"/>
      <c r="N56" s="74"/>
      <c r="O56" s="74"/>
      <c r="P56" s="74"/>
      <c r="Q56" s="74"/>
      <c r="R56" s="74" t="str">
        <f t="shared" si="1"/>
        <v>0</v>
      </c>
    </row>
    <row r="57" spans="5:18" x14ac:dyDescent="0.3">
      <c r="E57" s="74"/>
      <c r="F57" s="74"/>
      <c r="G57" s="74"/>
      <c r="H57" s="74"/>
      <c r="I57" s="74"/>
      <c r="J57" s="74"/>
      <c r="L57" s="74"/>
      <c r="M57" s="74"/>
      <c r="N57" s="74"/>
      <c r="O57" s="74"/>
      <c r="P57" s="74"/>
      <c r="Q57" s="74"/>
      <c r="R57" s="74" t="str">
        <f t="shared" si="1"/>
        <v>0</v>
      </c>
    </row>
    <row r="58" spans="5:18" x14ac:dyDescent="0.3">
      <c r="E58" s="74"/>
      <c r="F58" s="74"/>
      <c r="G58" s="74"/>
      <c r="H58" s="74"/>
      <c r="I58" s="74"/>
      <c r="J58" s="74"/>
      <c r="L58" s="74"/>
      <c r="M58" s="74"/>
      <c r="N58" s="74"/>
      <c r="O58" s="74"/>
      <c r="P58" s="74"/>
      <c r="Q58" s="74"/>
      <c r="R58" s="74" t="str">
        <f t="shared" si="1"/>
        <v>0</v>
      </c>
    </row>
    <row r="59" spans="5:18" x14ac:dyDescent="0.3">
      <c r="E59" s="74"/>
      <c r="F59" s="74"/>
      <c r="G59" s="74"/>
      <c r="H59" s="74"/>
      <c r="I59" s="74"/>
      <c r="J59" s="74"/>
      <c r="L59" s="74"/>
      <c r="M59" s="74"/>
      <c r="N59" s="74"/>
      <c r="O59" s="74"/>
      <c r="P59" s="74"/>
      <c r="Q59" s="74"/>
      <c r="R59" s="74" t="str">
        <f t="shared" si="1"/>
        <v>0</v>
      </c>
    </row>
    <row r="60" spans="5:18" x14ac:dyDescent="0.3">
      <c r="E60" s="74"/>
      <c r="F60" s="74"/>
      <c r="G60" s="74"/>
      <c r="H60" s="74"/>
      <c r="I60" s="74"/>
      <c r="J60" s="74"/>
      <c r="L60" s="74"/>
      <c r="M60" s="74"/>
      <c r="N60" s="74"/>
      <c r="O60" s="74"/>
      <c r="P60" s="74"/>
      <c r="Q60" s="74"/>
      <c r="R60" s="34"/>
    </row>
    <row r="61" spans="5:18" x14ac:dyDescent="0.3">
      <c r="E61" s="74"/>
      <c r="F61" s="74"/>
      <c r="G61" s="74"/>
      <c r="H61" s="74"/>
      <c r="I61" s="74"/>
      <c r="J61" s="74"/>
      <c r="L61" s="74"/>
      <c r="M61" s="74"/>
      <c r="N61" s="74"/>
      <c r="O61" s="74"/>
      <c r="P61" s="74"/>
      <c r="Q61" s="74"/>
      <c r="R61" s="34"/>
    </row>
    <row r="62" spans="5:18" x14ac:dyDescent="0.3">
      <c r="E62" s="74"/>
      <c r="F62" s="74"/>
      <c r="G62" s="74"/>
      <c r="H62" s="74"/>
      <c r="I62" s="74"/>
      <c r="J62" s="74"/>
      <c r="L62" s="74"/>
      <c r="M62" s="74"/>
      <c r="N62" s="74"/>
      <c r="O62" s="74"/>
      <c r="P62" s="74"/>
      <c r="Q62" s="74"/>
      <c r="R62" s="34"/>
    </row>
    <row r="63" spans="5:18" x14ac:dyDescent="0.3">
      <c r="E63" s="74"/>
      <c r="F63" s="74"/>
      <c r="G63" s="74"/>
      <c r="H63" s="74"/>
      <c r="I63" s="74"/>
      <c r="J63" s="74"/>
      <c r="L63" s="74"/>
      <c r="M63" s="74"/>
      <c r="N63" s="74"/>
      <c r="O63" s="74"/>
      <c r="P63" s="74"/>
      <c r="Q63" s="74"/>
      <c r="R63" s="34"/>
    </row>
    <row r="64" spans="5:18" x14ac:dyDescent="0.3">
      <c r="E64" s="74"/>
      <c r="F64" s="74"/>
      <c r="G64" s="74"/>
      <c r="H64" s="74"/>
      <c r="I64" s="74"/>
      <c r="J64" s="74"/>
      <c r="L64" s="74"/>
      <c r="M64" s="74"/>
      <c r="N64" s="74"/>
      <c r="O64" s="74"/>
      <c r="P64" s="74"/>
      <c r="Q64" s="74"/>
      <c r="R64" s="34"/>
    </row>
    <row r="65" spans="5:21" x14ac:dyDescent="0.3">
      <c r="E65" s="74"/>
      <c r="F65" s="74"/>
      <c r="G65" s="74"/>
      <c r="H65" s="74"/>
      <c r="I65" s="74"/>
      <c r="J65" s="74"/>
      <c r="L65" s="74"/>
      <c r="M65" s="74"/>
      <c r="N65" s="74"/>
      <c r="O65" s="74"/>
      <c r="P65" s="74"/>
      <c r="Q65" s="74"/>
      <c r="R65" s="34"/>
    </row>
    <row r="66" spans="5:21" x14ac:dyDescent="0.3">
      <c r="E66" s="74"/>
      <c r="F66" s="74"/>
      <c r="G66" s="74"/>
      <c r="H66" s="74"/>
      <c r="I66" s="74"/>
      <c r="J66" s="74"/>
      <c r="L66" s="74"/>
      <c r="M66" s="74"/>
      <c r="N66" s="74"/>
      <c r="O66" s="74"/>
      <c r="P66" s="74"/>
      <c r="Q66" s="74"/>
      <c r="R66" s="34"/>
    </row>
    <row r="67" spans="5:21" x14ac:dyDescent="0.3">
      <c r="E67" s="74"/>
      <c r="F67" s="74"/>
      <c r="G67" s="74"/>
      <c r="H67" s="74"/>
      <c r="I67" s="74"/>
      <c r="J67" s="74"/>
      <c r="L67" s="74"/>
      <c r="M67" s="74"/>
      <c r="N67" s="74"/>
      <c r="O67" s="74"/>
      <c r="P67" s="74"/>
      <c r="Q67" s="74"/>
      <c r="R67" s="34"/>
    </row>
    <row r="68" spans="5:21" x14ac:dyDescent="0.3">
      <c r="E68" s="74"/>
      <c r="F68" s="74"/>
      <c r="G68" s="74"/>
      <c r="H68" s="74"/>
      <c r="I68" s="74"/>
      <c r="J68" s="74"/>
      <c r="L68" s="74"/>
      <c r="M68" s="74"/>
      <c r="N68" s="74"/>
      <c r="O68" s="74"/>
      <c r="P68" s="74"/>
      <c r="Q68" s="74"/>
      <c r="R68" s="34"/>
    </row>
    <row r="69" spans="5:21" x14ac:dyDescent="0.3">
      <c r="E69" s="74"/>
      <c r="F69" s="74"/>
      <c r="G69" s="74"/>
      <c r="H69" s="74"/>
      <c r="I69" s="74"/>
      <c r="J69" s="74"/>
      <c r="L69" s="74"/>
      <c r="M69" s="74"/>
      <c r="N69" s="74"/>
      <c r="O69" s="74"/>
      <c r="P69" s="74"/>
      <c r="Q69" s="74"/>
      <c r="R69" s="34"/>
      <c r="T69" s="56"/>
      <c r="U69" s="55"/>
    </row>
    <row r="70" spans="5:21" x14ac:dyDescent="0.3">
      <c r="E70" s="74"/>
      <c r="F70" s="74"/>
      <c r="G70" s="74"/>
      <c r="H70" s="74"/>
      <c r="I70" s="74"/>
      <c r="J70" s="74"/>
      <c r="L70" s="74"/>
      <c r="M70" s="74"/>
      <c r="N70" s="74"/>
      <c r="O70" s="74"/>
      <c r="P70" s="74"/>
      <c r="Q70" s="7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74"/>
      <c r="M71" s="74"/>
      <c r="N71" s="74"/>
      <c r="O71" s="74"/>
      <c r="P71" s="74"/>
      <c r="Q71" s="7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74"/>
      <c r="M72" s="74"/>
      <c r="N72" s="74"/>
      <c r="O72" s="74"/>
      <c r="P72" s="74"/>
      <c r="Q72" s="7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74"/>
      <c r="M73" s="74"/>
      <c r="N73" s="74"/>
      <c r="O73" s="74"/>
      <c r="P73" s="74"/>
      <c r="Q73" s="7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74"/>
      <c r="M74" s="74"/>
      <c r="N74" s="74"/>
      <c r="O74" s="74"/>
      <c r="P74" s="74"/>
      <c r="Q74" s="7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74"/>
      <c r="M75" s="74"/>
      <c r="N75" s="74"/>
      <c r="O75" s="74"/>
      <c r="P75" s="74"/>
      <c r="Q75" s="7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74"/>
      <c r="M76" s="74"/>
      <c r="N76" s="74"/>
      <c r="O76" s="74"/>
      <c r="P76" s="74"/>
      <c r="Q76" s="7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74"/>
      <c r="M77" s="74"/>
      <c r="N77" s="74"/>
      <c r="O77" s="74"/>
      <c r="P77" s="74"/>
      <c r="Q77" s="7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74"/>
      <c r="M78" s="74"/>
      <c r="N78" s="74"/>
      <c r="O78" s="74"/>
      <c r="P78" s="74"/>
      <c r="Q78" s="7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74"/>
      <c r="M79" s="74"/>
      <c r="N79" s="74"/>
      <c r="O79" s="74"/>
      <c r="P79" s="74"/>
      <c r="Q79" s="74"/>
      <c r="R79" s="34"/>
      <c r="U79" s="55"/>
    </row>
    <row r="80" spans="5:21" x14ac:dyDescent="0.3">
      <c r="E80" s="74"/>
      <c r="F80" s="74"/>
      <c r="G80" s="74"/>
      <c r="H80" s="74"/>
      <c r="I80" s="74"/>
      <c r="J80" s="74"/>
      <c r="L80" s="74"/>
      <c r="M80" s="74"/>
      <c r="N80" s="74"/>
      <c r="O80" s="74"/>
      <c r="P80" s="74"/>
      <c r="Q80" s="74"/>
      <c r="R80" s="34"/>
      <c r="U80" s="55"/>
    </row>
    <row r="81" spans="5:18" x14ac:dyDescent="0.3">
      <c r="E81" s="74"/>
      <c r="F81" s="74"/>
      <c r="G81" s="74"/>
      <c r="H81" s="74"/>
      <c r="I81" s="74"/>
      <c r="J81" s="74"/>
      <c r="L81" s="74"/>
      <c r="M81" s="74"/>
      <c r="N81" s="74"/>
      <c r="O81" s="74"/>
      <c r="P81" s="74"/>
      <c r="Q81" s="74"/>
      <c r="R81" s="34"/>
    </row>
    <row r="82" spans="5:18" x14ac:dyDescent="0.3">
      <c r="E82" s="74"/>
      <c r="F82" s="74"/>
      <c r="G82" s="74"/>
      <c r="H82" s="74"/>
      <c r="I82" s="74"/>
      <c r="J82" s="74"/>
      <c r="L82" s="74"/>
      <c r="M82" s="74"/>
      <c r="N82" s="74"/>
      <c r="O82" s="74"/>
      <c r="P82" s="74"/>
      <c r="Q82" s="74"/>
      <c r="R82" s="34"/>
    </row>
    <row r="83" spans="5:18" x14ac:dyDescent="0.3">
      <c r="E83" s="74"/>
      <c r="F83" s="74"/>
      <c r="G83" s="74"/>
      <c r="H83" s="74"/>
      <c r="I83" s="74"/>
      <c r="J83" s="74"/>
      <c r="L83" s="74"/>
      <c r="M83" s="74"/>
      <c r="N83" s="74"/>
      <c r="O83" s="74"/>
      <c r="P83" s="74"/>
      <c r="Q83" s="74"/>
      <c r="R83" s="34"/>
    </row>
    <row r="84" spans="5:18" x14ac:dyDescent="0.3">
      <c r="E84" s="74"/>
      <c r="F84" s="74"/>
      <c r="G84" s="74"/>
      <c r="H84" s="74"/>
      <c r="I84" s="74"/>
      <c r="J84" s="74"/>
      <c r="L84" s="74"/>
      <c r="M84" s="74"/>
      <c r="N84" s="74"/>
      <c r="O84" s="74"/>
      <c r="P84" s="74"/>
      <c r="Q84" s="74"/>
      <c r="R84" s="34"/>
    </row>
    <row r="85" spans="5:18" x14ac:dyDescent="0.3">
      <c r="E85" s="74"/>
      <c r="F85" s="74"/>
      <c r="G85" s="74"/>
      <c r="H85" s="74"/>
      <c r="I85" s="74"/>
      <c r="J85" s="74"/>
      <c r="L85" s="74"/>
      <c r="M85" s="74"/>
      <c r="N85" s="74"/>
      <c r="O85" s="74"/>
      <c r="P85" s="74"/>
      <c r="Q85" s="74"/>
      <c r="R85" s="34"/>
    </row>
    <row r="86" spans="5:18" x14ac:dyDescent="0.3">
      <c r="E86" s="74"/>
      <c r="F86" s="74"/>
      <c r="G86" s="74"/>
      <c r="H86" s="74"/>
      <c r="I86" s="74"/>
      <c r="J86" s="74"/>
      <c r="L86" s="74"/>
      <c r="M86" s="74"/>
      <c r="N86" s="74"/>
      <c r="O86" s="74"/>
      <c r="P86" s="74"/>
      <c r="Q86" s="74"/>
      <c r="R86" s="34"/>
    </row>
    <row r="87" spans="5:18" x14ac:dyDescent="0.3">
      <c r="E87" s="74"/>
      <c r="F87" s="74"/>
      <c r="G87" s="74"/>
      <c r="H87" s="74"/>
      <c r="I87" s="74"/>
      <c r="J87" s="74"/>
      <c r="L87" s="74"/>
      <c r="M87" s="74"/>
      <c r="N87" s="74"/>
      <c r="O87" s="74"/>
      <c r="P87" s="74"/>
      <c r="Q87" s="74"/>
      <c r="R87" s="34"/>
    </row>
    <row r="88" spans="5:18" x14ac:dyDescent="0.3">
      <c r="E88" s="74"/>
      <c r="F88" s="74"/>
      <c r="G88" s="74"/>
      <c r="H88" s="74"/>
      <c r="I88" s="74"/>
      <c r="J88" s="74"/>
      <c r="L88" s="74"/>
      <c r="M88" s="74"/>
      <c r="N88" s="74"/>
      <c r="O88" s="74"/>
      <c r="P88" s="74"/>
      <c r="Q88" s="74"/>
      <c r="R88" s="34"/>
    </row>
    <row r="89" spans="5:18" x14ac:dyDescent="0.3">
      <c r="E89" s="74"/>
      <c r="F89" s="74"/>
      <c r="G89" s="74"/>
      <c r="H89" s="74"/>
      <c r="I89" s="74"/>
      <c r="J89" s="74"/>
      <c r="L89" s="74"/>
      <c r="M89" s="74"/>
      <c r="N89" s="74"/>
      <c r="O89" s="74"/>
      <c r="P89" s="74"/>
      <c r="Q89" s="74"/>
      <c r="R89" s="34"/>
    </row>
    <row r="90" spans="5:18" x14ac:dyDescent="0.3">
      <c r="E90" s="74"/>
      <c r="F90" s="74"/>
      <c r="G90" s="74"/>
      <c r="H90" s="74"/>
      <c r="I90" s="74"/>
      <c r="J90" s="74"/>
      <c r="L90" s="74"/>
      <c r="M90" s="74"/>
      <c r="N90" s="74"/>
      <c r="O90" s="74"/>
      <c r="P90" s="74"/>
      <c r="Q90" s="74"/>
      <c r="R90" s="34"/>
    </row>
    <row r="91" spans="5:18" x14ac:dyDescent="0.3">
      <c r="E91" s="74"/>
      <c r="F91" s="74"/>
      <c r="G91" s="74"/>
      <c r="H91" s="74"/>
      <c r="I91" s="74"/>
      <c r="J91" s="74"/>
      <c r="L91" s="74"/>
      <c r="M91" s="74"/>
      <c r="N91" s="74"/>
      <c r="O91" s="74"/>
      <c r="P91" s="74"/>
      <c r="Q91" s="74"/>
      <c r="R91" s="34"/>
    </row>
    <row r="92" spans="5:18" x14ac:dyDescent="0.3">
      <c r="E92" s="74"/>
      <c r="F92" s="74"/>
      <c r="G92" s="74"/>
      <c r="H92" s="74"/>
      <c r="I92" s="74"/>
      <c r="J92" s="74"/>
      <c r="L92" s="74"/>
      <c r="M92" s="74"/>
      <c r="N92" s="74"/>
      <c r="O92" s="74"/>
      <c r="P92" s="74"/>
      <c r="Q92" s="74"/>
      <c r="R92" s="34"/>
    </row>
    <row r="93" spans="5:18" x14ac:dyDescent="0.3">
      <c r="E93" s="74"/>
      <c r="F93" s="74"/>
      <c r="G93" s="74"/>
      <c r="H93" s="74"/>
      <c r="I93" s="74"/>
      <c r="J93" s="74"/>
      <c r="L93" s="74"/>
      <c r="M93" s="74"/>
      <c r="N93" s="74"/>
      <c r="O93" s="74"/>
      <c r="P93" s="74"/>
      <c r="Q93" s="74"/>
      <c r="R93" s="34"/>
    </row>
    <row r="94" spans="5:18" x14ac:dyDescent="0.3">
      <c r="E94" s="74"/>
      <c r="F94" s="74"/>
      <c r="G94" s="74"/>
      <c r="H94" s="74"/>
      <c r="I94" s="74"/>
      <c r="J94" s="74"/>
      <c r="L94" s="74"/>
      <c r="M94" s="74"/>
      <c r="N94" s="74"/>
      <c r="O94" s="74"/>
      <c r="P94" s="74"/>
      <c r="Q94" s="74"/>
      <c r="R94" s="34"/>
    </row>
    <row r="95" spans="5:18" x14ac:dyDescent="0.3">
      <c r="E95" s="74"/>
      <c r="F95" s="74"/>
      <c r="G95" s="74"/>
      <c r="H95" s="74"/>
      <c r="I95" s="74"/>
      <c r="J95" s="74"/>
      <c r="L95" s="74"/>
      <c r="M95" s="74"/>
      <c r="N95" s="74"/>
      <c r="O95" s="74"/>
      <c r="P95" s="74"/>
      <c r="Q95" s="74"/>
      <c r="R95" s="34"/>
    </row>
    <row r="96" spans="5:18" x14ac:dyDescent="0.3">
      <c r="E96" s="74"/>
      <c r="F96" s="74"/>
      <c r="G96" s="74"/>
      <c r="H96" s="74"/>
      <c r="I96" s="74"/>
      <c r="J96" s="74"/>
      <c r="L96" s="74"/>
      <c r="M96" s="74"/>
      <c r="N96" s="74"/>
      <c r="O96" s="74"/>
      <c r="P96" s="74"/>
      <c r="Q96" s="74"/>
      <c r="R96" s="34"/>
    </row>
    <row r="97" spans="5:18" x14ac:dyDescent="0.3">
      <c r="E97" s="74"/>
      <c r="F97" s="74"/>
      <c r="G97" s="74"/>
      <c r="H97" s="74"/>
      <c r="I97" s="74"/>
      <c r="J97" s="74"/>
      <c r="L97" s="74"/>
      <c r="M97" s="74"/>
      <c r="N97" s="74"/>
      <c r="O97" s="74"/>
      <c r="P97" s="74"/>
      <c r="Q97" s="74"/>
      <c r="R97" s="34"/>
    </row>
    <row r="98" spans="5:18" x14ac:dyDescent="0.3">
      <c r="E98" s="74"/>
      <c r="F98" s="74"/>
      <c r="G98" s="74"/>
      <c r="H98" s="74"/>
      <c r="I98" s="74"/>
      <c r="J98" s="74"/>
      <c r="L98" s="74"/>
      <c r="M98" s="74"/>
      <c r="N98" s="74"/>
      <c r="O98" s="74"/>
      <c r="P98" s="74"/>
      <c r="Q98" s="74"/>
      <c r="R98" s="34"/>
    </row>
    <row r="99" spans="5:18" x14ac:dyDescent="0.3">
      <c r="E99" s="74"/>
      <c r="F99" s="74"/>
      <c r="G99" s="74"/>
      <c r="H99" s="74"/>
      <c r="I99" s="74"/>
      <c r="J99" s="74"/>
      <c r="L99" s="74"/>
      <c r="M99" s="74"/>
      <c r="N99" s="74"/>
      <c r="O99" s="74"/>
      <c r="P99" s="74"/>
      <c r="Q99" s="74"/>
      <c r="R99" s="34"/>
    </row>
    <row r="100" spans="5:18" x14ac:dyDescent="0.3">
      <c r="E100" s="74"/>
      <c r="F100" s="74"/>
      <c r="G100" s="74"/>
      <c r="H100" s="74"/>
      <c r="I100" s="74"/>
      <c r="J100" s="74"/>
      <c r="L100" s="74"/>
      <c r="M100" s="74"/>
      <c r="N100" s="74"/>
      <c r="O100" s="74"/>
      <c r="P100" s="74"/>
      <c r="Q100" s="74"/>
      <c r="R100" s="34"/>
    </row>
    <row r="101" spans="5:18" x14ac:dyDescent="0.3">
      <c r="E101" s="74"/>
      <c r="F101" s="74"/>
      <c r="G101" s="74"/>
      <c r="H101" s="74"/>
      <c r="I101" s="74"/>
      <c r="J101" s="74"/>
      <c r="L101" s="74"/>
      <c r="M101" s="74"/>
      <c r="N101" s="74"/>
      <c r="O101" s="74"/>
      <c r="P101" s="74"/>
      <c r="Q101" s="74"/>
      <c r="R101" s="34"/>
    </row>
    <row r="102" spans="5:18" x14ac:dyDescent="0.3">
      <c r="E102" s="74"/>
      <c r="F102" s="74"/>
      <c r="G102" s="74"/>
      <c r="H102" s="74"/>
      <c r="I102" s="74"/>
      <c r="J102" s="74"/>
      <c r="L102" s="74"/>
      <c r="M102" s="74"/>
      <c r="N102" s="74"/>
      <c r="O102" s="74"/>
      <c r="P102" s="74"/>
      <c r="Q102" s="74"/>
      <c r="R102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1268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11268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123"/>
  <sheetViews>
    <sheetView workbookViewId="0">
      <selection activeCell="K15" sqref="K15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customWidth="1" outlineLevel="1"/>
    <col min="12" max="12" width="11" style="47"/>
  </cols>
  <sheetData>
    <row r="1" spans="1:12" ht="18.600000000000001" thickBot="1" x14ac:dyDescent="0.4">
      <c r="A1" s="18" t="s">
        <v>144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</row>
    <row r="2" spans="1:12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79" t="s">
        <v>145</v>
      </c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80" t="s">
        <v>174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L4" s="60">
        <f>SUM(L6:L100)</f>
        <v>3520</v>
      </c>
    </row>
    <row r="5" spans="1:12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L5" s="53"/>
    </row>
    <row r="6" spans="1:12" x14ac:dyDescent="0.3">
      <c r="C6" t="s">
        <v>141</v>
      </c>
      <c r="D6" t="s">
        <v>140</v>
      </c>
      <c r="E6" s="74">
        <v>35</v>
      </c>
      <c r="F6" s="74"/>
      <c r="G6" s="74"/>
      <c r="H6" s="74"/>
      <c r="I6" s="75"/>
      <c r="J6" s="75">
        <f>IF(ISERROR(AVERAGE(E6:I6)),"0",(AVERAGE(E6:I6)))</f>
        <v>35</v>
      </c>
      <c r="L6" s="55">
        <f>J6*K6</f>
        <v>0</v>
      </c>
    </row>
    <row r="7" spans="1:12" x14ac:dyDescent="0.3">
      <c r="C7" t="s">
        <v>142</v>
      </c>
      <c r="D7" t="s">
        <v>140</v>
      </c>
      <c r="E7" s="74">
        <v>30</v>
      </c>
      <c r="F7" s="74"/>
      <c r="G7" s="74"/>
      <c r="H7" s="74"/>
      <c r="I7" s="75"/>
      <c r="J7" s="75">
        <f>IF(ISERROR(AVERAGE(E7:I7)),"0",(AVERAGE(E7:I7)))</f>
        <v>30</v>
      </c>
      <c r="L7" s="55">
        <f t="shared" ref="L7:L70" si="0">J7*K7</f>
        <v>0</v>
      </c>
    </row>
    <row r="8" spans="1:12" x14ac:dyDescent="0.3">
      <c r="C8" t="s">
        <v>143</v>
      </c>
      <c r="D8" t="s">
        <v>140</v>
      </c>
      <c r="E8" s="74">
        <v>27</v>
      </c>
      <c r="F8" s="74"/>
      <c r="G8" s="74"/>
      <c r="H8" s="74"/>
      <c r="I8" s="75"/>
      <c r="J8" s="75">
        <f>IF(ISERROR(AVERAGE(E8:I8)),"0",(AVERAGE(E8:I8)))</f>
        <v>27</v>
      </c>
      <c r="L8" s="55">
        <f t="shared" si="0"/>
        <v>0</v>
      </c>
    </row>
    <row r="9" spans="1:12" x14ac:dyDescent="0.3">
      <c r="C9" t="s">
        <v>126</v>
      </c>
      <c r="D9" t="s">
        <v>140</v>
      </c>
      <c r="E9" s="74">
        <v>25</v>
      </c>
      <c r="F9" s="74"/>
      <c r="G9" s="74"/>
      <c r="H9" s="74"/>
      <c r="I9" s="75"/>
      <c r="J9" s="75">
        <f t="shared" ref="J9:J51" si="1">IF(ISERROR(AVERAGE(E9:I9)),"0",(AVERAGE(E9:I9)))</f>
        <v>25</v>
      </c>
      <c r="L9" s="55">
        <f t="shared" si="0"/>
        <v>0</v>
      </c>
    </row>
    <row r="10" spans="1:12" x14ac:dyDescent="0.3">
      <c r="C10" t="s">
        <v>127</v>
      </c>
      <c r="D10" t="s">
        <v>140</v>
      </c>
      <c r="E10" s="74">
        <v>24</v>
      </c>
      <c r="F10" s="74"/>
      <c r="G10" s="74"/>
      <c r="H10" s="74"/>
      <c r="I10" s="75"/>
      <c r="J10" s="75">
        <f t="shared" si="1"/>
        <v>24</v>
      </c>
      <c r="K10">
        <v>35</v>
      </c>
      <c r="L10" s="55">
        <f t="shared" si="0"/>
        <v>840</v>
      </c>
    </row>
    <row r="11" spans="1:12" x14ac:dyDescent="0.3">
      <c r="C11" t="s">
        <v>176</v>
      </c>
      <c r="D11" t="s">
        <v>38</v>
      </c>
      <c r="E11" s="74">
        <v>40</v>
      </c>
      <c r="F11" s="74"/>
      <c r="G11" s="74"/>
      <c r="H11" s="74"/>
      <c r="I11" s="75"/>
      <c r="J11" s="75">
        <f t="shared" si="1"/>
        <v>40</v>
      </c>
      <c r="K11">
        <v>2</v>
      </c>
      <c r="L11" s="55">
        <f t="shared" si="0"/>
        <v>80</v>
      </c>
    </row>
    <row r="12" spans="1:12" x14ac:dyDescent="0.3">
      <c r="C12" t="s">
        <v>408</v>
      </c>
      <c r="D12" t="s">
        <v>140</v>
      </c>
      <c r="E12" s="74">
        <v>20</v>
      </c>
      <c r="F12" s="74"/>
      <c r="G12" s="74"/>
      <c r="H12" s="74"/>
      <c r="I12" s="75"/>
      <c r="J12" s="75">
        <f t="shared" si="1"/>
        <v>20</v>
      </c>
      <c r="K12">
        <v>70</v>
      </c>
      <c r="L12" s="55">
        <f t="shared" si="0"/>
        <v>1400</v>
      </c>
    </row>
    <row r="13" spans="1:12" x14ac:dyDescent="0.3">
      <c r="E13" s="74"/>
      <c r="F13" s="74"/>
      <c r="G13" s="74"/>
      <c r="H13" s="74"/>
      <c r="I13" s="74"/>
      <c r="J13" s="75" t="str">
        <f t="shared" si="1"/>
        <v>0</v>
      </c>
      <c r="L13" s="55">
        <f t="shared" si="0"/>
        <v>0</v>
      </c>
    </row>
    <row r="14" spans="1:12" x14ac:dyDescent="0.3">
      <c r="C14" t="s">
        <v>127</v>
      </c>
      <c r="D14" t="s">
        <v>140</v>
      </c>
      <c r="E14" s="74">
        <v>24</v>
      </c>
      <c r="F14" s="74"/>
      <c r="G14" s="74"/>
      <c r="H14" s="74"/>
      <c r="I14" s="74"/>
      <c r="J14" s="75">
        <f t="shared" si="1"/>
        <v>24</v>
      </c>
      <c r="K14">
        <v>50</v>
      </c>
      <c r="L14" s="55">
        <f t="shared" si="0"/>
        <v>1200</v>
      </c>
    </row>
    <row r="15" spans="1:12" x14ac:dyDescent="0.3">
      <c r="E15" s="74"/>
      <c r="F15" s="74"/>
      <c r="G15" s="74"/>
      <c r="H15" s="74"/>
      <c r="I15" s="74"/>
      <c r="J15" s="75" t="str">
        <f t="shared" si="1"/>
        <v>0</v>
      </c>
      <c r="L15" s="55">
        <f t="shared" si="0"/>
        <v>0</v>
      </c>
    </row>
    <row r="16" spans="1:12" x14ac:dyDescent="0.3">
      <c r="E16" s="74"/>
      <c r="F16" s="74"/>
      <c r="G16" s="74"/>
      <c r="H16" s="74"/>
      <c r="I16" s="74"/>
      <c r="J16" s="75" t="str">
        <f t="shared" si="1"/>
        <v>0</v>
      </c>
      <c r="L16" s="55">
        <f t="shared" si="0"/>
        <v>0</v>
      </c>
    </row>
    <row r="17" spans="5:12" x14ac:dyDescent="0.3">
      <c r="E17" s="74"/>
      <c r="F17" s="74"/>
      <c r="G17" s="74"/>
      <c r="H17" s="74"/>
      <c r="I17" s="74"/>
      <c r="J17" s="75" t="str">
        <f t="shared" si="1"/>
        <v>0</v>
      </c>
      <c r="L17" s="55">
        <f t="shared" si="0"/>
        <v>0</v>
      </c>
    </row>
    <row r="18" spans="5:12" x14ac:dyDescent="0.3">
      <c r="E18" s="74"/>
      <c r="F18" s="74"/>
      <c r="G18" s="74"/>
      <c r="H18" s="74"/>
      <c r="I18" s="74"/>
      <c r="J18" s="75" t="str">
        <f t="shared" si="1"/>
        <v>0</v>
      </c>
      <c r="L18" s="55">
        <f t="shared" si="0"/>
        <v>0</v>
      </c>
    </row>
    <row r="19" spans="5:12" x14ac:dyDescent="0.3">
      <c r="E19" s="74"/>
      <c r="F19" s="74"/>
      <c r="G19" s="74"/>
      <c r="H19" s="74"/>
      <c r="I19" s="74"/>
      <c r="J19" s="75" t="str">
        <f t="shared" si="1"/>
        <v>0</v>
      </c>
      <c r="L19" s="55">
        <f t="shared" si="0"/>
        <v>0</v>
      </c>
    </row>
    <row r="20" spans="5:12" x14ac:dyDescent="0.3">
      <c r="E20" s="74"/>
      <c r="F20" s="74"/>
      <c r="G20" s="74"/>
      <c r="H20" s="74"/>
      <c r="I20" s="74"/>
      <c r="J20" s="75" t="str">
        <f t="shared" si="1"/>
        <v>0</v>
      </c>
      <c r="L20" s="55">
        <f t="shared" si="0"/>
        <v>0</v>
      </c>
    </row>
    <row r="21" spans="5:12" x14ac:dyDescent="0.3">
      <c r="E21" s="74"/>
      <c r="F21" s="74"/>
      <c r="G21" s="74"/>
      <c r="H21" s="74"/>
      <c r="I21" s="74"/>
      <c r="J21" s="75" t="str">
        <f t="shared" si="1"/>
        <v>0</v>
      </c>
      <c r="L21" s="55">
        <f t="shared" si="0"/>
        <v>0</v>
      </c>
    </row>
    <row r="22" spans="5:12" x14ac:dyDescent="0.3">
      <c r="E22" s="74"/>
      <c r="F22" s="74"/>
      <c r="G22" s="74"/>
      <c r="H22" s="74"/>
      <c r="I22" s="74"/>
      <c r="J22" s="75" t="str">
        <f t="shared" si="1"/>
        <v>0</v>
      </c>
      <c r="L22" s="55">
        <f t="shared" si="0"/>
        <v>0</v>
      </c>
    </row>
    <row r="23" spans="5:12" x14ac:dyDescent="0.3">
      <c r="E23" s="74"/>
      <c r="F23" s="74"/>
      <c r="G23" s="74"/>
      <c r="H23" s="74"/>
      <c r="I23" s="74"/>
      <c r="J23" s="75" t="str">
        <f t="shared" si="1"/>
        <v>0</v>
      </c>
      <c r="L23" s="55">
        <f t="shared" si="0"/>
        <v>0</v>
      </c>
    </row>
    <row r="24" spans="5:12" x14ac:dyDescent="0.3">
      <c r="E24" s="74"/>
      <c r="F24" s="74"/>
      <c r="G24" s="74"/>
      <c r="H24" s="74"/>
      <c r="I24" s="74"/>
      <c r="J24" s="75" t="str">
        <f t="shared" si="1"/>
        <v>0</v>
      </c>
      <c r="L24" s="55">
        <f t="shared" si="0"/>
        <v>0</v>
      </c>
    </row>
    <row r="25" spans="5:12" x14ac:dyDescent="0.3">
      <c r="E25" s="74"/>
      <c r="F25" s="74"/>
      <c r="G25" s="74"/>
      <c r="H25" s="74"/>
      <c r="I25" s="74"/>
      <c r="J25" s="75" t="str">
        <f t="shared" si="1"/>
        <v>0</v>
      </c>
      <c r="L25" s="55">
        <f t="shared" si="0"/>
        <v>0</v>
      </c>
    </row>
    <row r="26" spans="5:12" x14ac:dyDescent="0.3">
      <c r="E26" s="74"/>
      <c r="F26" s="74"/>
      <c r="G26" s="74"/>
      <c r="H26" s="74"/>
      <c r="I26" s="74"/>
      <c r="J26" s="75" t="str">
        <f t="shared" si="1"/>
        <v>0</v>
      </c>
      <c r="L26" s="55">
        <f t="shared" si="0"/>
        <v>0</v>
      </c>
    </row>
    <row r="27" spans="5:12" x14ac:dyDescent="0.3">
      <c r="E27" s="74"/>
      <c r="F27" s="74"/>
      <c r="G27" s="74"/>
      <c r="H27" s="74"/>
      <c r="I27" s="74"/>
      <c r="J27" s="75" t="str">
        <f t="shared" si="1"/>
        <v>0</v>
      </c>
      <c r="L27" s="55">
        <f t="shared" si="0"/>
        <v>0</v>
      </c>
    </row>
    <row r="28" spans="5:12" x14ac:dyDescent="0.3">
      <c r="E28" s="74"/>
      <c r="F28" s="74"/>
      <c r="G28" s="74"/>
      <c r="H28" s="74"/>
      <c r="I28" s="74"/>
      <c r="J28" s="75" t="str">
        <f t="shared" si="1"/>
        <v>0</v>
      </c>
      <c r="L28" s="55">
        <f t="shared" si="0"/>
        <v>0</v>
      </c>
    </row>
    <row r="29" spans="5:12" x14ac:dyDescent="0.3">
      <c r="E29" s="74"/>
      <c r="F29" s="74"/>
      <c r="G29" s="74"/>
      <c r="H29" s="74"/>
      <c r="I29" s="74"/>
      <c r="J29" s="75" t="str">
        <f t="shared" si="1"/>
        <v>0</v>
      </c>
      <c r="L29" s="55">
        <f t="shared" si="0"/>
        <v>0</v>
      </c>
    </row>
    <row r="30" spans="5:12" x14ac:dyDescent="0.3">
      <c r="E30" s="74"/>
      <c r="F30" s="74"/>
      <c r="G30" s="74"/>
      <c r="H30" s="74"/>
      <c r="I30" s="74"/>
      <c r="J30" s="75" t="str">
        <f t="shared" si="1"/>
        <v>0</v>
      </c>
      <c r="L30" s="55">
        <f t="shared" si="0"/>
        <v>0</v>
      </c>
    </row>
    <row r="31" spans="5:12" x14ac:dyDescent="0.3">
      <c r="E31" s="74"/>
      <c r="F31" s="74"/>
      <c r="G31" s="74"/>
      <c r="H31" s="74"/>
      <c r="I31" s="74"/>
      <c r="J31" s="75" t="str">
        <f t="shared" si="1"/>
        <v>0</v>
      </c>
      <c r="L31" s="55">
        <f t="shared" si="0"/>
        <v>0</v>
      </c>
    </row>
    <row r="32" spans="5:12" x14ac:dyDescent="0.3">
      <c r="E32" s="74"/>
      <c r="F32" s="74"/>
      <c r="G32" s="74"/>
      <c r="H32" s="74"/>
      <c r="I32" s="74"/>
      <c r="J32" s="75" t="str">
        <f t="shared" si="1"/>
        <v>0</v>
      </c>
      <c r="L32" s="55">
        <f t="shared" si="0"/>
        <v>0</v>
      </c>
    </row>
    <row r="33" spans="5:12" x14ac:dyDescent="0.3">
      <c r="E33" s="74"/>
      <c r="F33" s="74"/>
      <c r="G33" s="74"/>
      <c r="H33" s="74"/>
      <c r="I33" s="74"/>
      <c r="J33" s="75" t="str">
        <f t="shared" si="1"/>
        <v>0</v>
      </c>
      <c r="L33" s="55">
        <f t="shared" si="0"/>
        <v>0</v>
      </c>
    </row>
    <row r="34" spans="5:12" x14ac:dyDescent="0.3">
      <c r="E34" s="74"/>
      <c r="F34" s="74"/>
      <c r="G34" s="74"/>
      <c r="H34" s="74"/>
      <c r="I34" s="74"/>
      <c r="J34" s="75" t="str">
        <f t="shared" si="1"/>
        <v>0</v>
      </c>
      <c r="L34" s="55">
        <f t="shared" si="0"/>
        <v>0</v>
      </c>
    </row>
    <row r="35" spans="5:12" x14ac:dyDescent="0.3">
      <c r="E35" s="74"/>
      <c r="F35" s="74"/>
      <c r="G35" s="74"/>
      <c r="H35" s="74"/>
      <c r="I35" s="74"/>
      <c r="J35" s="75" t="str">
        <f t="shared" si="1"/>
        <v>0</v>
      </c>
      <c r="L35" s="55">
        <f t="shared" si="0"/>
        <v>0</v>
      </c>
    </row>
    <row r="36" spans="5:12" x14ac:dyDescent="0.3">
      <c r="E36" s="74"/>
      <c r="F36" s="74"/>
      <c r="G36" s="74"/>
      <c r="H36" s="74"/>
      <c r="I36" s="74"/>
      <c r="J36" s="75" t="str">
        <f t="shared" si="1"/>
        <v>0</v>
      </c>
      <c r="L36" s="55">
        <f t="shared" si="0"/>
        <v>0</v>
      </c>
    </row>
    <row r="37" spans="5:12" x14ac:dyDescent="0.3">
      <c r="E37" s="74"/>
      <c r="F37" s="74"/>
      <c r="G37" s="74"/>
      <c r="H37" s="74"/>
      <c r="I37" s="74"/>
      <c r="J37" s="75" t="str">
        <f t="shared" si="1"/>
        <v>0</v>
      </c>
      <c r="L37" s="55">
        <f t="shared" si="0"/>
        <v>0</v>
      </c>
    </row>
    <row r="38" spans="5:12" x14ac:dyDescent="0.3">
      <c r="E38" s="74"/>
      <c r="F38" s="74"/>
      <c r="G38" s="74"/>
      <c r="H38" s="74"/>
      <c r="I38" s="74"/>
      <c r="J38" s="75" t="str">
        <f t="shared" si="1"/>
        <v>0</v>
      </c>
      <c r="L38" s="55">
        <f t="shared" si="0"/>
        <v>0</v>
      </c>
    </row>
    <row r="39" spans="5:12" x14ac:dyDescent="0.3">
      <c r="E39" s="74"/>
      <c r="F39" s="74"/>
      <c r="G39" s="74"/>
      <c r="H39" s="74"/>
      <c r="I39" s="74"/>
      <c r="J39" s="75" t="str">
        <f t="shared" si="1"/>
        <v>0</v>
      </c>
      <c r="L39" s="55">
        <f t="shared" si="0"/>
        <v>0</v>
      </c>
    </row>
    <row r="40" spans="5:12" x14ac:dyDescent="0.3">
      <c r="E40" s="74"/>
      <c r="F40" s="74"/>
      <c r="G40" s="74"/>
      <c r="H40" s="74"/>
      <c r="I40" s="74"/>
      <c r="J40" s="75" t="str">
        <f t="shared" si="1"/>
        <v>0</v>
      </c>
      <c r="L40" s="55">
        <f t="shared" si="0"/>
        <v>0</v>
      </c>
    </row>
    <row r="41" spans="5:12" x14ac:dyDescent="0.3">
      <c r="E41" s="74"/>
      <c r="F41" s="74"/>
      <c r="G41" s="74"/>
      <c r="H41" s="74"/>
      <c r="I41" s="74"/>
      <c r="J41" s="75" t="str">
        <f t="shared" si="1"/>
        <v>0</v>
      </c>
      <c r="L41" s="55">
        <f t="shared" si="0"/>
        <v>0</v>
      </c>
    </row>
    <row r="42" spans="5:12" x14ac:dyDescent="0.3">
      <c r="E42" s="74"/>
      <c r="F42" s="74"/>
      <c r="G42" s="74"/>
      <c r="H42" s="74"/>
      <c r="I42" s="74"/>
      <c r="J42" s="75" t="str">
        <f t="shared" si="1"/>
        <v>0</v>
      </c>
      <c r="L42" s="55">
        <f t="shared" si="0"/>
        <v>0</v>
      </c>
    </row>
    <row r="43" spans="5:12" x14ac:dyDescent="0.3">
      <c r="E43" s="74"/>
      <c r="F43" s="74"/>
      <c r="G43" s="74"/>
      <c r="H43" s="74"/>
      <c r="I43" s="74"/>
      <c r="J43" s="75" t="str">
        <f t="shared" si="1"/>
        <v>0</v>
      </c>
      <c r="L43" s="55">
        <f t="shared" si="0"/>
        <v>0</v>
      </c>
    </row>
    <row r="44" spans="5:12" x14ac:dyDescent="0.3">
      <c r="E44" s="74"/>
      <c r="F44" s="74"/>
      <c r="G44" s="74"/>
      <c r="H44" s="74"/>
      <c r="I44" s="74"/>
      <c r="J44" s="75" t="str">
        <f t="shared" si="1"/>
        <v>0</v>
      </c>
      <c r="L44" s="55">
        <f t="shared" si="0"/>
        <v>0</v>
      </c>
    </row>
    <row r="45" spans="5:12" x14ac:dyDescent="0.3">
      <c r="E45" s="74"/>
      <c r="F45" s="74"/>
      <c r="G45" s="74"/>
      <c r="H45" s="74"/>
      <c r="I45" s="74"/>
      <c r="J45" s="75" t="str">
        <f t="shared" si="1"/>
        <v>0</v>
      </c>
      <c r="L45" s="55">
        <f t="shared" si="0"/>
        <v>0</v>
      </c>
    </row>
    <row r="46" spans="5:12" x14ac:dyDescent="0.3">
      <c r="E46" s="74"/>
      <c r="F46" s="74"/>
      <c r="G46" s="74"/>
      <c r="H46" s="74"/>
      <c r="I46" s="74"/>
      <c r="J46" s="75" t="str">
        <f t="shared" si="1"/>
        <v>0</v>
      </c>
      <c r="L46" s="55">
        <f t="shared" si="0"/>
        <v>0</v>
      </c>
    </row>
    <row r="47" spans="5:12" x14ac:dyDescent="0.3">
      <c r="E47" s="74"/>
      <c r="F47" s="74"/>
      <c r="G47" s="74"/>
      <c r="H47" s="74"/>
      <c r="I47" s="74"/>
      <c r="J47" s="75" t="str">
        <f t="shared" si="1"/>
        <v>0</v>
      </c>
      <c r="L47" s="55">
        <f t="shared" si="0"/>
        <v>0</v>
      </c>
    </row>
    <row r="48" spans="5:12" x14ac:dyDescent="0.3">
      <c r="E48" s="74"/>
      <c r="F48" s="74"/>
      <c r="G48" s="74"/>
      <c r="H48" s="74"/>
      <c r="I48" s="74"/>
      <c r="J48" s="75" t="str">
        <f t="shared" si="1"/>
        <v>0</v>
      </c>
      <c r="L48" s="55">
        <f t="shared" si="0"/>
        <v>0</v>
      </c>
    </row>
    <row r="49" spans="5:12" x14ac:dyDescent="0.3">
      <c r="E49" s="74"/>
      <c r="F49" s="74"/>
      <c r="G49" s="74"/>
      <c r="H49" s="74"/>
      <c r="I49" s="74"/>
      <c r="J49" s="75" t="str">
        <f t="shared" si="1"/>
        <v>0</v>
      </c>
      <c r="L49" s="55">
        <f t="shared" si="0"/>
        <v>0</v>
      </c>
    </row>
    <row r="50" spans="5:12" x14ac:dyDescent="0.3">
      <c r="E50" s="74"/>
      <c r="F50" s="74"/>
      <c r="G50" s="74"/>
      <c r="H50" s="74"/>
      <c r="I50" s="74"/>
      <c r="J50" s="75" t="str">
        <f t="shared" si="1"/>
        <v>0</v>
      </c>
      <c r="L50" s="55">
        <f t="shared" si="0"/>
        <v>0</v>
      </c>
    </row>
    <row r="51" spans="5:12" x14ac:dyDescent="0.3">
      <c r="E51" s="74"/>
      <c r="F51" s="74"/>
      <c r="G51" s="74"/>
      <c r="H51" s="74"/>
      <c r="I51" s="74"/>
      <c r="J51" s="75" t="str">
        <f t="shared" si="1"/>
        <v>0</v>
      </c>
      <c r="L51" s="55">
        <f t="shared" si="0"/>
        <v>0</v>
      </c>
    </row>
    <row r="52" spans="5:12" x14ac:dyDescent="0.3">
      <c r="E52" s="74"/>
      <c r="F52" s="74"/>
      <c r="G52" s="74"/>
      <c r="H52" s="74"/>
      <c r="I52" s="74"/>
      <c r="J52" s="74"/>
      <c r="L52" s="55">
        <f t="shared" si="0"/>
        <v>0</v>
      </c>
    </row>
    <row r="53" spans="5:12" x14ac:dyDescent="0.3">
      <c r="E53" s="74"/>
      <c r="F53" s="74"/>
      <c r="G53" s="74"/>
      <c r="H53" s="74"/>
      <c r="I53" s="74"/>
      <c r="J53" s="74"/>
      <c r="L53" s="55">
        <f t="shared" si="0"/>
        <v>0</v>
      </c>
    </row>
    <row r="54" spans="5:12" x14ac:dyDescent="0.3">
      <c r="E54" s="74"/>
      <c r="F54" s="74"/>
      <c r="G54" s="74"/>
      <c r="H54" s="74"/>
      <c r="I54" s="74"/>
      <c r="J54" s="74"/>
      <c r="L54" s="55">
        <f t="shared" si="0"/>
        <v>0</v>
      </c>
    </row>
    <row r="55" spans="5:12" x14ac:dyDescent="0.3">
      <c r="E55" s="74"/>
      <c r="F55" s="74"/>
      <c r="G55" s="74"/>
      <c r="H55" s="74"/>
      <c r="I55" s="74"/>
      <c r="J55" s="74"/>
      <c r="L55" s="55">
        <f t="shared" si="0"/>
        <v>0</v>
      </c>
    </row>
    <row r="56" spans="5:12" x14ac:dyDescent="0.3">
      <c r="E56" s="74"/>
      <c r="F56" s="74"/>
      <c r="G56" s="74"/>
      <c r="H56" s="74"/>
      <c r="I56" s="74"/>
      <c r="J56" s="74"/>
      <c r="L56" s="55">
        <f t="shared" si="0"/>
        <v>0</v>
      </c>
    </row>
    <row r="57" spans="5:12" x14ac:dyDescent="0.3">
      <c r="E57" s="74"/>
      <c r="F57" s="74"/>
      <c r="G57" s="74"/>
      <c r="H57" s="74"/>
      <c r="I57" s="74"/>
      <c r="J57" s="74"/>
      <c r="L57" s="55">
        <f t="shared" si="0"/>
        <v>0</v>
      </c>
    </row>
    <row r="58" spans="5:12" x14ac:dyDescent="0.3">
      <c r="E58" s="74"/>
      <c r="F58" s="74"/>
      <c r="G58" s="74"/>
      <c r="H58" s="74"/>
      <c r="I58" s="74"/>
      <c r="J58" s="74"/>
      <c r="L58" s="55">
        <f t="shared" si="0"/>
        <v>0</v>
      </c>
    </row>
    <row r="59" spans="5:12" x14ac:dyDescent="0.3">
      <c r="E59" s="74"/>
      <c r="F59" s="74"/>
      <c r="G59" s="74"/>
      <c r="H59" s="74"/>
      <c r="I59" s="74"/>
      <c r="J59" s="74"/>
      <c r="L59" s="55">
        <f t="shared" si="0"/>
        <v>0</v>
      </c>
    </row>
    <row r="60" spans="5:12" x14ac:dyDescent="0.3">
      <c r="E60" s="74"/>
      <c r="F60" s="74"/>
      <c r="G60" s="74"/>
      <c r="H60" s="74"/>
      <c r="I60" s="74"/>
      <c r="J60" s="74"/>
      <c r="L60" s="55">
        <f t="shared" si="0"/>
        <v>0</v>
      </c>
    </row>
    <row r="61" spans="5:12" x14ac:dyDescent="0.3">
      <c r="E61" s="74"/>
      <c r="F61" s="74"/>
      <c r="G61" s="74"/>
      <c r="H61" s="74"/>
      <c r="I61" s="74"/>
      <c r="J61" s="74"/>
      <c r="L61" s="55">
        <f t="shared" si="0"/>
        <v>0</v>
      </c>
    </row>
    <row r="62" spans="5:12" x14ac:dyDescent="0.3">
      <c r="E62" s="74"/>
      <c r="F62" s="74"/>
      <c r="G62" s="74"/>
      <c r="H62" s="74"/>
      <c r="I62" s="74"/>
      <c r="J62" s="74"/>
      <c r="L62" s="55">
        <f t="shared" si="0"/>
        <v>0</v>
      </c>
    </row>
    <row r="63" spans="5:12" x14ac:dyDescent="0.3">
      <c r="E63" s="74"/>
      <c r="F63" s="74"/>
      <c r="G63" s="74"/>
      <c r="H63" s="74"/>
      <c r="I63" s="74"/>
      <c r="J63" s="74"/>
      <c r="L63" s="55">
        <f t="shared" si="0"/>
        <v>0</v>
      </c>
    </row>
    <row r="64" spans="5:12" x14ac:dyDescent="0.3">
      <c r="E64" s="74"/>
      <c r="F64" s="74"/>
      <c r="G64" s="74"/>
      <c r="H64" s="74"/>
      <c r="I64" s="74"/>
      <c r="J64" s="74"/>
      <c r="L64" s="55">
        <f t="shared" si="0"/>
        <v>0</v>
      </c>
    </row>
    <row r="65" spans="5:12" x14ac:dyDescent="0.3">
      <c r="E65" s="74"/>
      <c r="F65" s="74"/>
      <c r="G65" s="74"/>
      <c r="H65" s="74"/>
      <c r="I65" s="74"/>
      <c r="J65" s="74"/>
      <c r="L65" s="55">
        <f t="shared" si="0"/>
        <v>0</v>
      </c>
    </row>
    <row r="66" spans="5:12" x14ac:dyDescent="0.3">
      <c r="E66" s="74"/>
      <c r="F66" s="74"/>
      <c r="G66" s="74"/>
      <c r="H66" s="74"/>
      <c r="I66" s="74"/>
      <c r="J66" s="74"/>
      <c r="L66" s="55">
        <f t="shared" si="0"/>
        <v>0</v>
      </c>
    </row>
    <row r="67" spans="5:12" x14ac:dyDescent="0.3">
      <c r="E67" s="74"/>
      <c r="F67" s="74"/>
      <c r="G67" s="74"/>
      <c r="H67" s="74"/>
      <c r="I67" s="74"/>
      <c r="J67" s="74"/>
      <c r="L67" s="55">
        <f t="shared" si="0"/>
        <v>0</v>
      </c>
    </row>
    <row r="68" spans="5:12" x14ac:dyDescent="0.3">
      <c r="E68" s="74"/>
      <c r="F68" s="74"/>
      <c r="G68" s="74"/>
      <c r="H68" s="74"/>
      <c r="I68" s="74"/>
      <c r="J68" s="74"/>
      <c r="L68" s="55">
        <f t="shared" si="0"/>
        <v>0</v>
      </c>
    </row>
    <row r="69" spans="5:12" x14ac:dyDescent="0.3">
      <c r="E69" s="74"/>
      <c r="F69" s="74"/>
      <c r="G69" s="74"/>
      <c r="H69" s="74"/>
      <c r="I69" s="74"/>
      <c r="J69" s="74"/>
      <c r="L69" s="55">
        <f t="shared" si="0"/>
        <v>0</v>
      </c>
    </row>
    <row r="70" spans="5:12" x14ac:dyDescent="0.3">
      <c r="E70" s="74"/>
      <c r="F70" s="74"/>
      <c r="G70" s="74"/>
      <c r="H70" s="74"/>
      <c r="I70" s="74"/>
      <c r="J70" s="74"/>
      <c r="L70" s="55">
        <f t="shared" si="0"/>
        <v>0</v>
      </c>
    </row>
    <row r="71" spans="5:12" x14ac:dyDescent="0.3">
      <c r="E71" s="74"/>
      <c r="F71" s="74"/>
      <c r="G71" s="74"/>
      <c r="H71" s="74"/>
      <c r="I71" s="74"/>
      <c r="J71" s="74"/>
      <c r="L71" s="55">
        <f t="shared" ref="L71:L107" si="2">J71*K71</f>
        <v>0</v>
      </c>
    </row>
    <row r="72" spans="5:12" x14ac:dyDescent="0.3">
      <c r="E72" s="74"/>
      <c r="F72" s="74"/>
      <c r="G72" s="74"/>
      <c r="H72" s="74"/>
      <c r="I72" s="74"/>
      <c r="J72" s="74"/>
      <c r="L72" s="55">
        <f t="shared" si="2"/>
        <v>0</v>
      </c>
    </row>
    <row r="73" spans="5:12" x14ac:dyDescent="0.3">
      <c r="E73" s="74"/>
      <c r="F73" s="74"/>
      <c r="G73" s="74"/>
      <c r="H73" s="74"/>
      <c r="I73" s="74"/>
      <c r="J73" s="74"/>
      <c r="L73" s="55">
        <f t="shared" si="2"/>
        <v>0</v>
      </c>
    </row>
    <row r="74" spans="5:12" x14ac:dyDescent="0.3">
      <c r="E74" s="74"/>
      <c r="F74" s="74"/>
      <c r="G74" s="74"/>
      <c r="H74" s="74"/>
      <c r="I74" s="74"/>
      <c r="J74" s="74"/>
      <c r="L74" s="55">
        <f t="shared" si="2"/>
        <v>0</v>
      </c>
    </row>
    <row r="75" spans="5:12" x14ac:dyDescent="0.3">
      <c r="E75" s="74"/>
      <c r="F75" s="74"/>
      <c r="G75" s="74"/>
      <c r="H75" s="74"/>
      <c r="I75" s="74"/>
      <c r="J75" s="74"/>
      <c r="L75" s="55">
        <f t="shared" si="2"/>
        <v>0</v>
      </c>
    </row>
    <row r="76" spans="5:12" x14ac:dyDescent="0.3">
      <c r="E76" s="74"/>
      <c r="F76" s="74"/>
      <c r="G76" s="74"/>
      <c r="H76" s="74"/>
      <c r="I76" s="74"/>
      <c r="J76" s="74"/>
      <c r="L76" s="55">
        <f t="shared" si="2"/>
        <v>0</v>
      </c>
    </row>
    <row r="77" spans="5:12" x14ac:dyDescent="0.3">
      <c r="E77" s="74"/>
      <c r="F77" s="74"/>
      <c r="G77" s="74"/>
      <c r="H77" s="74"/>
      <c r="I77" s="74"/>
      <c r="J77" s="74"/>
      <c r="L77" s="55">
        <f t="shared" si="2"/>
        <v>0</v>
      </c>
    </row>
    <row r="78" spans="5:12" x14ac:dyDescent="0.3">
      <c r="E78" s="74"/>
      <c r="F78" s="74"/>
      <c r="G78" s="74"/>
      <c r="H78" s="74"/>
      <c r="I78" s="74"/>
      <c r="J78" s="74"/>
      <c r="L78" s="55">
        <f t="shared" si="2"/>
        <v>0</v>
      </c>
    </row>
    <row r="79" spans="5:12" x14ac:dyDescent="0.3">
      <c r="E79" s="74"/>
      <c r="F79" s="74"/>
      <c r="G79" s="74"/>
      <c r="H79" s="74"/>
      <c r="I79" s="74"/>
      <c r="J79" s="74"/>
      <c r="L79" s="55">
        <f t="shared" si="2"/>
        <v>0</v>
      </c>
    </row>
    <row r="80" spans="5:12" x14ac:dyDescent="0.3">
      <c r="E80" s="74"/>
      <c r="F80" s="74"/>
      <c r="G80" s="74"/>
      <c r="H80" s="74"/>
      <c r="I80" s="74"/>
      <c r="J80" s="74"/>
      <c r="L80" s="55">
        <f t="shared" si="2"/>
        <v>0</v>
      </c>
    </row>
    <row r="81" spans="5:12" x14ac:dyDescent="0.3">
      <c r="E81" s="74"/>
      <c r="F81" s="74"/>
      <c r="G81" s="74"/>
      <c r="H81" s="74"/>
      <c r="I81" s="74"/>
      <c r="J81" s="74"/>
      <c r="L81" s="55">
        <f t="shared" si="2"/>
        <v>0</v>
      </c>
    </row>
    <row r="82" spans="5:12" x14ac:dyDescent="0.3">
      <c r="E82" s="74"/>
      <c r="F82" s="74"/>
      <c r="G82" s="74"/>
      <c r="H82" s="74"/>
      <c r="I82" s="74"/>
      <c r="J82" s="74"/>
      <c r="L82" s="55">
        <f t="shared" si="2"/>
        <v>0</v>
      </c>
    </row>
    <row r="83" spans="5:12" x14ac:dyDescent="0.3">
      <c r="E83" s="74"/>
      <c r="F83" s="74"/>
      <c r="G83" s="74"/>
      <c r="H83" s="74"/>
      <c r="I83" s="74"/>
      <c r="J83" s="74"/>
      <c r="L83" s="55">
        <f t="shared" si="2"/>
        <v>0</v>
      </c>
    </row>
    <row r="84" spans="5:12" x14ac:dyDescent="0.3">
      <c r="E84" s="74"/>
      <c r="F84" s="74"/>
      <c r="G84" s="74"/>
      <c r="H84" s="74"/>
      <c r="I84" s="74"/>
      <c r="J84" s="74"/>
      <c r="L84" s="55">
        <f t="shared" si="2"/>
        <v>0</v>
      </c>
    </row>
    <row r="85" spans="5:12" x14ac:dyDescent="0.3">
      <c r="E85" s="74"/>
      <c r="F85" s="74"/>
      <c r="G85" s="74"/>
      <c r="H85" s="74"/>
      <c r="I85" s="74"/>
      <c r="J85" s="74"/>
      <c r="L85" s="55">
        <f t="shared" si="2"/>
        <v>0</v>
      </c>
    </row>
    <row r="86" spans="5:12" x14ac:dyDescent="0.3">
      <c r="E86" s="74"/>
      <c r="F86" s="74"/>
      <c r="G86" s="74"/>
      <c r="H86" s="74"/>
      <c r="I86" s="74"/>
      <c r="J86" s="74"/>
      <c r="L86" s="55">
        <f t="shared" si="2"/>
        <v>0</v>
      </c>
    </row>
    <row r="87" spans="5:12" x14ac:dyDescent="0.3">
      <c r="E87" s="74"/>
      <c r="F87" s="74"/>
      <c r="G87" s="74"/>
      <c r="H87" s="74"/>
      <c r="I87" s="74"/>
      <c r="J87" s="74"/>
      <c r="L87" s="55">
        <f t="shared" si="2"/>
        <v>0</v>
      </c>
    </row>
    <row r="88" spans="5:12" x14ac:dyDescent="0.3">
      <c r="E88" s="74"/>
      <c r="F88" s="74"/>
      <c r="G88" s="74"/>
      <c r="H88" s="74"/>
      <c r="I88" s="74"/>
      <c r="J88" s="74"/>
      <c r="L88" s="55">
        <f t="shared" si="2"/>
        <v>0</v>
      </c>
    </row>
    <row r="89" spans="5:12" x14ac:dyDescent="0.3">
      <c r="E89" s="74"/>
      <c r="F89" s="74"/>
      <c r="G89" s="74"/>
      <c r="H89" s="74"/>
      <c r="I89" s="74"/>
      <c r="J89" s="74"/>
      <c r="L89" s="55">
        <f t="shared" si="2"/>
        <v>0</v>
      </c>
    </row>
    <row r="90" spans="5:12" x14ac:dyDescent="0.3">
      <c r="E90" s="74"/>
      <c r="F90" s="74"/>
      <c r="G90" s="74"/>
      <c r="H90" s="74"/>
      <c r="I90" s="74"/>
      <c r="J90" s="74"/>
      <c r="L90" s="55">
        <f t="shared" si="2"/>
        <v>0</v>
      </c>
    </row>
    <row r="91" spans="5:12" x14ac:dyDescent="0.3">
      <c r="E91" s="74"/>
      <c r="F91" s="74"/>
      <c r="G91" s="74"/>
      <c r="H91" s="74"/>
      <c r="I91" s="74"/>
      <c r="J91" s="74"/>
      <c r="L91" s="55">
        <f t="shared" si="2"/>
        <v>0</v>
      </c>
    </row>
    <row r="92" spans="5:12" x14ac:dyDescent="0.3">
      <c r="E92" s="74"/>
      <c r="F92" s="74"/>
      <c r="G92" s="74"/>
      <c r="H92" s="74"/>
      <c r="I92" s="74"/>
      <c r="J92" s="74"/>
      <c r="L92" s="55">
        <f t="shared" si="2"/>
        <v>0</v>
      </c>
    </row>
    <row r="93" spans="5:12" x14ac:dyDescent="0.3">
      <c r="E93" s="74"/>
      <c r="F93" s="74"/>
      <c r="G93" s="74"/>
      <c r="H93" s="74"/>
      <c r="I93" s="74"/>
      <c r="J93" s="74"/>
      <c r="L93" s="55">
        <f t="shared" si="2"/>
        <v>0</v>
      </c>
    </row>
    <row r="94" spans="5:12" x14ac:dyDescent="0.3">
      <c r="E94" s="74"/>
      <c r="F94" s="74"/>
      <c r="G94" s="74"/>
      <c r="H94" s="74"/>
      <c r="I94" s="74"/>
      <c r="J94" s="74"/>
      <c r="L94" s="55">
        <f t="shared" si="2"/>
        <v>0</v>
      </c>
    </row>
    <row r="95" spans="5:12" x14ac:dyDescent="0.3">
      <c r="E95" s="74"/>
      <c r="F95" s="74"/>
      <c r="G95" s="74"/>
      <c r="H95" s="74"/>
      <c r="I95" s="74"/>
      <c r="J95" s="74"/>
      <c r="L95" s="55">
        <f t="shared" si="2"/>
        <v>0</v>
      </c>
    </row>
    <row r="96" spans="5:12" x14ac:dyDescent="0.3">
      <c r="E96" s="74"/>
      <c r="F96" s="74"/>
      <c r="G96" s="74"/>
      <c r="H96" s="74"/>
      <c r="I96" s="74"/>
      <c r="J96" s="74"/>
      <c r="L96" s="55">
        <f t="shared" si="2"/>
        <v>0</v>
      </c>
    </row>
    <row r="97" spans="5:12" x14ac:dyDescent="0.3">
      <c r="E97" s="74"/>
      <c r="F97" s="74"/>
      <c r="G97" s="74"/>
      <c r="H97" s="74"/>
      <c r="I97" s="74"/>
      <c r="J97" s="74"/>
      <c r="L97" s="55">
        <f t="shared" si="2"/>
        <v>0</v>
      </c>
    </row>
    <row r="98" spans="5:12" x14ac:dyDescent="0.3">
      <c r="E98" s="74"/>
      <c r="F98" s="74"/>
      <c r="G98" s="74"/>
      <c r="H98" s="74"/>
      <c r="I98" s="74"/>
      <c r="J98" s="74"/>
      <c r="L98" s="55">
        <f t="shared" si="2"/>
        <v>0</v>
      </c>
    </row>
    <row r="99" spans="5:12" x14ac:dyDescent="0.3">
      <c r="E99" s="74"/>
      <c r="F99" s="74"/>
      <c r="G99" s="74"/>
      <c r="H99" s="74"/>
      <c r="I99" s="74"/>
      <c r="J99" s="74"/>
      <c r="L99" s="55">
        <f t="shared" si="2"/>
        <v>0</v>
      </c>
    </row>
    <row r="100" spans="5:12" x14ac:dyDescent="0.3">
      <c r="E100" s="74"/>
      <c r="F100" s="74"/>
      <c r="G100" s="74"/>
      <c r="H100" s="74"/>
      <c r="I100" s="74"/>
      <c r="J100" s="74"/>
      <c r="L100" s="55">
        <f t="shared" si="2"/>
        <v>0</v>
      </c>
    </row>
    <row r="101" spans="5:12" x14ac:dyDescent="0.3">
      <c r="E101" s="74"/>
      <c r="F101" s="74"/>
      <c r="G101" s="74"/>
      <c r="H101" s="74"/>
      <c r="I101" s="74"/>
      <c r="J101" s="74"/>
      <c r="L101" s="55">
        <f t="shared" si="2"/>
        <v>0</v>
      </c>
    </row>
    <row r="102" spans="5:12" x14ac:dyDescent="0.3">
      <c r="E102" s="74"/>
      <c r="F102" s="74"/>
      <c r="G102" s="74"/>
      <c r="H102" s="74"/>
      <c r="I102" s="74"/>
      <c r="J102" s="74"/>
      <c r="L102" s="55">
        <f t="shared" si="2"/>
        <v>0</v>
      </c>
    </row>
    <row r="103" spans="5:12" x14ac:dyDescent="0.3">
      <c r="E103" s="74"/>
      <c r="F103" s="74"/>
      <c r="G103" s="74"/>
      <c r="H103" s="74"/>
      <c r="I103" s="74"/>
      <c r="J103" s="74"/>
      <c r="L103" s="55">
        <f t="shared" si="2"/>
        <v>0</v>
      </c>
    </row>
    <row r="104" spans="5:12" x14ac:dyDescent="0.3">
      <c r="E104" s="74"/>
      <c r="F104" s="74"/>
      <c r="G104" s="74"/>
      <c r="H104" s="74"/>
      <c r="I104" s="74"/>
      <c r="J104" s="74"/>
      <c r="L104" s="55">
        <f t="shared" si="2"/>
        <v>0</v>
      </c>
    </row>
    <row r="105" spans="5:12" x14ac:dyDescent="0.3">
      <c r="E105" s="74"/>
      <c r="F105" s="74"/>
      <c r="G105" s="74"/>
      <c r="H105" s="74"/>
      <c r="I105" s="74"/>
      <c r="J105" s="74"/>
      <c r="L105" s="55">
        <f t="shared" si="2"/>
        <v>0</v>
      </c>
    </row>
    <row r="106" spans="5:12" x14ac:dyDescent="0.3">
      <c r="E106" s="74"/>
      <c r="F106" s="74"/>
      <c r="G106" s="74"/>
      <c r="H106" s="74"/>
      <c r="I106" s="74"/>
      <c r="J106" s="74"/>
      <c r="L106" s="55">
        <f t="shared" si="2"/>
        <v>0</v>
      </c>
    </row>
    <row r="107" spans="5:12" x14ac:dyDescent="0.3">
      <c r="E107" s="74"/>
      <c r="F107" s="74"/>
      <c r="G107" s="74"/>
      <c r="H107" s="74"/>
      <c r="I107" s="74"/>
      <c r="J107" s="74"/>
      <c r="L107" s="55">
        <f t="shared" si="2"/>
        <v>0</v>
      </c>
    </row>
    <row r="108" spans="5:12" x14ac:dyDescent="0.3">
      <c r="E108" s="74"/>
      <c r="F108" s="74"/>
      <c r="G108" s="74"/>
      <c r="H108" s="74"/>
      <c r="I108" s="74"/>
      <c r="J108" s="74"/>
    </row>
    <row r="109" spans="5:12" x14ac:dyDescent="0.3">
      <c r="E109" s="74"/>
      <c r="F109" s="74"/>
      <c r="G109" s="74"/>
      <c r="H109" s="74"/>
      <c r="I109" s="74"/>
      <c r="J109" s="74"/>
    </row>
    <row r="110" spans="5:12" x14ac:dyDescent="0.3">
      <c r="E110" s="74"/>
      <c r="F110" s="74"/>
      <c r="G110" s="74"/>
      <c r="H110" s="74"/>
      <c r="I110" s="74"/>
      <c r="J110" s="74"/>
    </row>
    <row r="111" spans="5:12" x14ac:dyDescent="0.3">
      <c r="E111" s="74"/>
      <c r="F111" s="74"/>
      <c r="G111" s="74"/>
      <c r="H111" s="74"/>
      <c r="I111" s="74"/>
      <c r="J111" s="74"/>
    </row>
    <row r="112" spans="5:12" x14ac:dyDescent="0.3">
      <c r="E112" s="74"/>
      <c r="F112" s="74"/>
      <c r="G112" s="74"/>
      <c r="H112" s="74"/>
      <c r="I112" s="74"/>
      <c r="J112" s="74"/>
    </row>
    <row r="113" spans="5:10" x14ac:dyDescent="0.3">
      <c r="E113" s="74"/>
      <c r="F113" s="74"/>
      <c r="G113" s="74"/>
      <c r="H113" s="74"/>
      <c r="I113" s="74"/>
      <c r="J113" s="74"/>
    </row>
    <row r="114" spans="5:10" x14ac:dyDescent="0.3">
      <c r="E114" s="74"/>
      <c r="F114" s="74"/>
      <c r="G114" s="74"/>
      <c r="H114" s="74"/>
      <c r="I114" s="74"/>
      <c r="J114" s="74"/>
    </row>
    <row r="115" spans="5:10" x14ac:dyDescent="0.3">
      <c r="E115" s="74"/>
      <c r="F115" s="74"/>
      <c r="G115" s="74"/>
      <c r="H115" s="74"/>
      <c r="I115" s="74"/>
      <c r="J115" s="74"/>
    </row>
    <row r="116" spans="5:10" x14ac:dyDescent="0.3">
      <c r="E116" s="74"/>
      <c r="F116" s="74"/>
      <c r="G116" s="74"/>
      <c r="H116" s="74"/>
      <c r="I116" s="74"/>
      <c r="J116" s="74"/>
    </row>
    <row r="117" spans="5:10" x14ac:dyDescent="0.3">
      <c r="E117" s="74"/>
      <c r="F117" s="74"/>
      <c r="G117" s="74"/>
      <c r="H117" s="74"/>
      <c r="I117" s="74"/>
      <c r="J117" s="74"/>
    </row>
    <row r="118" spans="5:10" x14ac:dyDescent="0.3">
      <c r="E118" s="74"/>
      <c r="F118" s="74"/>
      <c r="G118" s="74"/>
      <c r="H118" s="74"/>
      <c r="I118" s="74"/>
      <c r="J118" s="74"/>
    </row>
    <row r="119" spans="5:10" x14ac:dyDescent="0.3">
      <c r="E119" s="74"/>
      <c r="F119" s="74"/>
      <c r="G119" s="74"/>
      <c r="H119" s="74"/>
      <c r="I119" s="74"/>
      <c r="J119" s="74"/>
    </row>
    <row r="120" spans="5:10" x14ac:dyDescent="0.3">
      <c r="E120" s="74"/>
      <c r="F120" s="74"/>
      <c r="G120" s="74"/>
      <c r="H120" s="74"/>
      <c r="I120" s="74"/>
      <c r="J120" s="74"/>
    </row>
    <row r="121" spans="5:10" x14ac:dyDescent="0.3">
      <c r="E121" s="74"/>
      <c r="F121" s="74"/>
      <c r="G121" s="74"/>
      <c r="H121" s="74"/>
      <c r="I121" s="74"/>
      <c r="J121" s="74"/>
    </row>
    <row r="122" spans="5:10" x14ac:dyDescent="0.3">
      <c r="E122" s="74"/>
      <c r="F122" s="74"/>
      <c r="G122" s="74"/>
      <c r="H122" s="74"/>
      <c r="I122" s="74"/>
      <c r="J122" s="74"/>
    </row>
    <row r="123" spans="5:10" x14ac:dyDescent="0.3">
      <c r="E123" s="74"/>
      <c r="F123" s="74"/>
      <c r="G123" s="74"/>
      <c r="H123" s="74"/>
      <c r="I123" s="74"/>
      <c r="J123" s="7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5363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15363" r:id="rId4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U238"/>
  <sheetViews>
    <sheetView workbookViewId="0">
      <selection activeCell="T9" sqref="S9:T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hidden="1" customWidth="1" outlineLevel="1"/>
    <col min="11" max="11" width="4.44140625" style="23" hidden="1" customWidth="1" outlineLevel="1"/>
    <col min="12" max="18" width="11.44140625" hidden="1" customWidth="1" outlineLevel="1"/>
    <col min="19" max="19" width="11" collapsed="1"/>
    <col min="20" max="20" width="11" style="46" collapsed="1"/>
    <col min="21" max="21" width="11" style="47"/>
  </cols>
  <sheetData>
    <row r="1" spans="1:21" ht="18.600000000000001" thickBot="1" x14ac:dyDescent="0.4">
      <c r="A1" s="18" t="s">
        <v>312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SUM(U7:U100)</f>
        <v>0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3">
      <c r="C7" t="s">
        <v>321</v>
      </c>
      <c r="D7" t="s">
        <v>140</v>
      </c>
      <c r="E7" s="74">
        <v>125</v>
      </c>
      <c r="F7" s="74"/>
      <c r="G7" s="74"/>
      <c r="H7" s="74"/>
      <c r="I7" s="74"/>
      <c r="J7" s="75">
        <f t="shared" ref="J7" si="0">IF(ISERROR(AVERAGE(E7:I7)),"0",(AVERAGE(E7:I7)))</f>
        <v>125</v>
      </c>
      <c r="L7" s="34"/>
      <c r="M7" s="34"/>
      <c r="N7" s="34"/>
      <c r="O7" s="34"/>
      <c r="P7" s="34"/>
      <c r="Q7" s="34"/>
      <c r="R7" s="74" t="str">
        <f t="shared" ref="R7" si="1">IF(ISERROR(AVERAGE(M7:Q7)),"0",(AVERAGE(M7:Q7)))</f>
        <v>0</v>
      </c>
      <c r="U7" s="55">
        <f t="shared" ref="U7" si="2">(T7*R7)+S7*J7</f>
        <v>0</v>
      </c>
    </row>
    <row r="8" spans="1:21" x14ac:dyDescent="0.3">
      <c r="C8" t="s">
        <v>336</v>
      </c>
      <c r="D8" t="s">
        <v>38</v>
      </c>
      <c r="E8" s="74">
        <v>3500</v>
      </c>
      <c r="F8" s="74"/>
      <c r="G8" s="74"/>
      <c r="H8" s="74"/>
      <c r="I8" s="75"/>
      <c r="J8" s="75">
        <f t="shared" ref="J8:J51" si="3">IF(ISERROR(AVERAGE(E8:I8)),"0",(AVERAGE(E8:I8)))</f>
        <v>3500</v>
      </c>
      <c r="K8" s="24"/>
      <c r="L8" s="81"/>
      <c r="M8" s="81"/>
      <c r="N8" s="34"/>
      <c r="O8" s="34"/>
      <c r="P8" s="34"/>
      <c r="Q8" s="34"/>
      <c r="R8" s="74" t="str">
        <f t="shared" ref="R8:R57" si="4">IF(ISERROR(AVERAGE(M8:Q8)),"0",(AVERAGE(M8:Q8)))</f>
        <v>0</v>
      </c>
      <c r="T8" s="56"/>
      <c r="U8" s="55">
        <f t="shared" ref="U8:U39" si="5">(T8*R8)+S8*J8</f>
        <v>0</v>
      </c>
    </row>
    <row r="9" spans="1:21" x14ac:dyDescent="0.3">
      <c r="C9" t="s">
        <v>111</v>
      </c>
      <c r="D9" t="s">
        <v>38</v>
      </c>
      <c r="E9" s="160">
        <v>2310.5300000000002</v>
      </c>
      <c r="F9" s="74"/>
      <c r="G9" s="74"/>
      <c r="H9" s="74"/>
      <c r="I9" s="75"/>
      <c r="J9" s="75">
        <f t="shared" si="3"/>
        <v>2310.5300000000002</v>
      </c>
      <c r="K9" s="24"/>
      <c r="L9" s="81"/>
      <c r="M9" s="81"/>
      <c r="N9" s="34"/>
      <c r="O9" s="34"/>
      <c r="P9" s="34"/>
      <c r="Q9" s="34"/>
      <c r="R9" s="74" t="str">
        <f t="shared" si="4"/>
        <v>0</v>
      </c>
      <c r="U9" s="55">
        <f t="shared" si="5"/>
        <v>0</v>
      </c>
    </row>
    <row r="10" spans="1:21" x14ac:dyDescent="0.3">
      <c r="E10" s="74"/>
      <c r="F10" s="74"/>
      <c r="G10" s="74"/>
      <c r="H10" s="74"/>
      <c r="I10" s="75"/>
      <c r="J10" s="75" t="str">
        <f t="shared" si="3"/>
        <v>0</v>
      </c>
      <c r="K10" s="24"/>
      <c r="L10" s="81"/>
      <c r="M10" s="81"/>
      <c r="N10" s="34"/>
      <c r="O10" s="34"/>
      <c r="P10" s="34"/>
      <c r="Q10" s="34"/>
      <c r="R10" s="74" t="str">
        <f t="shared" si="4"/>
        <v>0</v>
      </c>
      <c r="U10" s="55">
        <f t="shared" si="5"/>
        <v>0</v>
      </c>
    </row>
    <row r="11" spans="1:21" x14ac:dyDescent="0.3">
      <c r="E11" s="74"/>
      <c r="F11" s="74"/>
      <c r="G11" s="74"/>
      <c r="H11" s="74"/>
      <c r="I11" s="75"/>
      <c r="J11" s="75" t="str">
        <f t="shared" si="3"/>
        <v>0</v>
      </c>
      <c r="K11" s="24"/>
      <c r="L11" s="81"/>
      <c r="M11" s="81"/>
      <c r="N11" s="34"/>
      <c r="O11" s="34"/>
      <c r="P11" s="34"/>
      <c r="Q11" s="34"/>
      <c r="R11" s="74" t="str">
        <f t="shared" si="4"/>
        <v>0</v>
      </c>
      <c r="U11" s="55">
        <f t="shared" si="5"/>
        <v>0</v>
      </c>
    </row>
    <row r="12" spans="1:21" x14ac:dyDescent="0.3">
      <c r="E12" s="74"/>
      <c r="F12" s="74"/>
      <c r="G12" s="74"/>
      <c r="H12" s="74"/>
      <c r="I12" s="75"/>
      <c r="J12" s="75" t="str">
        <f t="shared" si="3"/>
        <v>0</v>
      </c>
      <c r="K12" s="24"/>
      <c r="L12" s="81"/>
      <c r="M12" s="81"/>
      <c r="N12" s="34"/>
      <c r="O12" s="34"/>
      <c r="P12" s="34"/>
      <c r="Q12" s="34"/>
      <c r="R12" s="74" t="str">
        <f t="shared" si="4"/>
        <v>0</v>
      </c>
      <c r="U12" s="55">
        <f t="shared" si="5"/>
        <v>0</v>
      </c>
    </row>
    <row r="13" spans="1:21" x14ac:dyDescent="0.3">
      <c r="E13" s="74"/>
      <c r="F13" s="74"/>
      <c r="G13" s="74"/>
      <c r="H13" s="74"/>
      <c r="I13" s="74"/>
      <c r="J13" s="75" t="str">
        <f t="shared" si="3"/>
        <v>0</v>
      </c>
      <c r="L13" s="34"/>
      <c r="M13" s="34"/>
      <c r="N13" s="34"/>
      <c r="O13" s="34"/>
      <c r="P13" s="34"/>
      <c r="Q13" s="34"/>
      <c r="R13" s="74" t="str">
        <f t="shared" si="4"/>
        <v>0</v>
      </c>
      <c r="U13" s="55">
        <f t="shared" si="5"/>
        <v>0</v>
      </c>
    </row>
    <row r="14" spans="1:21" x14ac:dyDescent="0.3">
      <c r="E14" s="74"/>
      <c r="F14" s="74"/>
      <c r="G14" s="74"/>
      <c r="H14" s="74"/>
      <c r="I14" s="74"/>
      <c r="J14" s="75" t="str">
        <f t="shared" si="3"/>
        <v>0</v>
      </c>
      <c r="L14" s="34"/>
      <c r="M14" s="34"/>
      <c r="N14" s="34"/>
      <c r="O14" s="34"/>
      <c r="P14" s="34"/>
      <c r="Q14" s="34"/>
      <c r="R14" s="74" t="str">
        <f t="shared" si="4"/>
        <v>0</v>
      </c>
      <c r="U14" s="55">
        <f t="shared" si="5"/>
        <v>0</v>
      </c>
    </row>
    <row r="15" spans="1:21" x14ac:dyDescent="0.3">
      <c r="E15" s="74"/>
      <c r="F15" s="74"/>
      <c r="G15" s="74"/>
      <c r="H15" s="74"/>
      <c r="I15" s="74"/>
      <c r="J15" s="75" t="str">
        <f t="shared" si="3"/>
        <v>0</v>
      </c>
      <c r="L15" s="34"/>
      <c r="M15" s="34"/>
      <c r="N15" s="34"/>
      <c r="O15" s="34"/>
      <c r="P15" s="34"/>
      <c r="Q15" s="34"/>
      <c r="R15" s="74" t="str">
        <f t="shared" si="4"/>
        <v>0</v>
      </c>
      <c r="U15" s="55">
        <f t="shared" si="5"/>
        <v>0</v>
      </c>
    </row>
    <row r="16" spans="1:21" x14ac:dyDescent="0.3">
      <c r="E16" s="74"/>
      <c r="F16" s="74"/>
      <c r="G16" s="74"/>
      <c r="H16" s="74"/>
      <c r="I16" s="74"/>
      <c r="J16" s="75" t="str">
        <f t="shared" si="3"/>
        <v>0</v>
      </c>
      <c r="L16" s="34"/>
      <c r="M16" s="34"/>
      <c r="N16" s="34"/>
      <c r="O16" s="34"/>
      <c r="P16" s="34"/>
      <c r="Q16" s="34"/>
      <c r="R16" s="74" t="str">
        <f t="shared" si="4"/>
        <v>0</v>
      </c>
      <c r="U16" s="55">
        <f t="shared" si="5"/>
        <v>0</v>
      </c>
    </row>
    <row r="17" spans="5:21" x14ac:dyDescent="0.3">
      <c r="E17" s="74"/>
      <c r="F17" s="74"/>
      <c r="G17" s="74"/>
      <c r="H17" s="74"/>
      <c r="I17" s="74"/>
      <c r="J17" s="75" t="str">
        <f t="shared" si="3"/>
        <v>0</v>
      </c>
      <c r="L17" s="34"/>
      <c r="M17" s="34"/>
      <c r="N17" s="34"/>
      <c r="O17" s="34"/>
      <c r="P17" s="34"/>
      <c r="Q17" s="34"/>
      <c r="R17" s="74" t="str">
        <f t="shared" si="4"/>
        <v>0</v>
      </c>
      <c r="U17" s="55">
        <f t="shared" si="5"/>
        <v>0</v>
      </c>
    </row>
    <row r="18" spans="5:21" x14ac:dyDescent="0.3">
      <c r="E18" s="74"/>
      <c r="F18" s="74"/>
      <c r="G18" s="74"/>
      <c r="H18" s="74"/>
      <c r="I18" s="74"/>
      <c r="J18" s="75" t="str">
        <f t="shared" si="3"/>
        <v>0</v>
      </c>
      <c r="L18" s="34"/>
      <c r="M18" s="34"/>
      <c r="N18" s="34"/>
      <c r="O18" s="34"/>
      <c r="P18" s="34"/>
      <c r="Q18" s="34"/>
      <c r="R18" s="74" t="str">
        <f t="shared" si="4"/>
        <v>0</v>
      </c>
      <c r="U18" s="55">
        <f t="shared" si="5"/>
        <v>0</v>
      </c>
    </row>
    <row r="19" spans="5:21" x14ac:dyDescent="0.3">
      <c r="E19" s="74"/>
      <c r="F19" s="74"/>
      <c r="G19" s="74"/>
      <c r="H19" s="74"/>
      <c r="I19" s="74"/>
      <c r="J19" s="75" t="str">
        <f t="shared" si="3"/>
        <v>0</v>
      </c>
      <c r="L19" s="34"/>
      <c r="M19" s="34"/>
      <c r="N19" s="34"/>
      <c r="O19" s="34"/>
      <c r="P19" s="34"/>
      <c r="Q19" s="34"/>
      <c r="R19" s="74" t="str">
        <f t="shared" si="4"/>
        <v>0</v>
      </c>
      <c r="U19" s="55">
        <f t="shared" si="5"/>
        <v>0</v>
      </c>
    </row>
    <row r="20" spans="5:21" x14ac:dyDescent="0.3">
      <c r="E20" s="74"/>
      <c r="F20" s="74"/>
      <c r="G20" s="74"/>
      <c r="H20" s="74"/>
      <c r="I20" s="74"/>
      <c r="J20" s="75" t="str">
        <f t="shared" si="3"/>
        <v>0</v>
      </c>
      <c r="L20" s="34"/>
      <c r="M20" s="34"/>
      <c r="N20" s="34"/>
      <c r="O20" s="34"/>
      <c r="P20" s="34"/>
      <c r="Q20" s="34"/>
      <c r="R20" s="74" t="str">
        <f t="shared" si="4"/>
        <v>0</v>
      </c>
      <c r="T20" s="54"/>
      <c r="U20" s="55">
        <f t="shared" si="5"/>
        <v>0</v>
      </c>
    </row>
    <row r="21" spans="5:21" x14ac:dyDescent="0.3">
      <c r="E21" s="74"/>
      <c r="F21" s="74"/>
      <c r="G21" s="74"/>
      <c r="H21" s="74"/>
      <c r="I21" s="74"/>
      <c r="J21" s="75" t="str">
        <f t="shared" si="3"/>
        <v>0</v>
      </c>
      <c r="L21" s="34"/>
      <c r="M21" s="34"/>
      <c r="N21" s="34"/>
      <c r="O21" s="34"/>
      <c r="P21" s="34"/>
      <c r="Q21" s="34"/>
      <c r="R21" s="74" t="str">
        <f t="shared" si="4"/>
        <v>0</v>
      </c>
      <c r="U21" s="55">
        <f t="shared" si="5"/>
        <v>0</v>
      </c>
    </row>
    <row r="22" spans="5:21" x14ac:dyDescent="0.3">
      <c r="E22" s="74"/>
      <c r="F22" s="74"/>
      <c r="G22" s="74"/>
      <c r="H22" s="74"/>
      <c r="I22" s="74"/>
      <c r="J22" s="75" t="str">
        <f t="shared" si="3"/>
        <v>0</v>
      </c>
      <c r="L22" s="34"/>
      <c r="M22" s="34"/>
      <c r="N22" s="34"/>
      <c r="O22" s="34"/>
      <c r="P22" s="34"/>
      <c r="Q22" s="34"/>
      <c r="R22" s="74" t="str">
        <f t="shared" si="4"/>
        <v>0</v>
      </c>
      <c r="U22" s="55">
        <f t="shared" si="5"/>
        <v>0</v>
      </c>
    </row>
    <row r="23" spans="5:21" x14ac:dyDescent="0.3">
      <c r="E23" s="74"/>
      <c r="F23" s="74"/>
      <c r="G23" s="74"/>
      <c r="H23" s="74"/>
      <c r="I23" s="74"/>
      <c r="J23" s="75" t="str">
        <f t="shared" si="3"/>
        <v>0</v>
      </c>
      <c r="L23" s="34"/>
      <c r="M23" s="34"/>
      <c r="N23" s="34"/>
      <c r="O23" s="34"/>
      <c r="P23" s="34"/>
      <c r="Q23" s="34"/>
      <c r="R23" s="74" t="str">
        <f t="shared" si="4"/>
        <v>0</v>
      </c>
      <c r="U23" s="55">
        <f t="shared" si="5"/>
        <v>0</v>
      </c>
    </row>
    <row r="24" spans="5:21" x14ac:dyDescent="0.3">
      <c r="E24" s="74"/>
      <c r="F24" s="74"/>
      <c r="G24" s="74"/>
      <c r="H24" s="74"/>
      <c r="I24" s="74"/>
      <c r="J24" s="75" t="str">
        <f t="shared" si="3"/>
        <v>0</v>
      </c>
      <c r="L24" s="34"/>
      <c r="M24" s="34"/>
      <c r="N24" s="34"/>
      <c r="O24" s="34"/>
      <c r="P24" s="34"/>
      <c r="Q24" s="34"/>
      <c r="R24" s="74" t="str">
        <f t="shared" si="4"/>
        <v>0</v>
      </c>
      <c r="U24" s="55">
        <f t="shared" si="5"/>
        <v>0</v>
      </c>
    </row>
    <row r="25" spans="5:21" x14ac:dyDescent="0.3">
      <c r="E25" s="74"/>
      <c r="F25" s="74"/>
      <c r="G25" s="74"/>
      <c r="H25" s="74"/>
      <c r="I25" s="74"/>
      <c r="J25" s="75" t="str">
        <f t="shared" si="3"/>
        <v>0</v>
      </c>
      <c r="L25" s="34"/>
      <c r="M25" s="34"/>
      <c r="N25" s="34"/>
      <c r="O25" s="34"/>
      <c r="P25" s="34"/>
      <c r="Q25" s="34"/>
      <c r="R25" s="74" t="str">
        <f t="shared" si="4"/>
        <v>0</v>
      </c>
      <c r="U25" s="55">
        <f t="shared" si="5"/>
        <v>0</v>
      </c>
    </row>
    <row r="26" spans="5:21" x14ac:dyDescent="0.3">
      <c r="E26" s="74"/>
      <c r="F26" s="74"/>
      <c r="G26" s="74"/>
      <c r="H26" s="74"/>
      <c r="I26" s="74"/>
      <c r="J26" s="75" t="str">
        <f t="shared" si="3"/>
        <v>0</v>
      </c>
      <c r="L26" s="34"/>
      <c r="M26" s="34"/>
      <c r="N26" s="34"/>
      <c r="O26" s="34"/>
      <c r="P26" s="34"/>
      <c r="Q26" s="34"/>
      <c r="R26" s="74" t="str">
        <f t="shared" si="4"/>
        <v>0</v>
      </c>
      <c r="U26" s="55">
        <f t="shared" si="5"/>
        <v>0</v>
      </c>
    </row>
    <row r="27" spans="5:21" x14ac:dyDescent="0.3">
      <c r="E27" s="74"/>
      <c r="F27" s="74"/>
      <c r="G27" s="74"/>
      <c r="H27" s="74"/>
      <c r="I27" s="74"/>
      <c r="J27" s="75" t="str">
        <f t="shared" si="3"/>
        <v>0</v>
      </c>
      <c r="L27" s="34"/>
      <c r="M27" s="34"/>
      <c r="N27" s="34"/>
      <c r="O27" s="34"/>
      <c r="P27" s="34"/>
      <c r="Q27" s="34"/>
      <c r="R27" s="74" t="str">
        <f t="shared" si="4"/>
        <v>0</v>
      </c>
      <c r="U27" s="55">
        <f t="shared" si="5"/>
        <v>0</v>
      </c>
    </row>
    <row r="28" spans="5:21" x14ac:dyDescent="0.3">
      <c r="E28" s="74"/>
      <c r="F28" s="74"/>
      <c r="G28" s="74"/>
      <c r="H28" s="74"/>
      <c r="I28" s="74"/>
      <c r="J28" s="75" t="str">
        <f t="shared" si="3"/>
        <v>0</v>
      </c>
      <c r="L28" s="34"/>
      <c r="M28" s="34"/>
      <c r="N28" s="34"/>
      <c r="O28" s="34"/>
      <c r="P28" s="34"/>
      <c r="Q28" s="34"/>
      <c r="R28" s="74" t="str">
        <f t="shared" si="4"/>
        <v>0</v>
      </c>
      <c r="U28" s="55">
        <f t="shared" si="5"/>
        <v>0</v>
      </c>
    </row>
    <row r="29" spans="5:21" x14ac:dyDescent="0.3">
      <c r="E29" s="74"/>
      <c r="F29" s="74"/>
      <c r="G29" s="74"/>
      <c r="H29" s="74"/>
      <c r="I29" s="74"/>
      <c r="J29" s="75" t="str">
        <f t="shared" si="3"/>
        <v>0</v>
      </c>
      <c r="L29" s="34"/>
      <c r="M29" s="34"/>
      <c r="N29" s="34"/>
      <c r="O29" s="34"/>
      <c r="P29" s="34"/>
      <c r="Q29" s="34"/>
      <c r="R29" s="74" t="str">
        <f t="shared" si="4"/>
        <v>0</v>
      </c>
      <c r="U29" s="55">
        <f t="shared" si="5"/>
        <v>0</v>
      </c>
    </row>
    <row r="30" spans="5:21" x14ac:dyDescent="0.3">
      <c r="E30" s="74"/>
      <c r="F30" s="74"/>
      <c r="G30" s="74"/>
      <c r="H30" s="74"/>
      <c r="I30" s="74"/>
      <c r="J30" s="75" t="str">
        <f t="shared" si="3"/>
        <v>0</v>
      </c>
      <c r="L30" s="34"/>
      <c r="M30" s="34"/>
      <c r="N30" s="34"/>
      <c r="O30" s="34"/>
      <c r="P30" s="34"/>
      <c r="Q30" s="34"/>
      <c r="R30" s="74" t="str">
        <f t="shared" si="4"/>
        <v>0</v>
      </c>
      <c r="T30" s="56"/>
      <c r="U30" s="55">
        <f t="shared" si="5"/>
        <v>0</v>
      </c>
    </row>
    <row r="31" spans="5:21" x14ac:dyDescent="0.3">
      <c r="E31" s="74"/>
      <c r="F31" s="74"/>
      <c r="G31" s="74"/>
      <c r="H31" s="74"/>
      <c r="I31" s="74"/>
      <c r="J31" s="75" t="str">
        <f t="shared" si="3"/>
        <v>0</v>
      </c>
      <c r="L31" s="34"/>
      <c r="M31" s="34"/>
      <c r="N31" s="34"/>
      <c r="O31" s="34"/>
      <c r="P31" s="34"/>
      <c r="Q31" s="34"/>
      <c r="R31" s="74" t="str">
        <f t="shared" si="4"/>
        <v>0</v>
      </c>
      <c r="T31" s="56"/>
      <c r="U31" s="55">
        <f t="shared" si="5"/>
        <v>0</v>
      </c>
    </row>
    <row r="32" spans="5:21" x14ac:dyDescent="0.3">
      <c r="E32" s="74"/>
      <c r="F32" s="74"/>
      <c r="G32" s="74"/>
      <c r="H32" s="74"/>
      <c r="I32" s="74"/>
      <c r="J32" s="75" t="str">
        <f t="shared" si="3"/>
        <v>0</v>
      </c>
      <c r="L32" s="34"/>
      <c r="M32" s="34"/>
      <c r="N32" s="34"/>
      <c r="O32" s="34"/>
      <c r="P32" s="34"/>
      <c r="Q32" s="34"/>
      <c r="R32" s="74" t="str">
        <f t="shared" si="4"/>
        <v>0</v>
      </c>
      <c r="T32" s="56"/>
      <c r="U32" s="55">
        <f t="shared" si="5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3"/>
        <v>0</v>
      </c>
      <c r="L33" s="34"/>
      <c r="M33" s="34"/>
      <c r="N33" s="34"/>
      <c r="O33" s="34"/>
      <c r="P33" s="34"/>
      <c r="Q33" s="34"/>
      <c r="R33" s="74" t="str">
        <f t="shared" si="4"/>
        <v>0</v>
      </c>
      <c r="U33" s="55">
        <f t="shared" si="5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3"/>
        <v>0</v>
      </c>
      <c r="L34" s="34"/>
      <c r="M34" s="34"/>
      <c r="N34" s="34"/>
      <c r="O34" s="34"/>
      <c r="P34" s="34"/>
      <c r="Q34" s="34"/>
      <c r="R34" s="74" t="str">
        <f t="shared" si="4"/>
        <v>0</v>
      </c>
      <c r="U34" s="55">
        <f t="shared" si="5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3"/>
        <v>0</v>
      </c>
      <c r="L35" s="34"/>
      <c r="M35" s="34"/>
      <c r="N35" s="34"/>
      <c r="O35" s="34"/>
      <c r="P35" s="34"/>
      <c r="Q35" s="34"/>
      <c r="R35" s="74" t="str">
        <f t="shared" si="4"/>
        <v>0</v>
      </c>
      <c r="U35" s="55">
        <f t="shared" si="5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3"/>
        <v>0</v>
      </c>
      <c r="L36" s="34"/>
      <c r="M36" s="34"/>
      <c r="N36" s="34"/>
      <c r="O36" s="34"/>
      <c r="P36" s="34"/>
      <c r="Q36" s="34"/>
      <c r="R36" s="74" t="str">
        <f t="shared" si="4"/>
        <v>0</v>
      </c>
      <c r="U36" s="55">
        <f t="shared" si="5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3"/>
        <v>0</v>
      </c>
      <c r="L37" s="34"/>
      <c r="M37" s="34"/>
      <c r="N37" s="34"/>
      <c r="O37" s="34"/>
      <c r="P37" s="34"/>
      <c r="Q37" s="34"/>
      <c r="R37" s="74" t="str">
        <f t="shared" si="4"/>
        <v>0</v>
      </c>
      <c r="U37" s="55">
        <f t="shared" si="5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3"/>
        <v>0</v>
      </c>
      <c r="L38" s="34"/>
      <c r="M38" s="34"/>
      <c r="N38" s="34"/>
      <c r="O38" s="34"/>
      <c r="P38" s="34"/>
      <c r="Q38" s="34"/>
      <c r="R38" s="74" t="str">
        <f t="shared" si="4"/>
        <v>0</v>
      </c>
      <c r="U38" s="55">
        <f t="shared" si="5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3"/>
        <v>0</v>
      </c>
      <c r="L39" s="34"/>
      <c r="M39" s="34"/>
      <c r="N39" s="34"/>
      <c r="O39" s="34"/>
      <c r="P39" s="34"/>
      <c r="Q39" s="34"/>
      <c r="R39" s="74" t="str">
        <f t="shared" si="4"/>
        <v>0</v>
      </c>
      <c r="T39" s="56"/>
      <c r="U39" s="55">
        <f t="shared" si="5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3"/>
        <v>0</v>
      </c>
      <c r="L40" s="34"/>
      <c r="M40" s="34"/>
      <c r="N40" s="34"/>
      <c r="O40" s="34"/>
      <c r="P40" s="34"/>
      <c r="Q40" s="34"/>
      <c r="R40" s="74" t="str">
        <f t="shared" si="4"/>
        <v>0</v>
      </c>
      <c r="U40" s="55"/>
    </row>
    <row r="41" spans="5:21" x14ac:dyDescent="0.3">
      <c r="E41" s="74"/>
      <c r="F41" s="74"/>
      <c r="G41" s="74"/>
      <c r="H41" s="74"/>
      <c r="I41" s="74"/>
      <c r="J41" s="75" t="str">
        <f t="shared" si="3"/>
        <v>0</v>
      </c>
      <c r="L41" s="34"/>
      <c r="M41" s="34"/>
      <c r="N41" s="34"/>
      <c r="O41" s="34"/>
      <c r="P41" s="34"/>
      <c r="Q41" s="34"/>
      <c r="R41" s="74" t="str">
        <f t="shared" si="4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3"/>
        <v>0</v>
      </c>
      <c r="L42" s="34"/>
      <c r="M42" s="34"/>
      <c r="N42" s="34"/>
      <c r="O42" s="34"/>
      <c r="P42" s="34"/>
      <c r="Q42" s="34"/>
      <c r="R42" s="74" t="str">
        <f t="shared" si="4"/>
        <v>0</v>
      </c>
      <c r="U42" s="55">
        <f>T42*S42</f>
        <v>0</v>
      </c>
    </row>
    <row r="43" spans="5:21" x14ac:dyDescent="0.3">
      <c r="E43" s="74"/>
      <c r="F43" s="74"/>
      <c r="G43" s="74"/>
      <c r="H43" s="74"/>
      <c r="I43" s="74"/>
      <c r="J43" s="75" t="str">
        <f t="shared" si="3"/>
        <v>0</v>
      </c>
      <c r="L43" s="34"/>
      <c r="M43" s="34"/>
      <c r="N43" s="34"/>
      <c r="O43" s="34"/>
      <c r="P43" s="34"/>
      <c r="Q43" s="34"/>
      <c r="R43" s="74" t="str">
        <f t="shared" si="4"/>
        <v>0</v>
      </c>
      <c r="T43" s="56"/>
      <c r="U43" s="55">
        <f>T43*S43</f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3"/>
        <v>0</v>
      </c>
      <c r="L44" s="34"/>
      <c r="M44" s="34"/>
      <c r="N44" s="34"/>
      <c r="O44" s="34"/>
      <c r="P44" s="34"/>
      <c r="Q44" s="34"/>
      <c r="R44" s="74" t="str">
        <f t="shared" si="4"/>
        <v>0</v>
      </c>
      <c r="T44" s="56"/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3"/>
        <v>0</v>
      </c>
      <c r="L45" s="34"/>
      <c r="M45" s="34"/>
      <c r="N45" s="34"/>
      <c r="O45" s="34"/>
      <c r="P45" s="34"/>
      <c r="Q45" s="34"/>
      <c r="R45" s="74" t="str">
        <f t="shared" si="4"/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3"/>
        <v>0</v>
      </c>
      <c r="L46" s="34"/>
      <c r="M46" s="34"/>
      <c r="N46" s="34"/>
      <c r="O46" s="34"/>
      <c r="P46" s="34"/>
      <c r="Q46" s="34"/>
      <c r="R46" s="74" t="str">
        <f t="shared" si="4"/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3"/>
        <v>0</v>
      </c>
      <c r="L47" s="34"/>
      <c r="M47" s="34"/>
      <c r="N47" s="34"/>
      <c r="O47" s="34"/>
      <c r="P47" s="34"/>
      <c r="Q47" s="34"/>
      <c r="R47" s="74" t="str">
        <f t="shared" si="4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3"/>
        <v>0</v>
      </c>
      <c r="L48" s="34"/>
      <c r="M48" s="34"/>
      <c r="N48" s="34"/>
      <c r="O48" s="34"/>
      <c r="P48" s="34"/>
      <c r="Q48" s="34"/>
      <c r="R48" s="74" t="str">
        <f t="shared" si="4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3"/>
        <v>0</v>
      </c>
      <c r="L49" s="34"/>
      <c r="M49" s="34"/>
      <c r="N49" s="34"/>
      <c r="O49" s="34"/>
      <c r="P49" s="34"/>
      <c r="Q49" s="34"/>
      <c r="R49" s="74" t="str">
        <f t="shared" si="4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3"/>
        <v>0</v>
      </c>
      <c r="L50" s="34"/>
      <c r="M50" s="34"/>
      <c r="N50" s="34"/>
      <c r="O50" s="34"/>
      <c r="P50" s="34"/>
      <c r="Q50" s="34"/>
      <c r="R50" s="74" t="str">
        <f t="shared" si="4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3"/>
        <v>0</v>
      </c>
      <c r="L51" s="34"/>
      <c r="M51" s="34"/>
      <c r="N51" s="34"/>
      <c r="O51" s="34"/>
      <c r="P51" s="34"/>
      <c r="Q51" s="34"/>
      <c r="R51" s="74" t="str">
        <f t="shared" si="4"/>
        <v>0</v>
      </c>
    </row>
    <row r="52" spans="5:18" x14ac:dyDescent="0.3">
      <c r="E52" s="74"/>
      <c r="F52" s="74"/>
      <c r="G52" s="74"/>
      <c r="H52" s="74"/>
      <c r="I52" s="74"/>
      <c r="J52" s="74"/>
      <c r="L52" s="34"/>
      <c r="M52" s="34"/>
      <c r="N52" s="34"/>
      <c r="O52" s="34"/>
      <c r="P52" s="34"/>
      <c r="Q52" s="34"/>
      <c r="R52" s="74" t="str">
        <f t="shared" si="4"/>
        <v>0</v>
      </c>
    </row>
    <row r="53" spans="5:18" x14ac:dyDescent="0.3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4"/>
        <v>0</v>
      </c>
    </row>
    <row r="54" spans="5:18" x14ac:dyDescent="0.3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4"/>
        <v>0</v>
      </c>
    </row>
    <row r="55" spans="5:18" x14ac:dyDescent="0.3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4"/>
        <v>0</v>
      </c>
    </row>
    <row r="56" spans="5:18" x14ac:dyDescent="0.3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4"/>
        <v>0</v>
      </c>
    </row>
    <row r="57" spans="5:18" x14ac:dyDescent="0.3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4"/>
        <v>0</v>
      </c>
    </row>
    <row r="58" spans="5:18" x14ac:dyDescent="0.3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34"/>
    </row>
    <row r="59" spans="5:18" x14ac:dyDescent="0.3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34"/>
    </row>
    <row r="60" spans="5:18" x14ac:dyDescent="0.3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3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3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3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3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3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3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3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  <c r="T67" s="56"/>
      <c r="U67" s="55"/>
    </row>
    <row r="68" spans="5:21" x14ac:dyDescent="0.3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  <c r="U68" s="55"/>
    </row>
    <row r="69" spans="5:21" x14ac:dyDescent="0.3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U69" s="55"/>
    </row>
    <row r="70" spans="5:21" x14ac:dyDescent="0.3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</row>
    <row r="80" spans="5:21" x14ac:dyDescent="0.3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</row>
    <row r="81" spans="5:18" x14ac:dyDescent="0.3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3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3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3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3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3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3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3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3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3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3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3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3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3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3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3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3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3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3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3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3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3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3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3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3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3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3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3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3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3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3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3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3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3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3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3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3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3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3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3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3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3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3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3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3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3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3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3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3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3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3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3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3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3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3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3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3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3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3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3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3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3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3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3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3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3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3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3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3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3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3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3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3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3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3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3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3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3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3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3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3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3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3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3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3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3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3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3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3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3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3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3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3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3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3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3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3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3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3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3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3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3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3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3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3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3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3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3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3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3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3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3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3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3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3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3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3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3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3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3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3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3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3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3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3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3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3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3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3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3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3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3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3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3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3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  <row r="216" spans="5:18" x14ac:dyDescent="0.3">
      <c r="E216" s="74"/>
      <c r="F216" s="74"/>
      <c r="G216" s="74"/>
      <c r="H216" s="74"/>
      <c r="I216" s="74"/>
      <c r="J216" s="74"/>
      <c r="L216" s="34"/>
      <c r="M216" s="34"/>
      <c r="N216" s="34"/>
      <c r="O216" s="34"/>
      <c r="P216" s="34"/>
      <c r="Q216" s="34"/>
      <c r="R216" s="34"/>
    </row>
    <row r="217" spans="5:18" x14ac:dyDescent="0.3">
      <c r="E217" s="74"/>
      <c r="F217" s="74"/>
      <c r="G217" s="74"/>
      <c r="H217" s="74"/>
      <c r="I217" s="74"/>
      <c r="J217" s="74"/>
      <c r="L217" s="34"/>
      <c r="M217" s="34"/>
      <c r="N217" s="34"/>
      <c r="O217" s="34"/>
      <c r="P217" s="34"/>
      <c r="Q217" s="34"/>
      <c r="R217" s="34"/>
    </row>
    <row r="218" spans="5:18" x14ac:dyDescent="0.3">
      <c r="E218" s="74"/>
      <c r="F218" s="74"/>
      <c r="G218" s="74"/>
      <c r="H218" s="74"/>
      <c r="I218" s="74"/>
      <c r="J218" s="74"/>
      <c r="L218" s="34"/>
      <c r="M218" s="34"/>
      <c r="N218" s="34"/>
      <c r="O218" s="34"/>
      <c r="P218" s="34"/>
      <c r="Q218" s="34"/>
      <c r="R218" s="34"/>
    </row>
    <row r="219" spans="5:18" x14ac:dyDescent="0.3">
      <c r="E219" s="74"/>
      <c r="F219" s="74"/>
      <c r="G219" s="74"/>
      <c r="H219" s="74"/>
      <c r="I219" s="74"/>
      <c r="J219" s="74"/>
      <c r="L219" s="34"/>
      <c r="M219" s="34"/>
      <c r="N219" s="34"/>
      <c r="O219" s="34"/>
      <c r="P219" s="34"/>
      <c r="Q219" s="34"/>
      <c r="R219" s="34"/>
    </row>
    <row r="220" spans="5:18" x14ac:dyDescent="0.3">
      <c r="E220" s="74"/>
      <c r="F220" s="74"/>
      <c r="G220" s="74"/>
      <c r="H220" s="74"/>
      <c r="I220" s="74"/>
      <c r="J220" s="74"/>
      <c r="L220" s="34"/>
      <c r="M220" s="34"/>
      <c r="N220" s="34"/>
      <c r="O220" s="34"/>
      <c r="P220" s="34"/>
      <c r="Q220" s="34"/>
      <c r="R220" s="34"/>
    </row>
    <row r="221" spans="5:18" x14ac:dyDescent="0.3">
      <c r="E221" s="74"/>
      <c r="F221" s="74"/>
      <c r="G221" s="74"/>
      <c r="H221" s="74"/>
      <c r="I221" s="74"/>
      <c r="J221" s="74"/>
      <c r="L221" s="34"/>
      <c r="M221" s="34"/>
      <c r="N221" s="34"/>
      <c r="O221" s="34"/>
      <c r="P221" s="34"/>
      <c r="Q221" s="34"/>
      <c r="R221" s="34"/>
    </row>
    <row r="222" spans="5:18" x14ac:dyDescent="0.3">
      <c r="E222" s="74"/>
      <c r="F222" s="74"/>
      <c r="G222" s="74"/>
      <c r="H222" s="74"/>
      <c r="I222" s="74"/>
      <c r="J222" s="74"/>
      <c r="L222" s="34"/>
      <c r="M222" s="34"/>
      <c r="N222" s="34"/>
      <c r="O222" s="34"/>
      <c r="P222" s="34"/>
      <c r="Q222" s="34"/>
      <c r="R222" s="34"/>
    </row>
    <row r="223" spans="5:18" x14ac:dyDescent="0.3">
      <c r="E223" s="74"/>
      <c r="F223" s="74"/>
      <c r="G223" s="74"/>
      <c r="H223" s="74"/>
      <c r="I223" s="74"/>
      <c r="J223" s="74"/>
      <c r="L223" s="34"/>
      <c r="M223" s="34"/>
      <c r="N223" s="34"/>
      <c r="O223" s="34"/>
      <c r="P223" s="34"/>
      <c r="Q223" s="34"/>
      <c r="R223" s="34"/>
    </row>
    <row r="224" spans="5:18" x14ac:dyDescent="0.3">
      <c r="E224" s="74"/>
      <c r="F224" s="74"/>
      <c r="G224" s="74"/>
      <c r="H224" s="74"/>
      <c r="I224" s="74"/>
      <c r="J224" s="74"/>
      <c r="L224" s="34"/>
      <c r="M224" s="34"/>
      <c r="N224" s="34"/>
      <c r="O224" s="34"/>
      <c r="P224" s="34"/>
      <c r="Q224" s="34"/>
      <c r="R224" s="34"/>
    </row>
    <row r="225" spans="5:18" x14ac:dyDescent="0.3">
      <c r="E225" s="74"/>
      <c r="F225" s="74"/>
      <c r="G225" s="74"/>
      <c r="H225" s="74"/>
      <c r="I225" s="74"/>
      <c r="J225" s="74"/>
      <c r="L225" s="34"/>
      <c r="M225" s="34"/>
      <c r="N225" s="34"/>
      <c r="O225" s="34"/>
      <c r="P225" s="34"/>
      <c r="Q225" s="34"/>
      <c r="R225" s="34"/>
    </row>
    <row r="226" spans="5:18" x14ac:dyDescent="0.3">
      <c r="E226" s="74"/>
      <c r="F226" s="74"/>
      <c r="G226" s="74"/>
      <c r="H226" s="74"/>
      <c r="I226" s="74"/>
      <c r="J226" s="74"/>
      <c r="L226" s="34"/>
      <c r="M226" s="34"/>
      <c r="N226" s="34"/>
      <c r="O226" s="34"/>
      <c r="P226" s="34"/>
      <c r="Q226" s="34"/>
      <c r="R226" s="34"/>
    </row>
    <row r="227" spans="5:18" x14ac:dyDescent="0.3">
      <c r="E227" s="74"/>
      <c r="F227" s="74"/>
      <c r="G227" s="74"/>
      <c r="H227" s="74"/>
      <c r="I227" s="74"/>
      <c r="J227" s="74"/>
      <c r="L227" s="34"/>
      <c r="M227" s="34"/>
      <c r="N227" s="34"/>
      <c r="O227" s="34"/>
      <c r="P227" s="34"/>
      <c r="Q227" s="34"/>
      <c r="R227" s="34"/>
    </row>
    <row r="228" spans="5:18" x14ac:dyDescent="0.3">
      <c r="E228" s="74"/>
      <c r="F228" s="74"/>
      <c r="G228" s="74"/>
      <c r="H228" s="74"/>
      <c r="I228" s="74"/>
      <c r="J228" s="74"/>
      <c r="L228" s="34"/>
      <c r="M228" s="34"/>
      <c r="N228" s="34"/>
      <c r="O228" s="34"/>
      <c r="P228" s="34"/>
      <c r="Q228" s="34"/>
      <c r="R228" s="34"/>
    </row>
    <row r="229" spans="5:18" x14ac:dyDescent="0.3">
      <c r="E229" s="74"/>
      <c r="F229" s="74"/>
      <c r="G229" s="74"/>
      <c r="H229" s="74"/>
      <c r="I229" s="74"/>
      <c r="J229" s="74"/>
      <c r="L229" s="34"/>
      <c r="M229" s="34"/>
      <c r="N229" s="34"/>
      <c r="O229" s="34"/>
      <c r="P229" s="34"/>
      <c r="Q229" s="34"/>
      <c r="R229" s="34"/>
    </row>
    <row r="230" spans="5:18" x14ac:dyDescent="0.3">
      <c r="E230" s="74"/>
      <c r="F230" s="74"/>
      <c r="G230" s="74"/>
      <c r="H230" s="74"/>
      <c r="I230" s="74"/>
      <c r="J230" s="74"/>
      <c r="L230" s="34"/>
      <c r="M230" s="34"/>
      <c r="N230" s="34"/>
      <c r="O230" s="34"/>
      <c r="P230" s="34"/>
      <c r="Q230" s="34"/>
      <c r="R230" s="34"/>
    </row>
    <row r="231" spans="5:18" x14ac:dyDescent="0.3">
      <c r="E231" s="74"/>
      <c r="F231" s="74"/>
      <c r="G231" s="74"/>
      <c r="H231" s="74"/>
      <c r="I231" s="74"/>
      <c r="J231" s="74"/>
      <c r="L231" s="34"/>
      <c r="M231" s="34"/>
      <c r="N231" s="34"/>
      <c r="O231" s="34"/>
      <c r="P231" s="34"/>
      <c r="Q231" s="34"/>
      <c r="R231" s="34"/>
    </row>
    <row r="232" spans="5:18" x14ac:dyDescent="0.3">
      <c r="E232" s="74"/>
      <c r="F232" s="74"/>
      <c r="G232" s="74"/>
      <c r="H232" s="74"/>
      <c r="I232" s="74"/>
      <c r="J232" s="74"/>
      <c r="L232" s="34"/>
      <c r="M232" s="34"/>
      <c r="N232" s="34"/>
      <c r="O232" s="34"/>
      <c r="P232" s="34"/>
      <c r="Q232" s="34"/>
      <c r="R232" s="34"/>
    </row>
    <row r="233" spans="5:18" x14ac:dyDescent="0.3">
      <c r="E233" s="74"/>
      <c r="F233" s="74"/>
      <c r="G233" s="74"/>
      <c r="H233" s="74"/>
      <c r="I233" s="74"/>
      <c r="J233" s="74"/>
      <c r="L233" s="34"/>
      <c r="M233" s="34"/>
      <c r="N233" s="34"/>
      <c r="O233" s="34"/>
      <c r="P233" s="34"/>
      <c r="Q233" s="34"/>
      <c r="R233" s="34"/>
    </row>
    <row r="234" spans="5:18" x14ac:dyDescent="0.3">
      <c r="E234" s="74"/>
      <c r="F234" s="74"/>
      <c r="G234" s="74"/>
      <c r="H234" s="74"/>
      <c r="I234" s="74"/>
      <c r="J234" s="74"/>
      <c r="L234" s="34"/>
      <c r="M234" s="34"/>
      <c r="N234" s="34"/>
      <c r="O234" s="34"/>
      <c r="P234" s="34"/>
      <c r="Q234" s="34"/>
      <c r="R234" s="34"/>
    </row>
    <row r="235" spans="5:18" x14ac:dyDescent="0.3">
      <c r="E235" s="74"/>
      <c r="F235" s="74"/>
      <c r="G235" s="74"/>
      <c r="H235" s="74"/>
      <c r="I235" s="74"/>
      <c r="J235" s="74"/>
      <c r="L235" s="34"/>
      <c r="M235" s="34"/>
      <c r="N235" s="34"/>
      <c r="O235" s="34"/>
      <c r="P235" s="34"/>
      <c r="Q235" s="34"/>
      <c r="R235" s="34"/>
    </row>
    <row r="236" spans="5:18" x14ac:dyDescent="0.3">
      <c r="E236" s="74"/>
      <c r="F236" s="74"/>
      <c r="G236" s="74"/>
      <c r="H236" s="74"/>
      <c r="I236" s="74"/>
      <c r="J236" s="74"/>
      <c r="L236" s="34"/>
      <c r="M236" s="34"/>
      <c r="N236" s="34"/>
      <c r="O236" s="34"/>
      <c r="P236" s="34"/>
      <c r="Q236" s="34"/>
      <c r="R236" s="34"/>
    </row>
    <row r="237" spans="5:18" x14ac:dyDescent="0.3">
      <c r="E237" s="74"/>
      <c r="F237" s="74"/>
      <c r="G237" s="74"/>
      <c r="H237" s="74"/>
      <c r="I237" s="74"/>
      <c r="J237" s="74"/>
      <c r="L237" s="34"/>
      <c r="M237" s="34"/>
      <c r="N237" s="34"/>
      <c r="O237" s="34"/>
      <c r="P237" s="34"/>
      <c r="Q237" s="34"/>
      <c r="R237" s="34"/>
    </row>
    <row r="238" spans="5:18" x14ac:dyDescent="0.3">
      <c r="E238" s="74"/>
      <c r="F238" s="74"/>
      <c r="G238" s="74"/>
      <c r="H238" s="74"/>
      <c r="I238" s="74"/>
      <c r="J238" s="74"/>
      <c r="L238" s="34"/>
      <c r="M238" s="34"/>
      <c r="N238" s="34"/>
      <c r="O238" s="34"/>
      <c r="P238" s="34"/>
      <c r="Q238" s="34"/>
      <c r="R238" s="3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5604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213360</xdr:colOff>
                <xdr:row>4</xdr:row>
                <xdr:rowOff>15240</xdr:rowOff>
              </to>
            </anchor>
          </controlPr>
        </control>
      </mc:Choice>
      <mc:Fallback>
        <control shapeId="25604" r:id="rId4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78"/>
  <sheetViews>
    <sheetView workbookViewId="0">
      <selection activeCell="K11" sqref="K11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74" customWidth="1" outlineLevel="1"/>
    <col min="11" max="11" width="11" style="46"/>
    <col min="12" max="12" width="11" style="47"/>
  </cols>
  <sheetData>
    <row r="1" spans="1:12" ht="18.600000000000001" thickBot="1" x14ac:dyDescent="0.4">
      <c r="A1" s="18" t="s">
        <v>104</v>
      </c>
      <c r="B1" s="19"/>
      <c r="C1" s="19"/>
      <c r="D1" s="19"/>
      <c r="E1" s="76"/>
      <c r="F1" s="76"/>
      <c r="G1" s="76" t="s">
        <v>122</v>
      </c>
      <c r="H1" s="76"/>
      <c r="I1" s="76"/>
      <c r="J1" s="66"/>
    </row>
    <row r="2" spans="1:12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48"/>
      <c r="L2" s="49"/>
    </row>
    <row r="3" spans="1:12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50" t="s">
        <v>145</v>
      </c>
      <c r="L3" s="51" t="s">
        <v>146</v>
      </c>
    </row>
    <row r="4" spans="1:12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52"/>
      <c r="L4" s="60">
        <f>SUM(L7:L100)</f>
        <v>0</v>
      </c>
    </row>
    <row r="5" spans="1:12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52"/>
      <c r="L5" s="53"/>
    </row>
    <row r="6" spans="1:12" x14ac:dyDescent="0.3">
      <c r="I6" s="75"/>
      <c r="J6" s="75" t="str">
        <f>IF(ISERROR(AVERAGE(E6:I6)),"0",(AVERAGE(E6:I6)))</f>
        <v>0</v>
      </c>
    </row>
    <row r="7" spans="1:12" x14ac:dyDescent="0.3">
      <c r="C7" t="s">
        <v>92</v>
      </c>
      <c r="D7" t="s">
        <v>17</v>
      </c>
      <c r="E7" s="74">
        <v>79</v>
      </c>
      <c r="I7" s="75"/>
      <c r="J7" s="75">
        <f t="shared" ref="J7:J50" si="0">IF(ISERROR(AVERAGE(E7:I7)),"0",(AVERAGE(E7:I7)))</f>
        <v>79</v>
      </c>
      <c r="L7" s="55">
        <f t="shared" ref="L7:L14" si="1">K7*J7</f>
        <v>0</v>
      </c>
    </row>
    <row r="8" spans="1:12" x14ac:dyDescent="0.3">
      <c r="C8" t="s">
        <v>93</v>
      </c>
      <c r="D8" t="s">
        <v>17</v>
      </c>
      <c r="E8" s="74">
        <v>60</v>
      </c>
      <c r="I8" s="75"/>
      <c r="J8" s="75">
        <f t="shared" si="0"/>
        <v>60</v>
      </c>
      <c r="K8" s="56"/>
      <c r="L8" s="55">
        <f t="shared" si="1"/>
        <v>0</v>
      </c>
    </row>
    <row r="9" spans="1:12" x14ac:dyDescent="0.3">
      <c r="I9" s="75"/>
      <c r="J9" s="75" t="str">
        <f t="shared" si="0"/>
        <v>0</v>
      </c>
      <c r="L9" s="55">
        <f t="shared" si="1"/>
        <v>0</v>
      </c>
    </row>
    <row r="10" spans="1:12" x14ac:dyDescent="0.3">
      <c r="C10" t="s">
        <v>94</v>
      </c>
      <c r="D10" t="s">
        <v>17</v>
      </c>
      <c r="E10" s="74">
        <v>70.5</v>
      </c>
      <c r="I10" s="75"/>
      <c r="J10" s="75">
        <f t="shared" si="0"/>
        <v>70.5</v>
      </c>
      <c r="L10" s="55">
        <f t="shared" si="1"/>
        <v>0</v>
      </c>
    </row>
    <row r="11" spans="1:12" x14ac:dyDescent="0.3">
      <c r="C11" t="s">
        <v>399</v>
      </c>
      <c r="D11" t="s">
        <v>140</v>
      </c>
      <c r="E11" s="74">
        <v>100</v>
      </c>
      <c r="I11" s="75"/>
      <c r="J11" s="75">
        <f t="shared" si="0"/>
        <v>100</v>
      </c>
      <c r="L11" s="55">
        <f t="shared" si="1"/>
        <v>0</v>
      </c>
    </row>
    <row r="12" spans="1:12" x14ac:dyDescent="0.3">
      <c r="I12" s="75"/>
      <c r="J12" s="75" t="str">
        <f t="shared" si="0"/>
        <v>0</v>
      </c>
      <c r="L12" s="55">
        <f t="shared" si="1"/>
        <v>0</v>
      </c>
    </row>
    <row r="13" spans="1:12" x14ac:dyDescent="0.3">
      <c r="J13" s="75" t="str">
        <f t="shared" si="0"/>
        <v>0</v>
      </c>
      <c r="L13" s="55">
        <f t="shared" si="1"/>
        <v>0</v>
      </c>
    </row>
    <row r="14" spans="1:12" x14ac:dyDescent="0.3">
      <c r="J14" s="75" t="str">
        <f t="shared" si="0"/>
        <v>0</v>
      </c>
      <c r="L14" s="55">
        <f t="shared" si="1"/>
        <v>0</v>
      </c>
    </row>
    <row r="15" spans="1:12" x14ac:dyDescent="0.3">
      <c r="J15" s="75" t="str">
        <f t="shared" si="0"/>
        <v>0</v>
      </c>
      <c r="L15" s="55"/>
    </row>
    <row r="16" spans="1:12" x14ac:dyDescent="0.3">
      <c r="J16" s="75" t="str">
        <f t="shared" si="0"/>
        <v>0</v>
      </c>
      <c r="L16" s="55">
        <f t="shared" ref="L16:L23" si="2">K16*J16</f>
        <v>0</v>
      </c>
    </row>
    <row r="17" spans="10:12" x14ac:dyDescent="0.3">
      <c r="J17" s="75" t="str">
        <f t="shared" si="0"/>
        <v>0</v>
      </c>
      <c r="L17" s="55">
        <f t="shared" si="2"/>
        <v>0</v>
      </c>
    </row>
    <row r="18" spans="10:12" x14ac:dyDescent="0.3">
      <c r="J18" s="75" t="str">
        <f t="shared" si="0"/>
        <v>0</v>
      </c>
      <c r="L18" s="55">
        <f t="shared" si="2"/>
        <v>0</v>
      </c>
    </row>
    <row r="19" spans="10:12" x14ac:dyDescent="0.3">
      <c r="J19" s="75" t="str">
        <f t="shared" si="0"/>
        <v>0</v>
      </c>
      <c r="L19" s="55">
        <f t="shared" si="2"/>
        <v>0</v>
      </c>
    </row>
    <row r="20" spans="10:12" x14ac:dyDescent="0.3">
      <c r="J20" s="75" t="str">
        <f t="shared" si="0"/>
        <v>0</v>
      </c>
      <c r="K20" s="54"/>
      <c r="L20" s="55">
        <f t="shared" si="2"/>
        <v>0</v>
      </c>
    </row>
    <row r="21" spans="10:12" x14ac:dyDescent="0.3">
      <c r="J21" s="75" t="str">
        <f t="shared" si="0"/>
        <v>0</v>
      </c>
      <c r="L21" s="55">
        <f t="shared" si="2"/>
        <v>0</v>
      </c>
    </row>
    <row r="22" spans="10:12" x14ac:dyDescent="0.3">
      <c r="J22" s="75" t="str">
        <f t="shared" si="0"/>
        <v>0</v>
      </c>
      <c r="L22" s="55">
        <f t="shared" si="2"/>
        <v>0</v>
      </c>
    </row>
    <row r="23" spans="10:12" x14ac:dyDescent="0.3">
      <c r="J23" s="75" t="str">
        <f t="shared" si="0"/>
        <v>0</v>
      </c>
      <c r="L23" s="55">
        <f t="shared" si="2"/>
        <v>0</v>
      </c>
    </row>
    <row r="24" spans="10:12" x14ac:dyDescent="0.3">
      <c r="J24" s="75" t="str">
        <f t="shared" si="0"/>
        <v>0</v>
      </c>
      <c r="L24" s="55"/>
    </row>
    <row r="25" spans="10:12" x14ac:dyDescent="0.3">
      <c r="J25" s="75" t="str">
        <f t="shared" si="0"/>
        <v>0</v>
      </c>
      <c r="L25" s="55">
        <f t="shared" ref="L25:L32" si="3">K25*J25</f>
        <v>0</v>
      </c>
    </row>
    <row r="26" spans="10:12" x14ac:dyDescent="0.3">
      <c r="J26" s="75" t="str">
        <f t="shared" si="0"/>
        <v>0</v>
      </c>
      <c r="L26" s="55">
        <f t="shared" si="3"/>
        <v>0</v>
      </c>
    </row>
    <row r="27" spans="10:12" x14ac:dyDescent="0.3">
      <c r="J27" s="75" t="str">
        <f t="shared" si="0"/>
        <v>0</v>
      </c>
      <c r="L27" s="55">
        <f t="shared" si="3"/>
        <v>0</v>
      </c>
    </row>
    <row r="28" spans="10:12" x14ac:dyDescent="0.3">
      <c r="J28" s="75" t="str">
        <f t="shared" si="0"/>
        <v>0</v>
      </c>
      <c r="L28" s="55">
        <f t="shared" si="3"/>
        <v>0</v>
      </c>
    </row>
    <row r="29" spans="10:12" x14ac:dyDescent="0.3">
      <c r="J29" s="75" t="str">
        <f t="shared" si="0"/>
        <v>0</v>
      </c>
      <c r="L29" s="55">
        <f t="shared" si="3"/>
        <v>0</v>
      </c>
    </row>
    <row r="30" spans="10:12" x14ac:dyDescent="0.3">
      <c r="J30" s="75" t="str">
        <f t="shared" si="0"/>
        <v>0</v>
      </c>
      <c r="K30" s="56"/>
      <c r="L30" s="55">
        <f t="shared" si="3"/>
        <v>0</v>
      </c>
    </row>
    <row r="31" spans="10:12" x14ac:dyDescent="0.3">
      <c r="J31" s="75" t="str">
        <f t="shared" si="0"/>
        <v>0</v>
      </c>
      <c r="K31" s="56"/>
      <c r="L31" s="55">
        <f t="shared" si="3"/>
        <v>0</v>
      </c>
    </row>
    <row r="32" spans="10:12" x14ac:dyDescent="0.3">
      <c r="J32" s="75" t="str">
        <f t="shared" si="0"/>
        <v>0</v>
      </c>
      <c r="K32" s="56"/>
      <c r="L32" s="55">
        <f t="shared" si="3"/>
        <v>0</v>
      </c>
    </row>
    <row r="33" spans="10:12" x14ac:dyDescent="0.3">
      <c r="J33" s="75" t="str">
        <f t="shared" si="0"/>
        <v>0</v>
      </c>
    </row>
    <row r="34" spans="10:12" x14ac:dyDescent="0.3">
      <c r="J34" s="75" t="str">
        <f t="shared" si="0"/>
        <v>0</v>
      </c>
    </row>
    <row r="35" spans="10:12" x14ac:dyDescent="0.3">
      <c r="J35" s="75" t="str">
        <f t="shared" si="0"/>
        <v>0</v>
      </c>
      <c r="L35" s="55">
        <f>K35*J35</f>
        <v>0</v>
      </c>
    </row>
    <row r="36" spans="10:12" x14ac:dyDescent="0.3">
      <c r="J36" s="75" t="str">
        <f t="shared" si="0"/>
        <v>0</v>
      </c>
      <c r="L36" s="55">
        <f>K36*J36</f>
        <v>0</v>
      </c>
    </row>
    <row r="37" spans="10:12" x14ac:dyDescent="0.3">
      <c r="J37" s="75" t="str">
        <f t="shared" si="0"/>
        <v>0</v>
      </c>
      <c r="L37" s="55">
        <f>K37*J37</f>
        <v>0</v>
      </c>
    </row>
    <row r="38" spans="10:12" x14ac:dyDescent="0.3">
      <c r="J38" s="75" t="str">
        <f t="shared" si="0"/>
        <v>0</v>
      </c>
      <c r="L38" s="55">
        <f>K38*J38</f>
        <v>0</v>
      </c>
    </row>
    <row r="39" spans="10:12" x14ac:dyDescent="0.3">
      <c r="J39" s="75" t="str">
        <f t="shared" si="0"/>
        <v>0</v>
      </c>
      <c r="K39" s="56"/>
      <c r="L39" s="55">
        <f>K39*J39</f>
        <v>0</v>
      </c>
    </row>
    <row r="40" spans="10:12" x14ac:dyDescent="0.3">
      <c r="J40" s="75" t="str">
        <f t="shared" si="0"/>
        <v>0</v>
      </c>
      <c r="L40" s="55"/>
    </row>
    <row r="41" spans="10:12" x14ac:dyDescent="0.3">
      <c r="J41" s="75" t="str">
        <f t="shared" si="0"/>
        <v>0</v>
      </c>
    </row>
    <row r="42" spans="10:12" x14ac:dyDescent="0.3">
      <c r="J42" s="75" t="str">
        <f t="shared" si="0"/>
        <v>0</v>
      </c>
      <c r="L42" s="55">
        <f>K42*J42</f>
        <v>0</v>
      </c>
    </row>
    <row r="43" spans="10:12" x14ac:dyDescent="0.3">
      <c r="J43" s="75" t="str">
        <f t="shared" si="0"/>
        <v>0</v>
      </c>
      <c r="K43" s="56"/>
      <c r="L43" s="55">
        <f>K43*J43</f>
        <v>0</v>
      </c>
    </row>
    <row r="44" spans="10:12" x14ac:dyDescent="0.3">
      <c r="J44" s="75" t="str">
        <f t="shared" si="0"/>
        <v>0</v>
      </c>
      <c r="K44" s="56"/>
      <c r="L44" s="55">
        <f>K44*J44</f>
        <v>0</v>
      </c>
    </row>
    <row r="45" spans="10:12" x14ac:dyDescent="0.3">
      <c r="J45" s="75" t="str">
        <f t="shared" si="0"/>
        <v>0</v>
      </c>
    </row>
    <row r="46" spans="10:12" x14ac:dyDescent="0.3">
      <c r="J46" s="75" t="str">
        <f t="shared" si="0"/>
        <v>0</v>
      </c>
    </row>
    <row r="47" spans="10:12" x14ac:dyDescent="0.3">
      <c r="J47" s="75" t="str">
        <f t="shared" si="0"/>
        <v>0</v>
      </c>
    </row>
    <row r="48" spans="10:12" x14ac:dyDescent="0.3">
      <c r="J48" s="75" t="str">
        <f t="shared" si="0"/>
        <v>0</v>
      </c>
    </row>
    <row r="49" spans="10:10" x14ac:dyDescent="0.3">
      <c r="J49" s="75" t="str">
        <f t="shared" si="0"/>
        <v>0</v>
      </c>
    </row>
    <row r="50" spans="10:10" x14ac:dyDescent="0.3">
      <c r="J50" s="75" t="str">
        <f t="shared" si="0"/>
        <v>0</v>
      </c>
    </row>
    <row r="67" spans="11:12" x14ac:dyDescent="0.3">
      <c r="K67" s="56"/>
      <c r="L67" s="55"/>
    </row>
    <row r="68" spans="11:12" x14ac:dyDescent="0.3">
      <c r="L68" s="55"/>
    </row>
    <row r="69" spans="11:12" x14ac:dyDescent="0.3">
      <c r="L69" s="55"/>
    </row>
    <row r="70" spans="11:12" x14ac:dyDescent="0.3">
      <c r="L70" s="55"/>
    </row>
    <row r="71" spans="11:12" x14ac:dyDescent="0.3">
      <c r="L71" s="55"/>
    </row>
    <row r="72" spans="11:12" x14ac:dyDescent="0.3">
      <c r="L72" s="55"/>
    </row>
    <row r="73" spans="11:12" x14ac:dyDescent="0.3">
      <c r="L73" s="55"/>
    </row>
    <row r="74" spans="11:12" x14ac:dyDescent="0.3">
      <c r="L74" s="55"/>
    </row>
    <row r="75" spans="11:12" x14ac:dyDescent="0.3">
      <c r="L75" s="55"/>
    </row>
    <row r="76" spans="11:12" x14ac:dyDescent="0.3">
      <c r="L76" s="55"/>
    </row>
    <row r="77" spans="11:12" x14ac:dyDescent="0.3">
      <c r="L77" s="55"/>
    </row>
    <row r="78" spans="11:12" x14ac:dyDescent="0.3">
      <c r="L78" s="55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42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220980</xdr:colOff>
                <xdr:row>4</xdr:row>
                <xdr:rowOff>22860</xdr:rowOff>
              </to>
            </anchor>
          </controlPr>
        </control>
      </mc:Choice>
      <mc:Fallback>
        <control shapeId="10242" r:id="rId4" name="Command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338"/>
  <sheetViews>
    <sheetView workbookViewId="0">
      <selection activeCell="S7" sqref="S7:S9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9" hidden="1" customWidth="1" outlineLevel="1"/>
    <col min="11" max="11" width="4.44140625" style="23" hidden="1" customWidth="1" outlineLevel="1"/>
    <col min="12" max="18" width="11" hidden="1" customWidth="1" outlineLevel="1"/>
    <col min="19" max="19" width="11" collapsed="1"/>
    <col min="20" max="20" width="11" style="46" collapsed="1"/>
    <col min="21" max="21" width="11" style="47"/>
  </cols>
  <sheetData>
    <row r="1" spans="1:21" ht="18.600000000000001" thickBot="1" x14ac:dyDescent="0.4">
      <c r="A1" s="18" t="s">
        <v>171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3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" thickBot="1" x14ac:dyDescent="0.35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" thickBot="1" x14ac:dyDescent="0.35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SUM(U7:U100)</f>
        <v>0</v>
      </c>
    </row>
    <row r="5" spans="1:21" s="11" customFormat="1" ht="8.25" customHeight="1" x14ac:dyDescent="0.3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3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3">
      <c r="C7" t="s">
        <v>387</v>
      </c>
      <c r="D7" t="s">
        <v>15</v>
      </c>
      <c r="E7" s="74">
        <v>3500</v>
      </c>
      <c r="F7" s="74"/>
      <c r="G7" s="74"/>
      <c r="H7" s="74"/>
      <c r="I7" s="75"/>
      <c r="J7" s="75">
        <f t="shared" ref="J7:J51" si="0">IF(ISERROR(AVERAGE(E7:I7)),"0",(AVERAGE(E7:I7)))</f>
        <v>3500</v>
      </c>
      <c r="K7" s="24"/>
      <c r="L7" s="81"/>
      <c r="M7" s="74"/>
      <c r="N7" s="74"/>
      <c r="O7" s="74"/>
      <c r="P7" s="74"/>
      <c r="Q7" s="74"/>
      <c r="R7" s="74" t="str">
        <f>IF(ISERROR(AVERAGE(M7:Q7)),"0",(AVERAGE(M7:Q7)))</f>
        <v>0</v>
      </c>
      <c r="U7" s="55">
        <f>(T7*R7)+S7*J7</f>
        <v>0</v>
      </c>
    </row>
    <row r="8" spans="1:21" x14ac:dyDescent="0.3">
      <c r="C8" t="s">
        <v>394</v>
      </c>
      <c r="D8" t="s">
        <v>25</v>
      </c>
      <c r="E8" s="74">
        <v>95</v>
      </c>
      <c r="F8" s="74"/>
      <c r="G8" s="74"/>
      <c r="H8" s="74"/>
      <c r="I8" s="75"/>
      <c r="J8" s="75">
        <f t="shared" si="0"/>
        <v>95</v>
      </c>
      <c r="K8" s="24"/>
      <c r="L8" s="81"/>
      <c r="M8" s="81"/>
      <c r="N8" s="34"/>
      <c r="O8" s="34"/>
      <c r="P8" s="34"/>
      <c r="Q8" s="34"/>
      <c r="R8" s="74" t="str">
        <f t="shared" ref="R8:R57" si="1">IF(ISERROR(AVERAGE(M8:Q8)),"0",(AVERAGE(M8:Q8)))</f>
        <v>0</v>
      </c>
      <c r="T8" s="56"/>
      <c r="U8" s="55">
        <f t="shared" ref="U8:U39" si="2">(T8*R8)+S8*J8</f>
        <v>0</v>
      </c>
    </row>
    <row r="9" spans="1:21" x14ac:dyDescent="0.3">
      <c r="C9" t="s">
        <v>396</v>
      </c>
      <c r="D9" t="s">
        <v>140</v>
      </c>
      <c r="E9" s="74">
        <v>30</v>
      </c>
      <c r="F9" s="74"/>
      <c r="G9" s="74"/>
      <c r="H9" s="74"/>
      <c r="I9" s="75"/>
      <c r="J9" s="75">
        <f t="shared" si="0"/>
        <v>30</v>
      </c>
      <c r="K9" s="24"/>
      <c r="L9" s="81"/>
      <c r="M9" s="81"/>
      <c r="N9" s="34"/>
      <c r="O9" s="34"/>
      <c r="P9" s="34"/>
      <c r="Q9" s="34"/>
      <c r="R9" s="74" t="str">
        <f t="shared" si="1"/>
        <v>0</v>
      </c>
      <c r="U9" s="55">
        <f t="shared" si="2"/>
        <v>0</v>
      </c>
    </row>
    <row r="10" spans="1:21" x14ac:dyDescent="0.3">
      <c r="C10" t="s">
        <v>395</v>
      </c>
      <c r="D10" t="s">
        <v>140</v>
      </c>
      <c r="E10" s="74">
        <v>61</v>
      </c>
      <c r="F10" s="74"/>
      <c r="G10" s="74"/>
      <c r="H10" s="74"/>
      <c r="I10" s="75"/>
      <c r="J10" s="75">
        <f t="shared" si="0"/>
        <v>61</v>
      </c>
      <c r="K10" s="24"/>
      <c r="L10" s="81"/>
      <c r="M10" s="81"/>
      <c r="N10" s="34"/>
      <c r="O10" s="34"/>
      <c r="P10" s="34"/>
      <c r="Q10" s="34"/>
      <c r="R10" s="74" t="str">
        <f t="shared" si="1"/>
        <v>0</v>
      </c>
      <c r="U10" s="55">
        <f t="shared" si="2"/>
        <v>0</v>
      </c>
    </row>
    <row r="11" spans="1:21" x14ac:dyDescent="0.3">
      <c r="C11" t="s">
        <v>397</v>
      </c>
      <c r="D11" t="s">
        <v>140</v>
      </c>
      <c r="E11" s="74">
        <v>4.5</v>
      </c>
      <c r="F11" s="74"/>
      <c r="G11" s="74"/>
      <c r="H11" s="74"/>
      <c r="I11" s="75"/>
      <c r="J11" s="75">
        <f t="shared" si="0"/>
        <v>4.5</v>
      </c>
      <c r="K11" s="24"/>
      <c r="L11" s="81"/>
      <c r="M11" s="81"/>
      <c r="N11" s="34"/>
      <c r="O11" s="34"/>
      <c r="P11" s="34"/>
      <c r="Q11" s="34"/>
      <c r="R11" s="74" t="str">
        <f t="shared" si="1"/>
        <v>0</v>
      </c>
      <c r="U11" s="55">
        <f t="shared" si="2"/>
        <v>0</v>
      </c>
    </row>
    <row r="12" spans="1:21" x14ac:dyDescent="0.3">
      <c r="E12" s="74"/>
      <c r="F12" s="74"/>
      <c r="G12" s="74"/>
      <c r="H12" s="74"/>
      <c r="I12" s="75"/>
      <c r="J12" s="75" t="str">
        <f t="shared" si="0"/>
        <v>0</v>
      </c>
      <c r="K12" s="24"/>
      <c r="L12" s="81"/>
      <c r="M12" s="81"/>
      <c r="N12" s="34"/>
      <c r="O12" s="34"/>
      <c r="P12" s="34"/>
      <c r="Q12" s="34"/>
      <c r="R12" s="74" t="str">
        <f t="shared" si="1"/>
        <v>0</v>
      </c>
      <c r="U12" s="55">
        <f t="shared" si="2"/>
        <v>0</v>
      </c>
    </row>
    <row r="13" spans="1:21" x14ac:dyDescent="0.3">
      <c r="E13" s="74"/>
      <c r="F13" s="74"/>
      <c r="G13" s="74"/>
      <c r="H13" s="74"/>
      <c r="I13" s="74"/>
      <c r="J13" s="75" t="str">
        <f t="shared" si="0"/>
        <v>0</v>
      </c>
      <c r="L13" s="34"/>
      <c r="M13" s="34"/>
      <c r="N13" s="34"/>
      <c r="O13" s="34"/>
      <c r="P13" s="34"/>
      <c r="Q13" s="34"/>
      <c r="R13" s="74" t="str">
        <f t="shared" si="1"/>
        <v>0</v>
      </c>
      <c r="U13" s="55">
        <f t="shared" si="2"/>
        <v>0</v>
      </c>
    </row>
    <row r="14" spans="1:21" x14ac:dyDescent="0.3">
      <c r="E14" s="74"/>
      <c r="F14" s="74"/>
      <c r="G14" s="74"/>
      <c r="H14" s="74"/>
      <c r="I14" s="74"/>
      <c r="J14" s="75" t="str">
        <f t="shared" si="0"/>
        <v>0</v>
      </c>
      <c r="L14" s="34"/>
      <c r="M14" s="34"/>
      <c r="N14" s="34"/>
      <c r="O14" s="34"/>
      <c r="P14" s="34"/>
      <c r="Q14" s="34"/>
      <c r="R14" s="74" t="str">
        <f t="shared" si="1"/>
        <v>0</v>
      </c>
      <c r="U14" s="55">
        <f t="shared" si="2"/>
        <v>0</v>
      </c>
    </row>
    <row r="15" spans="1:21" x14ac:dyDescent="0.3">
      <c r="E15" s="74"/>
      <c r="F15" s="74"/>
      <c r="G15" s="74"/>
      <c r="H15" s="74"/>
      <c r="I15" s="74"/>
      <c r="J15" s="75" t="str">
        <f t="shared" si="0"/>
        <v>0</v>
      </c>
      <c r="L15" s="34"/>
      <c r="M15" s="34"/>
      <c r="N15" s="34"/>
      <c r="O15" s="34"/>
      <c r="P15" s="34"/>
      <c r="Q15" s="34"/>
      <c r="R15" s="74" t="str">
        <f t="shared" si="1"/>
        <v>0</v>
      </c>
      <c r="U15" s="55">
        <f t="shared" si="2"/>
        <v>0</v>
      </c>
    </row>
    <row r="16" spans="1:21" x14ac:dyDescent="0.3">
      <c r="E16" s="74"/>
      <c r="F16" s="74"/>
      <c r="G16" s="74"/>
      <c r="H16" s="74"/>
      <c r="I16" s="74"/>
      <c r="J16" s="75" t="str">
        <f t="shared" si="0"/>
        <v>0</v>
      </c>
      <c r="L16" s="34"/>
      <c r="M16" s="34"/>
      <c r="N16" s="34"/>
      <c r="O16" s="34"/>
      <c r="P16" s="34"/>
      <c r="Q16" s="34"/>
      <c r="R16" s="74" t="str">
        <f t="shared" si="1"/>
        <v>0</v>
      </c>
      <c r="U16" s="55">
        <f t="shared" si="2"/>
        <v>0</v>
      </c>
    </row>
    <row r="17" spans="5:21" x14ac:dyDescent="0.3">
      <c r="E17" s="74"/>
      <c r="F17" s="74"/>
      <c r="G17" s="74"/>
      <c r="H17" s="74"/>
      <c r="I17" s="74"/>
      <c r="J17" s="75" t="str">
        <f t="shared" si="0"/>
        <v>0</v>
      </c>
      <c r="L17" s="34"/>
      <c r="M17" s="34"/>
      <c r="N17" s="34"/>
      <c r="O17" s="34"/>
      <c r="P17" s="34"/>
      <c r="Q17" s="34"/>
      <c r="R17" s="74" t="str">
        <f t="shared" si="1"/>
        <v>0</v>
      </c>
      <c r="U17" s="55">
        <f t="shared" si="2"/>
        <v>0</v>
      </c>
    </row>
    <row r="18" spans="5:21" x14ac:dyDescent="0.3">
      <c r="E18" s="74"/>
      <c r="F18" s="74"/>
      <c r="G18" s="74"/>
      <c r="H18" s="74"/>
      <c r="I18" s="74"/>
      <c r="J18" s="75" t="str">
        <f t="shared" si="0"/>
        <v>0</v>
      </c>
      <c r="L18" s="34"/>
      <c r="M18" s="34"/>
      <c r="N18" s="34"/>
      <c r="O18" s="34"/>
      <c r="P18" s="34"/>
      <c r="Q18" s="34"/>
      <c r="R18" s="74" t="str">
        <f t="shared" si="1"/>
        <v>0</v>
      </c>
      <c r="U18" s="55">
        <f t="shared" si="2"/>
        <v>0</v>
      </c>
    </row>
    <row r="19" spans="5:21" x14ac:dyDescent="0.3">
      <c r="E19" s="74"/>
      <c r="F19" s="74"/>
      <c r="G19" s="74"/>
      <c r="H19" s="74"/>
      <c r="I19" s="74"/>
      <c r="J19" s="75" t="str">
        <f t="shared" si="0"/>
        <v>0</v>
      </c>
      <c r="L19" s="34"/>
      <c r="M19" s="34"/>
      <c r="N19" s="34"/>
      <c r="O19" s="34"/>
      <c r="P19" s="34"/>
      <c r="Q19" s="34"/>
      <c r="R19" s="74" t="str">
        <f t="shared" si="1"/>
        <v>0</v>
      </c>
      <c r="U19" s="55">
        <f t="shared" si="2"/>
        <v>0</v>
      </c>
    </row>
    <row r="20" spans="5:21" x14ac:dyDescent="0.3">
      <c r="E20" s="74"/>
      <c r="F20" s="74"/>
      <c r="G20" s="74"/>
      <c r="H20" s="74"/>
      <c r="I20" s="74"/>
      <c r="J20" s="75" t="str">
        <f t="shared" si="0"/>
        <v>0</v>
      </c>
      <c r="L20" s="34"/>
      <c r="M20" s="34"/>
      <c r="N20" s="34"/>
      <c r="O20" s="34"/>
      <c r="P20" s="34"/>
      <c r="Q20" s="34"/>
      <c r="R20" s="74" t="str">
        <f t="shared" si="1"/>
        <v>0</v>
      </c>
      <c r="T20" s="54"/>
      <c r="U20" s="55">
        <f t="shared" si="2"/>
        <v>0</v>
      </c>
    </row>
    <row r="21" spans="5:21" x14ac:dyDescent="0.3">
      <c r="E21" s="74"/>
      <c r="F21" s="74"/>
      <c r="G21" s="74"/>
      <c r="H21" s="74"/>
      <c r="I21" s="74"/>
      <c r="J21" s="75" t="str">
        <f t="shared" si="0"/>
        <v>0</v>
      </c>
      <c r="L21" s="34"/>
      <c r="M21" s="34"/>
      <c r="N21" s="34"/>
      <c r="O21" s="34"/>
      <c r="P21" s="34"/>
      <c r="Q21" s="34"/>
      <c r="R21" s="74" t="str">
        <f t="shared" si="1"/>
        <v>0</v>
      </c>
      <c r="U21" s="55">
        <f t="shared" si="2"/>
        <v>0</v>
      </c>
    </row>
    <row r="22" spans="5:21" x14ac:dyDescent="0.3">
      <c r="E22" s="74"/>
      <c r="F22" s="74"/>
      <c r="G22" s="74"/>
      <c r="H22" s="74"/>
      <c r="I22" s="74"/>
      <c r="J22" s="75" t="str">
        <f t="shared" si="0"/>
        <v>0</v>
      </c>
      <c r="L22" s="34"/>
      <c r="M22" s="34"/>
      <c r="N22" s="34"/>
      <c r="O22" s="34"/>
      <c r="P22" s="34"/>
      <c r="Q22" s="34"/>
      <c r="R22" s="74" t="str">
        <f t="shared" si="1"/>
        <v>0</v>
      </c>
      <c r="U22" s="55">
        <f t="shared" si="2"/>
        <v>0</v>
      </c>
    </row>
    <row r="23" spans="5:21" x14ac:dyDescent="0.3">
      <c r="E23" s="74"/>
      <c r="F23" s="74"/>
      <c r="G23" s="74"/>
      <c r="H23" s="74"/>
      <c r="I23" s="74"/>
      <c r="J23" s="75" t="str">
        <f t="shared" si="0"/>
        <v>0</v>
      </c>
      <c r="L23" s="34"/>
      <c r="M23" s="34"/>
      <c r="N23" s="34"/>
      <c r="O23" s="34"/>
      <c r="P23" s="34"/>
      <c r="Q23" s="34"/>
      <c r="R23" s="74" t="str">
        <f t="shared" si="1"/>
        <v>0</v>
      </c>
      <c r="U23" s="55">
        <f t="shared" si="2"/>
        <v>0</v>
      </c>
    </row>
    <row r="24" spans="5:21" x14ac:dyDescent="0.3">
      <c r="E24" s="74"/>
      <c r="F24" s="74"/>
      <c r="G24" s="74"/>
      <c r="H24" s="74"/>
      <c r="I24" s="74"/>
      <c r="J24" s="75" t="str">
        <f t="shared" si="0"/>
        <v>0</v>
      </c>
      <c r="L24" s="34"/>
      <c r="M24" s="34"/>
      <c r="N24" s="34"/>
      <c r="O24" s="34"/>
      <c r="P24" s="34"/>
      <c r="Q24" s="34"/>
      <c r="R24" s="74" t="str">
        <f t="shared" si="1"/>
        <v>0</v>
      </c>
      <c r="U24" s="55">
        <f t="shared" si="2"/>
        <v>0</v>
      </c>
    </row>
    <row r="25" spans="5:21" x14ac:dyDescent="0.3">
      <c r="E25" s="74"/>
      <c r="F25" s="74"/>
      <c r="G25" s="74"/>
      <c r="H25" s="74"/>
      <c r="I25" s="74"/>
      <c r="J25" s="75" t="str">
        <f t="shared" si="0"/>
        <v>0</v>
      </c>
      <c r="L25" s="34"/>
      <c r="M25" s="34"/>
      <c r="N25" s="34"/>
      <c r="O25" s="34"/>
      <c r="P25" s="34"/>
      <c r="Q25" s="34"/>
      <c r="R25" s="74" t="str">
        <f t="shared" si="1"/>
        <v>0</v>
      </c>
      <c r="U25" s="55">
        <f t="shared" si="2"/>
        <v>0</v>
      </c>
    </row>
    <row r="26" spans="5:21" x14ac:dyDescent="0.3">
      <c r="E26" s="74"/>
      <c r="F26" s="74"/>
      <c r="G26" s="74"/>
      <c r="H26" s="74"/>
      <c r="I26" s="74"/>
      <c r="J26" s="75" t="str">
        <f t="shared" si="0"/>
        <v>0</v>
      </c>
      <c r="L26" s="34"/>
      <c r="M26" s="34"/>
      <c r="N26" s="34"/>
      <c r="O26" s="34"/>
      <c r="P26" s="34"/>
      <c r="Q26" s="34"/>
      <c r="R26" s="74" t="str">
        <f t="shared" si="1"/>
        <v>0</v>
      </c>
      <c r="U26" s="55">
        <f t="shared" si="2"/>
        <v>0</v>
      </c>
    </row>
    <row r="27" spans="5:21" x14ac:dyDescent="0.3">
      <c r="E27" s="74"/>
      <c r="F27" s="74"/>
      <c r="G27" s="74"/>
      <c r="H27" s="74"/>
      <c r="I27" s="74"/>
      <c r="J27" s="75" t="str">
        <f t="shared" si="0"/>
        <v>0</v>
      </c>
      <c r="L27" s="34"/>
      <c r="M27" s="34"/>
      <c r="N27" s="34"/>
      <c r="O27" s="34"/>
      <c r="P27" s="34"/>
      <c r="Q27" s="34"/>
      <c r="R27" s="74" t="str">
        <f t="shared" si="1"/>
        <v>0</v>
      </c>
      <c r="U27" s="55">
        <f t="shared" si="2"/>
        <v>0</v>
      </c>
    </row>
    <row r="28" spans="5:21" x14ac:dyDescent="0.3">
      <c r="E28" s="74"/>
      <c r="F28" s="74"/>
      <c r="G28" s="74"/>
      <c r="H28" s="74"/>
      <c r="I28" s="74"/>
      <c r="J28" s="75" t="str">
        <f t="shared" si="0"/>
        <v>0</v>
      </c>
      <c r="L28" s="34"/>
      <c r="M28" s="34"/>
      <c r="N28" s="34"/>
      <c r="O28" s="34"/>
      <c r="P28" s="34"/>
      <c r="Q28" s="34"/>
      <c r="R28" s="74" t="str">
        <f t="shared" si="1"/>
        <v>0</v>
      </c>
      <c r="U28" s="55">
        <f t="shared" si="2"/>
        <v>0</v>
      </c>
    </row>
    <row r="29" spans="5:21" x14ac:dyDescent="0.3">
      <c r="E29" s="74"/>
      <c r="F29" s="74"/>
      <c r="G29" s="74"/>
      <c r="H29" s="74"/>
      <c r="I29" s="74"/>
      <c r="J29" s="75" t="str">
        <f t="shared" si="0"/>
        <v>0</v>
      </c>
      <c r="L29" s="34"/>
      <c r="M29" s="34"/>
      <c r="N29" s="34"/>
      <c r="O29" s="34"/>
      <c r="P29" s="34"/>
      <c r="Q29" s="34"/>
      <c r="R29" s="74" t="str">
        <f t="shared" si="1"/>
        <v>0</v>
      </c>
      <c r="U29" s="55">
        <f t="shared" si="2"/>
        <v>0</v>
      </c>
    </row>
    <row r="30" spans="5:21" x14ac:dyDescent="0.3">
      <c r="E30" s="74"/>
      <c r="F30" s="74"/>
      <c r="G30" s="74"/>
      <c r="H30" s="74"/>
      <c r="I30" s="74"/>
      <c r="J30" s="75" t="str">
        <f t="shared" si="0"/>
        <v>0</v>
      </c>
      <c r="L30" s="34"/>
      <c r="M30" s="34"/>
      <c r="N30" s="34"/>
      <c r="O30" s="34"/>
      <c r="P30" s="34"/>
      <c r="Q30" s="34"/>
      <c r="R30" s="74" t="str">
        <f t="shared" si="1"/>
        <v>0</v>
      </c>
      <c r="T30" s="56"/>
      <c r="U30" s="55">
        <f t="shared" si="2"/>
        <v>0</v>
      </c>
    </row>
    <row r="31" spans="5:21" x14ac:dyDescent="0.3">
      <c r="E31" s="74"/>
      <c r="F31" s="74"/>
      <c r="G31" s="74"/>
      <c r="H31" s="74"/>
      <c r="I31" s="74"/>
      <c r="J31" s="75" t="str">
        <f t="shared" si="0"/>
        <v>0</v>
      </c>
      <c r="L31" s="34"/>
      <c r="M31" s="34"/>
      <c r="N31" s="34"/>
      <c r="O31" s="34"/>
      <c r="P31" s="34"/>
      <c r="Q31" s="34"/>
      <c r="R31" s="74" t="str">
        <f t="shared" si="1"/>
        <v>0</v>
      </c>
      <c r="T31" s="56"/>
      <c r="U31" s="55">
        <f t="shared" si="2"/>
        <v>0</v>
      </c>
    </row>
    <row r="32" spans="5:21" x14ac:dyDescent="0.3">
      <c r="E32" s="74"/>
      <c r="F32" s="74"/>
      <c r="G32" s="74"/>
      <c r="H32" s="74"/>
      <c r="I32" s="74"/>
      <c r="J32" s="75" t="str">
        <f t="shared" si="0"/>
        <v>0</v>
      </c>
      <c r="L32" s="34"/>
      <c r="M32" s="34"/>
      <c r="N32" s="34"/>
      <c r="O32" s="34"/>
      <c r="P32" s="34"/>
      <c r="Q32" s="34"/>
      <c r="R32" s="74" t="str">
        <f t="shared" si="1"/>
        <v>0</v>
      </c>
      <c r="T32" s="56"/>
      <c r="U32" s="55">
        <f t="shared" si="2"/>
        <v>0</v>
      </c>
    </row>
    <row r="33" spans="5:21" x14ac:dyDescent="0.3">
      <c r="E33" s="74"/>
      <c r="F33" s="74"/>
      <c r="G33" s="74"/>
      <c r="H33" s="74"/>
      <c r="I33" s="74"/>
      <c r="J33" s="75" t="str">
        <f t="shared" si="0"/>
        <v>0</v>
      </c>
      <c r="L33" s="34"/>
      <c r="M33" s="34"/>
      <c r="N33" s="34"/>
      <c r="O33" s="34"/>
      <c r="P33" s="34"/>
      <c r="Q33" s="34"/>
      <c r="R33" s="74" t="str">
        <f t="shared" si="1"/>
        <v>0</v>
      </c>
      <c r="U33" s="55">
        <f t="shared" si="2"/>
        <v>0</v>
      </c>
    </row>
    <row r="34" spans="5:21" x14ac:dyDescent="0.3">
      <c r="E34" s="74"/>
      <c r="F34" s="74"/>
      <c r="G34" s="74"/>
      <c r="H34" s="74"/>
      <c r="I34" s="74"/>
      <c r="J34" s="75" t="str">
        <f t="shared" si="0"/>
        <v>0</v>
      </c>
      <c r="L34" s="34"/>
      <c r="M34" s="34"/>
      <c r="N34" s="34"/>
      <c r="O34" s="34"/>
      <c r="P34" s="34"/>
      <c r="Q34" s="34"/>
      <c r="R34" s="74" t="str">
        <f t="shared" si="1"/>
        <v>0</v>
      </c>
      <c r="U34" s="55">
        <f t="shared" si="2"/>
        <v>0</v>
      </c>
    </row>
    <row r="35" spans="5:21" x14ac:dyDescent="0.3">
      <c r="E35" s="74"/>
      <c r="F35" s="74"/>
      <c r="G35" s="74"/>
      <c r="H35" s="74"/>
      <c r="I35" s="74"/>
      <c r="J35" s="75" t="str">
        <f t="shared" si="0"/>
        <v>0</v>
      </c>
      <c r="L35" s="34"/>
      <c r="M35" s="34"/>
      <c r="N35" s="34"/>
      <c r="O35" s="34"/>
      <c r="P35" s="34"/>
      <c r="Q35" s="34"/>
      <c r="R35" s="74" t="str">
        <f t="shared" si="1"/>
        <v>0</v>
      </c>
      <c r="U35" s="55">
        <f t="shared" si="2"/>
        <v>0</v>
      </c>
    </row>
    <row r="36" spans="5:21" x14ac:dyDescent="0.3">
      <c r="E36" s="74"/>
      <c r="F36" s="74"/>
      <c r="G36" s="74"/>
      <c r="H36" s="74"/>
      <c r="I36" s="74"/>
      <c r="J36" s="75" t="str">
        <f t="shared" si="0"/>
        <v>0</v>
      </c>
      <c r="L36" s="34"/>
      <c r="M36" s="34"/>
      <c r="N36" s="34"/>
      <c r="O36" s="34"/>
      <c r="P36" s="34"/>
      <c r="Q36" s="34"/>
      <c r="R36" s="74" t="str">
        <f t="shared" si="1"/>
        <v>0</v>
      </c>
      <c r="U36" s="55">
        <f t="shared" si="2"/>
        <v>0</v>
      </c>
    </row>
    <row r="37" spans="5:21" x14ac:dyDescent="0.3">
      <c r="E37" s="74"/>
      <c r="F37" s="74"/>
      <c r="G37" s="74"/>
      <c r="H37" s="74"/>
      <c r="I37" s="74"/>
      <c r="J37" s="75" t="str">
        <f t="shared" si="0"/>
        <v>0</v>
      </c>
      <c r="L37" s="34"/>
      <c r="M37" s="34"/>
      <c r="N37" s="34"/>
      <c r="O37" s="34"/>
      <c r="P37" s="34"/>
      <c r="Q37" s="34"/>
      <c r="R37" s="74" t="str">
        <f t="shared" si="1"/>
        <v>0</v>
      </c>
      <c r="U37" s="55">
        <f t="shared" si="2"/>
        <v>0</v>
      </c>
    </row>
    <row r="38" spans="5:21" x14ac:dyDescent="0.3">
      <c r="E38" s="74"/>
      <c r="F38" s="74"/>
      <c r="G38" s="74"/>
      <c r="H38" s="74"/>
      <c r="I38" s="74"/>
      <c r="J38" s="75" t="str">
        <f t="shared" si="0"/>
        <v>0</v>
      </c>
      <c r="L38" s="34"/>
      <c r="M38" s="34"/>
      <c r="N38" s="34"/>
      <c r="O38" s="34"/>
      <c r="P38" s="34"/>
      <c r="Q38" s="34"/>
      <c r="R38" s="74" t="str">
        <f t="shared" si="1"/>
        <v>0</v>
      </c>
      <c r="U38" s="55">
        <f t="shared" si="2"/>
        <v>0</v>
      </c>
    </row>
    <row r="39" spans="5:21" x14ac:dyDescent="0.3">
      <c r="E39" s="74"/>
      <c r="F39" s="74"/>
      <c r="G39" s="74"/>
      <c r="H39" s="74"/>
      <c r="I39" s="74"/>
      <c r="J39" s="75" t="str">
        <f t="shared" si="0"/>
        <v>0</v>
      </c>
      <c r="L39" s="34"/>
      <c r="M39" s="34"/>
      <c r="N39" s="34"/>
      <c r="O39" s="34"/>
      <c r="P39" s="34"/>
      <c r="Q39" s="34"/>
      <c r="R39" s="74" t="str">
        <f t="shared" si="1"/>
        <v>0</v>
      </c>
      <c r="T39" s="56"/>
      <c r="U39" s="55">
        <f t="shared" si="2"/>
        <v>0</v>
      </c>
    </row>
    <row r="40" spans="5:21" x14ac:dyDescent="0.3">
      <c r="E40" s="74"/>
      <c r="F40" s="74"/>
      <c r="G40" s="74"/>
      <c r="H40" s="74"/>
      <c r="I40" s="74"/>
      <c r="J40" s="75" t="str">
        <f t="shared" si="0"/>
        <v>0</v>
      </c>
      <c r="L40" s="34"/>
      <c r="M40" s="34"/>
      <c r="N40" s="34"/>
      <c r="O40" s="34"/>
      <c r="P40" s="34"/>
      <c r="Q40" s="34"/>
      <c r="R40" s="74" t="str">
        <f t="shared" si="1"/>
        <v>0</v>
      </c>
      <c r="U40" s="55"/>
    </row>
    <row r="41" spans="5:21" x14ac:dyDescent="0.3">
      <c r="E41" s="74"/>
      <c r="F41" s="74"/>
      <c r="G41" s="74"/>
      <c r="H41" s="74"/>
      <c r="I41" s="74"/>
      <c r="J41" s="75" t="str">
        <f t="shared" si="0"/>
        <v>0</v>
      </c>
      <c r="L41" s="34"/>
      <c r="M41" s="34"/>
      <c r="N41" s="34"/>
      <c r="O41" s="34"/>
      <c r="P41" s="34"/>
      <c r="Q41" s="34"/>
      <c r="R41" s="74" t="str">
        <f t="shared" si="1"/>
        <v>0</v>
      </c>
    </row>
    <row r="42" spans="5:21" x14ac:dyDescent="0.3">
      <c r="E42" s="74"/>
      <c r="F42" s="74"/>
      <c r="G42" s="74"/>
      <c r="H42" s="74"/>
      <c r="I42" s="74"/>
      <c r="J42" s="75" t="str">
        <f t="shared" si="0"/>
        <v>0</v>
      </c>
      <c r="L42" s="34"/>
      <c r="M42" s="34"/>
      <c r="N42" s="34"/>
      <c r="O42" s="34"/>
      <c r="P42" s="34"/>
      <c r="Q42" s="34"/>
      <c r="R42" s="74" t="str">
        <f t="shared" si="1"/>
        <v>0</v>
      </c>
      <c r="U42" s="55">
        <f>T42*S42</f>
        <v>0</v>
      </c>
    </row>
    <row r="43" spans="5:21" x14ac:dyDescent="0.3">
      <c r="E43" s="74"/>
      <c r="F43" s="74"/>
      <c r="G43" s="74"/>
      <c r="H43" s="74"/>
      <c r="I43" s="74"/>
      <c r="J43" s="75" t="str">
        <f t="shared" si="0"/>
        <v>0</v>
      </c>
      <c r="L43" s="34"/>
      <c r="M43" s="34"/>
      <c r="N43" s="34"/>
      <c r="O43" s="34"/>
      <c r="P43" s="34"/>
      <c r="Q43" s="34"/>
      <c r="R43" s="74" t="str">
        <f t="shared" si="1"/>
        <v>0</v>
      </c>
      <c r="T43" s="56"/>
      <c r="U43" s="55">
        <f>T43*S43</f>
        <v>0</v>
      </c>
    </row>
    <row r="44" spans="5:21" x14ac:dyDescent="0.3">
      <c r="E44" s="74"/>
      <c r="F44" s="74"/>
      <c r="G44" s="74"/>
      <c r="H44" s="74"/>
      <c r="I44" s="74"/>
      <c r="J44" s="75" t="str">
        <f t="shared" si="0"/>
        <v>0</v>
      </c>
      <c r="L44" s="34"/>
      <c r="M44" s="34"/>
      <c r="N44" s="34"/>
      <c r="O44" s="34"/>
      <c r="P44" s="34"/>
      <c r="Q44" s="34"/>
      <c r="R44" s="74" t="str">
        <f t="shared" si="1"/>
        <v>0</v>
      </c>
      <c r="T44" s="56"/>
      <c r="U44" s="55">
        <f>T44*S44</f>
        <v>0</v>
      </c>
    </row>
    <row r="45" spans="5:21" x14ac:dyDescent="0.3">
      <c r="E45" s="74"/>
      <c r="F45" s="74"/>
      <c r="G45" s="74"/>
      <c r="H45" s="74"/>
      <c r="I45" s="74"/>
      <c r="J45" s="75" t="str">
        <f t="shared" si="0"/>
        <v>0</v>
      </c>
      <c r="L45" s="34"/>
      <c r="M45" s="34"/>
      <c r="N45" s="34"/>
      <c r="O45" s="34"/>
      <c r="P45" s="34"/>
      <c r="Q45" s="34"/>
      <c r="R45" s="74" t="str">
        <f t="shared" si="1"/>
        <v>0</v>
      </c>
    </row>
    <row r="46" spans="5:21" x14ac:dyDescent="0.3">
      <c r="E46" s="74"/>
      <c r="F46" s="74"/>
      <c r="G46" s="74"/>
      <c r="H46" s="74"/>
      <c r="I46" s="74"/>
      <c r="J46" s="75" t="str">
        <f t="shared" si="0"/>
        <v>0</v>
      </c>
      <c r="L46" s="34"/>
      <c r="M46" s="34"/>
      <c r="N46" s="34"/>
      <c r="O46" s="34"/>
      <c r="P46" s="34"/>
      <c r="Q46" s="34"/>
      <c r="R46" s="74" t="str">
        <f t="shared" si="1"/>
        <v>0</v>
      </c>
    </row>
    <row r="47" spans="5:21" x14ac:dyDescent="0.3">
      <c r="E47" s="74"/>
      <c r="F47" s="74"/>
      <c r="G47" s="74"/>
      <c r="H47" s="74"/>
      <c r="I47" s="74"/>
      <c r="J47" s="75" t="str">
        <f t="shared" si="0"/>
        <v>0</v>
      </c>
      <c r="L47" s="34"/>
      <c r="M47" s="34"/>
      <c r="N47" s="34"/>
      <c r="O47" s="34"/>
      <c r="P47" s="34"/>
      <c r="Q47" s="34"/>
      <c r="R47" s="74" t="str">
        <f t="shared" si="1"/>
        <v>0</v>
      </c>
    </row>
    <row r="48" spans="5:21" x14ac:dyDescent="0.3">
      <c r="E48" s="74"/>
      <c r="F48" s="74"/>
      <c r="G48" s="74"/>
      <c r="H48" s="74"/>
      <c r="I48" s="74"/>
      <c r="J48" s="75" t="str">
        <f t="shared" si="0"/>
        <v>0</v>
      </c>
      <c r="L48" s="34"/>
      <c r="M48" s="34"/>
      <c r="N48" s="34"/>
      <c r="O48" s="34"/>
      <c r="P48" s="34"/>
      <c r="Q48" s="34"/>
      <c r="R48" s="74" t="str">
        <f t="shared" si="1"/>
        <v>0</v>
      </c>
    </row>
    <row r="49" spans="5:18" x14ac:dyDescent="0.3">
      <c r="E49" s="74"/>
      <c r="F49" s="74"/>
      <c r="G49" s="74"/>
      <c r="H49" s="74"/>
      <c r="I49" s="74"/>
      <c r="J49" s="75" t="str">
        <f t="shared" si="0"/>
        <v>0</v>
      </c>
      <c r="L49" s="34"/>
      <c r="M49" s="34"/>
      <c r="N49" s="34"/>
      <c r="O49" s="34"/>
      <c r="P49" s="34"/>
      <c r="Q49" s="34"/>
      <c r="R49" s="74" t="str">
        <f t="shared" si="1"/>
        <v>0</v>
      </c>
    </row>
    <row r="50" spans="5:18" x14ac:dyDescent="0.3">
      <c r="E50" s="74"/>
      <c r="F50" s="74"/>
      <c r="G50" s="74"/>
      <c r="H50" s="74"/>
      <c r="I50" s="74"/>
      <c r="J50" s="75" t="str">
        <f t="shared" si="0"/>
        <v>0</v>
      </c>
      <c r="L50" s="34"/>
      <c r="M50" s="34"/>
      <c r="N50" s="34"/>
      <c r="O50" s="34"/>
      <c r="P50" s="34"/>
      <c r="Q50" s="34"/>
      <c r="R50" s="74" t="str">
        <f t="shared" si="1"/>
        <v>0</v>
      </c>
    </row>
    <row r="51" spans="5:18" x14ac:dyDescent="0.3">
      <c r="E51" s="74"/>
      <c r="F51" s="74"/>
      <c r="G51" s="74"/>
      <c r="H51" s="74"/>
      <c r="I51" s="74"/>
      <c r="J51" s="75" t="str">
        <f t="shared" si="0"/>
        <v>0</v>
      </c>
      <c r="L51" s="34"/>
      <c r="M51" s="34"/>
      <c r="N51" s="34"/>
      <c r="O51" s="34"/>
      <c r="P51" s="34"/>
      <c r="Q51" s="34"/>
      <c r="R51" s="74" t="str">
        <f t="shared" si="1"/>
        <v>0</v>
      </c>
    </row>
    <row r="52" spans="5:18" x14ac:dyDescent="0.3">
      <c r="E52" s="74"/>
      <c r="F52" s="74"/>
      <c r="G52" s="74"/>
      <c r="H52" s="74"/>
      <c r="I52" s="74"/>
      <c r="J52" s="74"/>
      <c r="L52" s="34"/>
      <c r="M52" s="34"/>
      <c r="N52" s="34"/>
      <c r="O52" s="34"/>
      <c r="P52" s="34"/>
      <c r="Q52" s="34"/>
      <c r="R52" s="74" t="str">
        <f t="shared" si="1"/>
        <v>0</v>
      </c>
    </row>
    <row r="53" spans="5:18" x14ac:dyDescent="0.3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1"/>
        <v>0</v>
      </c>
    </row>
    <row r="54" spans="5:18" x14ac:dyDescent="0.3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1"/>
        <v>0</v>
      </c>
    </row>
    <row r="55" spans="5:18" x14ac:dyDescent="0.3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1"/>
        <v>0</v>
      </c>
    </row>
    <row r="56" spans="5:18" x14ac:dyDescent="0.3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1"/>
        <v>0</v>
      </c>
    </row>
    <row r="57" spans="5:18" x14ac:dyDescent="0.3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1"/>
        <v>0</v>
      </c>
    </row>
    <row r="58" spans="5:18" x14ac:dyDescent="0.3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34"/>
    </row>
    <row r="59" spans="5:18" x14ac:dyDescent="0.3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34"/>
    </row>
    <row r="60" spans="5:18" x14ac:dyDescent="0.3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3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3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3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3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3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3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3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  <c r="T67" s="56"/>
      <c r="U67" s="55"/>
    </row>
    <row r="68" spans="5:21" x14ac:dyDescent="0.3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  <c r="U68" s="55"/>
    </row>
    <row r="69" spans="5:21" x14ac:dyDescent="0.3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U69" s="55"/>
    </row>
    <row r="70" spans="5:21" x14ac:dyDescent="0.3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3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3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3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3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3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3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3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3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3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</row>
    <row r="80" spans="5:21" x14ac:dyDescent="0.3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</row>
    <row r="81" spans="5:18" x14ac:dyDescent="0.3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3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3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3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3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3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3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3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3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3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3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3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3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3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3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3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3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3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3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3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3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3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3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3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3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3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3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3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3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3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3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3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3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3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3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3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3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3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3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3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3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3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3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3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3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3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3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3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3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3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3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3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3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3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3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3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3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3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3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3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3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3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3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3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3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3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3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3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3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3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3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3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3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3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3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3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3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3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3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3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3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3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3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3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3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3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3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3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3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3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3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3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3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3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3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3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3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3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3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3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3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3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3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3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3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3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3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3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3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3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3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3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3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3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3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3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3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3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3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3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3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3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3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3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3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3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3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3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3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3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3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3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3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3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3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  <row r="216" spans="5:18" x14ac:dyDescent="0.3">
      <c r="E216" s="74"/>
      <c r="F216" s="74"/>
      <c r="G216" s="74"/>
      <c r="H216" s="74"/>
      <c r="I216" s="74"/>
      <c r="J216" s="74"/>
      <c r="L216" s="34"/>
      <c r="M216" s="34"/>
      <c r="N216" s="34"/>
      <c r="O216" s="34"/>
      <c r="P216" s="34"/>
      <c r="Q216" s="34"/>
      <c r="R216" s="34"/>
    </row>
    <row r="217" spans="5:18" x14ac:dyDescent="0.3">
      <c r="E217" s="74"/>
      <c r="F217" s="74"/>
      <c r="G217" s="74"/>
      <c r="H217" s="74"/>
      <c r="I217" s="74"/>
      <c r="J217" s="74"/>
      <c r="L217" s="34"/>
      <c r="M217" s="34"/>
      <c r="N217" s="34"/>
      <c r="O217" s="34"/>
      <c r="P217" s="34"/>
      <c r="Q217" s="34"/>
      <c r="R217" s="34"/>
    </row>
    <row r="218" spans="5:18" x14ac:dyDescent="0.3">
      <c r="E218" s="74"/>
      <c r="F218" s="74"/>
      <c r="G218" s="74"/>
      <c r="H218" s="74"/>
      <c r="I218" s="74"/>
      <c r="J218" s="74"/>
      <c r="L218" s="34"/>
      <c r="M218" s="34"/>
      <c r="N218" s="34"/>
      <c r="O218" s="34"/>
      <c r="P218" s="34"/>
      <c r="Q218" s="34"/>
      <c r="R218" s="34"/>
    </row>
    <row r="219" spans="5:18" x14ac:dyDescent="0.3">
      <c r="E219" s="74"/>
      <c r="F219" s="74"/>
      <c r="G219" s="74"/>
      <c r="H219" s="74"/>
      <c r="I219" s="74"/>
      <c r="J219" s="74"/>
      <c r="L219" s="34"/>
      <c r="M219" s="34"/>
      <c r="N219" s="34"/>
      <c r="O219" s="34"/>
      <c r="P219" s="34"/>
      <c r="Q219" s="34"/>
      <c r="R219" s="34"/>
    </row>
    <row r="220" spans="5:18" x14ac:dyDescent="0.3">
      <c r="E220" s="74"/>
      <c r="F220" s="74"/>
      <c r="G220" s="74"/>
      <c r="H220" s="74"/>
      <c r="I220" s="74"/>
      <c r="J220" s="74"/>
      <c r="L220" s="34"/>
      <c r="M220" s="34"/>
      <c r="N220" s="34"/>
      <c r="O220" s="34"/>
      <c r="P220" s="34"/>
      <c r="Q220" s="34"/>
      <c r="R220" s="34"/>
    </row>
    <row r="221" spans="5:18" x14ac:dyDescent="0.3">
      <c r="E221" s="74"/>
      <c r="F221" s="74"/>
      <c r="G221" s="74"/>
      <c r="H221" s="74"/>
      <c r="I221" s="74"/>
      <c r="J221" s="74"/>
      <c r="L221" s="34"/>
      <c r="M221" s="34"/>
      <c r="N221" s="34"/>
      <c r="O221" s="34"/>
      <c r="P221" s="34"/>
      <c r="Q221" s="34"/>
      <c r="R221" s="34"/>
    </row>
    <row r="222" spans="5:18" x14ac:dyDescent="0.3">
      <c r="E222" s="74"/>
      <c r="F222" s="74"/>
      <c r="G222" s="74"/>
      <c r="H222" s="74"/>
      <c r="I222" s="74"/>
      <c r="J222" s="74"/>
      <c r="L222" s="34"/>
      <c r="M222" s="34"/>
      <c r="N222" s="34"/>
      <c r="O222" s="34"/>
      <c r="P222" s="34"/>
      <c r="Q222" s="34"/>
      <c r="R222" s="34"/>
    </row>
    <row r="223" spans="5:18" x14ac:dyDescent="0.3">
      <c r="E223" s="74"/>
      <c r="F223" s="74"/>
      <c r="G223" s="74"/>
      <c r="H223" s="74"/>
      <c r="I223" s="74"/>
      <c r="J223" s="74"/>
      <c r="L223" s="34"/>
      <c r="M223" s="34"/>
      <c r="N223" s="34"/>
      <c r="O223" s="34"/>
      <c r="P223" s="34"/>
      <c r="Q223" s="34"/>
      <c r="R223" s="34"/>
    </row>
    <row r="224" spans="5:18" x14ac:dyDescent="0.3">
      <c r="E224" s="74"/>
      <c r="F224" s="74"/>
      <c r="G224" s="74"/>
      <c r="H224" s="74"/>
      <c r="I224" s="74"/>
      <c r="J224" s="74"/>
      <c r="L224" s="34"/>
      <c r="M224" s="34"/>
      <c r="N224" s="34"/>
      <c r="O224" s="34"/>
      <c r="P224" s="34"/>
      <c r="Q224" s="34"/>
      <c r="R224" s="34"/>
    </row>
    <row r="225" spans="5:18" x14ac:dyDescent="0.3">
      <c r="E225" s="74"/>
      <c r="F225" s="74"/>
      <c r="G225" s="74"/>
      <c r="H225" s="74"/>
      <c r="I225" s="74"/>
      <c r="J225" s="74"/>
      <c r="L225" s="34"/>
      <c r="M225" s="34"/>
      <c r="N225" s="34"/>
      <c r="O225" s="34"/>
      <c r="P225" s="34"/>
      <c r="Q225" s="34"/>
      <c r="R225" s="34"/>
    </row>
    <row r="226" spans="5:18" x14ac:dyDescent="0.3">
      <c r="E226" s="74"/>
      <c r="F226" s="74"/>
      <c r="G226" s="74"/>
      <c r="H226" s="74"/>
      <c r="I226" s="74"/>
      <c r="J226" s="74"/>
      <c r="L226" s="34"/>
      <c r="M226" s="34"/>
      <c r="N226" s="34"/>
      <c r="O226" s="34"/>
      <c r="P226" s="34"/>
      <c r="Q226" s="34"/>
      <c r="R226" s="34"/>
    </row>
    <row r="227" spans="5:18" x14ac:dyDescent="0.3">
      <c r="E227" s="74"/>
      <c r="F227" s="74"/>
      <c r="G227" s="74"/>
      <c r="H227" s="74"/>
      <c r="I227" s="74"/>
      <c r="J227" s="74"/>
      <c r="L227" s="34"/>
      <c r="M227" s="34"/>
      <c r="N227" s="34"/>
      <c r="O227" s="34"/>
      <c r="P227" s="34"/>
      <c r="Q227" s="34"/>
      <c r="R227" s="34"/>
    </row>
    <row r="228" spans="5:18" x14ac:dyDescent="0.3">
      <c r="E228" s="74"/>
      <c r="F228" s="74"/>
      <c r="G228" s="74"/>
      <c r="H228" s="74"/>
      <c r="I228" s="74"/>
      <c r="J228" s="74"/>
      <c r="L228" s="34"/>
      <c r="M228" s="34"/>
      <c r="N228" s="34"/>
      <c r="O228" s="34"/>
      <c r="P228" s="34"/>
      <c r="Q228" s="34"/>
      <c r="R228" s="34"/>
    </row>
    <row r="229" spans="5:18" x14ac:dyDescent="0.3">
      <c r="E229" s="74"/>
      <c r="F229" s="74"/>
      <c r="G229" s="74"/>
      <c r="H229" s="74"/>
      <c r="I229" s="74"/>
      <c r="J229" s="74"/>
      <c r="L229" s="34"/>
      <c r="M229" s="34"/>
      <c r="N229" s="34"/>
      <c r="O229" s="34"/>
      <c r="P229" s="34"/>
      <c r="Q229" s="34"/>
      <c r="R229" s="34"/>
    </row>
    <row r="230" spans="5:18" x14ac:dyDescent="0.3">
      <c r="E230" s="74"/>
      <c r="F230" s="74"/>
      <c r="G230" s="74"/>
      <c r="H230" s="74"/>
      <c r="I230" s="74"/>
      <c r="J230" s="74"/>
      <c r="L230" s="34"/>
      <c r="M230" s="34"/>
      <c r="N230" s="34"/>
      <c r="O230" s="34"/>
      <c r="P230" s="34"/>
      <c r="Q230" s="34"/>
      <c r="R230" s="34"/>
    </row>
    <row r="231" spans="5:18" x14ac:dyDescent="0.3">
      <c r="E231" s="74"/>
      <c r="F231" s="74"/>
      <c r="G231" s="74"/>
      <c r="H231" s="74"/>
      <c r="I231" s="74"/>
      <c r="J231" s="74"/>
      <c r="L231" s="34"/>
      <c r="M231" s="34"/>
      <c r="N231" s="34"/>
      <c r="O231" s="34"/>
      <c r="P231" s="34"/>
      <c r="Q231" s="34"/>
      <c r="R231" s="34"/>
    </row>
    <row r="232" spans="5:18" x14ac:dyDescent="0.3">
      <c r="E232" s="74"/>
      <c r="F232" s="74"/>
      <c r="G232" s="74"/>
      <c r="H232" s="74"/>
      <c r="I232" s="74"/>
      <c r="J232" s="74"/>
      <c r="L232" s="34"/>
      <c r="M232" s="34"/>
      <c r="N232" s="34"/>
      <c r="O232" s="34"/>
      <c r="P232" s="34"/>
      <c r="Q232" s="34"/>
      <c r="R232" s="34"/>
    </row>
    <row r="233" spans="5:18" x14ac:dyDescent="0.3">
      <c r="E233" s="74"/>
      <c r="F233" s="74"/>
      <c r="G233" s="74"/>
      <c r="H233" s="74"/>
      <c r="I233" s="74"/>
      <c r="J233" s="74"/>
      <c r="L233" s="34"/>
      <c r="M233" s="34"/>
      <c r="N233" s="34"/>
      <c r="O233" s="34"/>
      <c r="P233" s="34"/>
      <c r="Q233" s="34"/>
      <c r="R233" s="34"/>
    </row>
    <row r="234" spans="5:18" x14ac:dyDescent="0.3">
      <c r="E234" s="74"/>
      <c r="F234" s="74"/>
      <c r="G234" s="74"/>
      <c r="H234" s="74"/>
      <c r="I234" s="74"/>
      <c r="J234" s="74"/>
      <c r="L234" s="34"/>
      <c r="M234" s="34"/>
      <c r="N234" s="34"/>
      <c r="O234" s="34"/>
      <c r="P234" s="34"/>
      <c r="Q234" s="34"/>
      <c r="R234" s="34"/>
    </row>
    <row r="235" spans="5:18" x14ac:dyDescent="0.3">
      <c r="E235" s="74"/>
      <c r="F235" s="74"/>
      <c r="G235" s="74"/>
      <c r="H235" s="74"/>
      <c r="I235" s="74"/>
      <c r="J235" s="74"/>
      <c r="L235" s="34"/>
      <c r="M235" s="34"/>
      <c r="N235" s="34"/>
      <c r="O235" s="34"/>
      <c r="P235" s="34"/>
      <c r="Q235" s="34"/>
      <c r="R235" s="34"/>
    </row>
    <row r="236" spans="5:18" x14ac:dyDescent="0.3">
      <c r="E236" s="74"/>
      <c r="F236" s="74"/>
      <c r="G236" s="74"/>
      <c r="H236" s="74"/>
      <c r="I236" s="74"/>
      <c r="J236" s="74"/>
      <c r="L236" s="34"/>
      <c r="M236" s="34"/>
      <c r="N236" s="34"/>
      <c r="O236" s="34"/>
      <c r="P236" s="34"/>
      <c r="Q236" s="34"/>
      <c r="R236" s="34"/>
    </row>
    <row r="237" spans="5:18" x14ac:dyDescent="0.3">
      <c r="E237" s="74"/>
      <c r="F237" s="74"/>
      <c r="G237" s="74"/>
      <c r="H237" s="74"/>
      <c r="I237" s="74"/>
      <c r="J237" s="74"/>
      <c r="L237" s="34"/>
      <c r="M237" s="34"/>
      <c r="N237" s="34"/>
      <c r="O237" s="34"/>
      <c r="P237" s="34"/>
      <c r="Q237" s="34"/>
      <c r="R237" s="34"/>
    </row>
    <row r="238" spans="5:18" x14ac:dyDescent="0.3">
      <c r="E238" s="74"/>
      <c r="F238" s="74"/>
      <c r="G238" s="74"/>
      <c r="H238" s="74"/>
      <c r="I238" s="74"/>
      <c r="J238" s="74"/>
      <c r="L238" s="34"/>
      <c r="M238" s="34"/>
      <c r="N238" s="34"/>
      <c r="O238" s="34"/>
      <c r="P238" s="34"/>
      <c r="Q238" s="34"/>
      <c r="R238" s="34"/>
    </row>
    <row r="239" spans="5:18" x14ac:dyDescent="0.3">
      <c r="E239" s="74"/>
      <c r="F239" s="74"/>
      <c r="G239" s="74"/>
      <c r="H239" s="74"/>
      <c r="I239" s="74"/>
      <c r="J239" s="74"/>
      <c r="L239" s="34"/>
      <c r="M239" s="34"/>
      <c r="N239" s="34"/>
      <c r="O239" s="34"/>
      <c r="P239" s="34"/>
      <c r="Q239" s="34"/>
      <c r="R239" s="34"/>
    </row>
    <row r="240" spans="5:18" x14ac:dyDescent="0.3">
      <c r="E240" s="74"/>
      <c r="F240" s="74"/>
      <c r="G240" s="74"/>
      <c r="H240" s="74"/>
      <c r="I240" s="74"/>
      <c r="J240" s="74"/>
      <c r="L240" s="34"/>
      <c r="M240" s="34"/>
      <c r="N240" s="34"/>
      <c r="O240" s="34"/>
      <c r="P240" s="34"/>
      <c r="Q240" s="34"/>
      <c r="R240" s="34"/>
    </row>
    <row r="241" spans="5:18" x14ac:dyDescent="0.3">
      <c r="E241" s="74"/>
      <c r="F241" s="74"/>
      <c r="G241" s="74"/>
      <c r="H241" s="74"/>
      <c r="I241" s="74"/>
      <c r="J241" s="74"/>
      <c r="L241" s="34"/>
      <c r="M241" s="34"/>
      <c r="N241" s="34"/>
      <c r="O241" s="34"/>
      <c r="P241" s="34"/>
      <c r="Q241" s="34"/>
      <c r="R241" s="34"/>
    </row>
    <row r="242" spans="5:18" x14ac:dyDescent="0.3">
      <c r="E242" s="74"/>
      <c r="F242" s="74"/>
      <c r="G242" s="74"/>
      <c r="H242" s="74"/>
      <c r="I242" s="74"/>
      <c r="J242" s="74"/>
      <c r="L242" s="34"/>
      <c r="M242" s="34"/>
      <c r="N242" s="34"/>
      <c r="O242" s="34"/>
      <c r="P242" s="34"/>
      <c r="Q242" s="34"/>
      <c r="R242" s="34"/>
    </row>
    <row r="243" spans="5:18" x14ac:dyDescent="0.3">
      <c r="E243" s="74"/>
      <c r="F243" s="74"/>
      <c r="G243" s="74"/>
      <c r="H243" s="74"/>
      <c r="I243" s="74"/>
      <c r="J243" s="74"/>
      <c r="L243" s="34"/>
      <c r="M243" s="34"/>
      <c r="N243" s="34"/>
      <c r="O243" s="34"/>
      <c r="P243" s="34"/>
      <c r="Q243" s="34"/>
      <c r="R243" s="34"/>
    </row>
    <row r="244" spans="5:18" x14ac:dyDescent="0.3">
      <c r="E244" s="74"/>
      <c r="F244" s="74"/>
      <c r="G244" s="74"/>
      <c r="H244" s="74"/>
      <c r="I244" s="74"/>
      <c r="J244" s="74"/>
      <c r="L244" s="34"/>
      <c r="M244" s="34"/>
      <c r="N244" s="34"/>
      <c r="O244" s="34"/>
      <c r="P244" s="34"/>
      <c r="Q244" s="34"/>
      <c r="R244" s="34"/>
    </row>
    <row r="245" spans="5:18" x14ac:dyDescent="0.3">
      <c r="E245" s="74"/>
      <c r="F245" s="74"/>
      <c r="G245" s="74"/>
      <c r="H245" s="74"/>
      <c r="I245" s="74"/>
      <c r="J245" s="74"/>
      <c r="L245" s="34"/>
      <c r="M245" s="34"/>
      <c r="N245" s="34"/>
      <c r="O245" s="34"/>
      <c r="P245" s="34"/>
      <c r="Q245" s="34"/>
      <c r="R245" s="34"/>
    </row>
    <row r="246" spans="5:18" x14ac:dyDescent="0.3">
      <c r="E246" s="74"/>
      <c r="F246" s="74"/>
      <c r="G246" s="74"/>
      <c r="H246" s="74"/>
      <c r="I246" s="74"/>
      <c r="J246" s="74"/>
      <c r="L246" s="34"/>
      <c r="M246" s="34"/>
      <c r="N246" s="34"/>
      <c r="O246" s="34"/>
      <c r="P246" s="34"/>
      <c r="Q246" s="34"/>
      <c r="R246" s="34"/>
    </row>
    <row r="247" spans="5:18" x14ac:dyDescent="0.3">
      <c r="E247" s="74"/>
      <c r="F247" s="74"/>
      <c r="G247" s="74"/>
      <c r="H247" s="74"/>
      <c r="I247" s="74"/>
      <c r="J247" s="74"/>
      <c r="L247" s="34"/>
      <c r="M247" s="34"/>
      <c r="N247" s="34"/>
      <c r="O247" s="34"/>
      <c r="P247" s="34"/>
      <c r="Q247" s="34"/>
      <c r="R247" s="34"/>
    </row>
    <row r="248" spans="5:18" x14ac:dyDescent="0.3">
      <c r="E248" s="74"/>
      <c r="F248" s="74"/>
      <c r="G248" s="74"/>
      <c r="H248" s="74"/>
      <c r="I248" s="74"/>
      <c r="J248" s="74"/>
      <c r="L248" s="34"/>
      <c r="M248" s="34"/>
      <c r="N248" s="34"/>
      <c r="O248" s="34"/>
      <c r="P248" s="34"/>
      <c r="Q248" s="34"/>
      <c r="R248" s="34"/>
    </row>
    <row r="249" spans="5:18" x14ac:dyDescent="0.3">
      <c r="E249" s="74"/>
      <c r="F249" s="74"/>
      <c r="G249" s="74"/>
      <c r="H249" s="74"/>
      <c r="I249" s="74"/>
      <c r="J249" s="74"/>
      <c r="L249" s="34"/>
      <c r="M249" s="34"/>
      <c r="N249" s="34"/>
      <c r="O249" s="34"/>
      <c r="P249" s="34"/>
      <c r="Q249" s="34"/>
      <c r="R249" s="34"/>
    </row>
    <row r="250" spans="5:18" x14ac:dyDescent="0.3">
      <c r="E250" s="74"/>
      <c r="F250" s="74"/>
      <c r="G250" s="74"/>
      <c r="H250" s="74"/>
      <c r="I250" s="74"/>
      <c r="J250" s="74"/>
      <c r="L250" s="34"/>
      <c r="M250" s="34"/>
      <c r="N250" s="34"/>
      <c r="O250" s="34"/>
      <c r="P250" s="34"/>
      <c r="Q250" s="34"/>
      <c r="R250" s="34"/>
    </row>
    <row r="251" spans="5:18" x14ac:dyDescent="0.3">
      <c r="E251" s="74"/>
      <c r="F251" s="74"/>
      <c r="G251" s="74"/>
      <c r="H251" s="74"/>
      <c r="I251" s="74"/>
      <c r="J251" s="74"/>
      <c r="L251" s="34"/>
      <c r="M251" s="34"/>
      <c r="N251" s="34"/>
      <c r="O251" s="34"/>
      <c r="P251" s="34"/>
      <c r="Q251" s="34"/>
      <c r="R251" s="34"/>
    </row>
    <row r="252" spans="5:18" x14ac:dyDescent="0.3">
      <c r="E252" s="74"/>
      <c r="F252" s="74"/>
      <c r="G252" s="74"/>
      <c r="H252" s="74"/>
      <c r="I252" s="74"/>
      <c r="J252" s="74"/>
      <c r="L252" s="34"/>
      <c r="M252" s="34"/>
      <c r="N252" s="34"/>
      <c r="O252" s="34"/>
      <c r="P252" s="34"/>
      <c r="Q252" s="34"/>
      <c r="R252" s="34"/>
    </row>
    <row r="253" spans="5:18" x14ac:dyDescent="0.3">
      <c r="E253" s="74"/>
      <c r="F253" s="74"/>
      <c r="G253" s="74"/>
      <c r="H253" s="74"/>
      <c r="I253" s="74"/>
      <c r="J253" s="74"/>
      <c r="L253" s="34"/>
      <c r="M253" s="34"/>
      <c r="N253" s="34"/>
      <c r="O253" s="34"/>
      <c r="P253" s="34"/>
      <c r="Q253" s="34"/>
      <c r="R253" s="34"/>
    </row>
    <row r="254" spans="5:18" x14ac:dyDescent="0.3">
      <c r="E254" s="74"/>
      <c r="F254" s="74"/>
      <c r="G254" s="74"/>
      <c r="H254" s="74"/>
      <c r="I254" s="74"/>
      <c r="J254" s="74"/>
      <c r="L254" s="34"/>
      <c r="M254" s="34"/>
      <c r="N254" s="34"/>
      <c r="O254" s="34"/>
      <c r="P254" s="34"/>
      <c r="Q254" s="34"/>
      <c r="R254" s="34"/>
    </row>
    <row r="255" spans="5:18" x14ac:dyDescent="0.3">
      <c r="E255" s="74"/>
      <c r="F255" s="74"/>
      <c r="G255" s="74"/>
      <c r="H255" s="74"/>
      <c r="I255" s="74"/>
      <c r="J255" s="74"/>
      <c r="L255" s="34"/>
      <c r="M255" s="34"/>
      <c r="N255" s="34"/>
      <c r="O255" s="34"/>
      <c r="P255" s="34"/>
      <c r="Q255" s="34"/>
      <c r="R255" s="34"/>
    </row>
    <row r="256" spans="5:18" x14ac:dyDescent="0.3">
      <c r="E256" s="74"/>
      <c r="F256" s="74"/>
      <c r="G256" s="74"/>
      <c r="H256" s="74"/>
      <c r="I256" s="74"/>
      <c r="J256" s="74"/>
      <c r="L256" s="34"/>
      <c r="M256" s="34"/>
      <c r="N256" s="34"/>
      <c r="O256" s="34"/>
      <c r="P256" s="34"/>
      <c r="Q256" s="34"/>
      <c r="R256" s="34"/>
    </row>
    <row r="257" spans="5:18" x14ac:dyDescent="0.3">
      <c r="E257" s="74"/>
      <c r="F257" s="74"/>
      <c r="G257" s="74"/>
      <c r="H257" s="74"/>
      <c r="I257" s="74"/>
      <c r="J257" s="74"/>
      <c r="L257" s="34"/>
      <c r="M257" s="34"/>
      <c r="N257" s="34"/>
      <c r="O257" s="34"/>
      <c r="P257" s="34"/>
      <c r="Q257" s="34"/>
      <c r="R257" s="34"/>
    </row>
    <row r="258" spans="5:18" x14ac:dyDescent="0.3">
      <c r="E258" s="74"/>
      <c r="F258" s="74"/>
      <c r="G258" s="74"/>
      <c r="H258" s="74"/>
      <c r="I258" s="74"/>
      <c r="J258" s="74"/>
      <c r="L258" s="34"/>
      <c r="M258" s="34"/>
      <c r="N258" s="34"/>
      <c r="O258" s="34"/>
      <c r="P258" s="34"/>
      <c r="Q258" s="34"/>
      <c r="R258" s="34"/>
    </row>
    <row r="259" spans="5:18" x14ac:dyDescent="0.3">
      <c r="E259" s="74"/>
      <c r="F259" s="74"/>
      <c r="G259" s="74"/>
      <c r="H259" s="74"/>
      <c r="I259" s="74"/>
      <c r="J259" s="74"/>
      <c r="L259" s="34"/>
      <c r="M259" s="34"/>
      <c r="N259" s="34"/>
      <c r="O259" s="34"/>
      <c r="P259" s="34"/>
      <c r="Q259" s="34"/>
      <c r="R259" s="34"/>
    </row>
    <row r="260" spans="5:18" x14ac:dyDescent="0.3">
      <c r="E260" s="74"/>
      <c r="F260" s="74"/>
      <c r="G260" s="74"/>
      <c r="H260" s="74"/>
      <c r="I260" s="74"/>
      <c r="J260" s="74"/>
      <c r="L260" s="34"/>
      <c r="M260" s="34"/>
      <c r="N260" s="34"/>
      <c r="O260" s="34"/>
      <c r="P260" s="34"/>
      <c r="Q260" s="34"/>
      <c r="R260" s="34"/>
    </row>
    <row r="261" spans="5:18" x14ac:dyDescent="0.3">
      <c r="E261" s="74"/>
      <c r="F261" s="74"/>
      <c r="G261" s="74"/>
      <c r="H261" s="74"/>
      <c r="I261" s="74"/>
      <c r="J261" s="74"/>
      <c r="L261" s="34"/>
      <c r="M261" s="34"/>
      <c r="N261" s="34"/>
      <c r="O261" s="34"/>
      <c r="P261" s="34"/>
      <c r="Q261" s="34"/>
      <c r="R261" s="34"/>
    </row>
    <row r="262" spans="5:18" x14ac:dyDescent="0.3">
      <c r="E262" s="74"/>
      <c r="F262" s="74"/>
      <c r="G262" s="74"/>
      <c r="H262" s="74"/>
      <c r="I262" s="74"/>
      <c r="J262" s="74"/>
      <c r="L262" s="34"/>
      <c r="M262" s="34"/>
      <c r="N262" s="34"/>
      <c r="O262" s="34"/>
      <c r="P262" s="34"/>
      <c r="Q262" s="34"/>
      <c r="R262" s="34"/>
    </row>
    <row r="263" spans="5:18" x14ac:dyDescent="0.3">
      <c r="E263" s="74"/>
      <c r="F263" s="74"/>
      <c r="G263" s="74"/>
      <c r="H263" s="74"/>
      <c r="I263" s="74"/>
      <c r="J263" s="74"/>
      <c r="L263" s="34"/>
      <c r="M263" s="34"/>
      <c r="N263" s="34"/>
      <c r="O263" s="34"/>
      <c r="P263" s="34"/>
      <c r="Q263" s="34"/>
      <c r="R263" s="34"/>
    </row>
    <row r="264" spans="5:18" x14ac:dyDescent="0.3">
      <c r="E264" s="74"/>
      <c r="F264" s="74"/>
      <c r="G264" s="74"/>
      <c r="H264" s="74"/>
      <c r="I264" s="74"/>
      <c r="J264" s="74"/>
      <c r="L264" s="34"/>
      <c r="M264" s="34"/>
      <c r="N264" s="34"/>
      <c r="O264" s="34"/>
      <c r="P264" s="34"/>
      <c r="Q264" s="34"/>
      <c r="R264" s="34"/>
    </row>
    <row r="265" spans="5:18" x14ac:dyDescent="0.3">
      <c r="E265" s="74"/>
      <c r="F265" s="74"/>
      <c r="G265" s="74"/>
      <c r="H265" s="74"/>
      <c r="I265" s="74"/>
      <c r="J265" s="74"/>
      <c r="L265" s="34"/>
      <c r="M265" s="34"/>
      <c r="N265" s="34"/>
      <c r="O265" s="34"/>
      <c r="P265" s="34"/>
      <c r="Q265" s="34"/>
      <c r="R265" s="34"/>
    </row>
    <row r="266" spans="5:18" x14ac:dyDescent="0.3">
      <c r="E266" s="74"/>
      <c r="F266" s="74"/>
      <c r="G266" s="74"/>
      <c r="H266" s="74"/>
      <c r="I266" s="74"/>
      <c r="J266" s="74"/>
      <c r="L266" s="34"/>
      <c r="M266" s="34"/>
      <c r="N266" s="34"/>
      <c r="O266" s="34"/>
      <c r="P266" s="34"/>
      <c r="Q266" s="34"/>
      <c r="R266" s="34"/>
    </row>
    <row r="267" spans="5:18" x14ac:dyDescent="0.3">
      <c r="E267" s="74"/>
      <c r="F267" s="74"/>
      <c r="G267" s="74"/>
      <c r="H267" s="74"/>
      <c r="I267" s="74"/>
      <c r="J267" s="74"/>
      <c r="L267" s="34"/>
      <c r="M267" s="34"/>
      <c r="N267" s="34"/>
      <c r="O267" s="34"/>
      <c r="P267" s="34"/>
      <c r="Q267" s="34"/>
      <c r="R267" s="34"/>
    </row>
    <row r="268" spans="5:18" x14ac:dyDescent="0.3">
      <c r="E268" s="74"/>
      <c r="F268" s="74"/>
      <c r="G268" s="74"/>
      <c r="H268" s="74"/>
      <c r="I268" s="74"/>
      <c r="J268" s="74"/>
      <c r="L268" s="34"/>
      <c r="M268" s="34"/>
      <c r="N268" s="34"/>
      <c r="O268" s="34"/>
      <c r="P268" s="34"/>
      <c r="Q268" s="34"/>
      <c r="R268" s="34"/>
    </row>
    <row r="269" spans="5:18" x14ac:dyDescent="0.3">
      <c r="E269" s="74"/>
      <c r="F269" s="74"/>
      <c r="G269" s="74"/>
      <c r="H269" s="74"/>
      <c r="I269" s="74"/>
      <c r="J269" s="74"/>
      <c r="L269" s="34"/>
      <c r="M269" s="34"/>
      <c r="N269" s="34"/>
      <c r="O269" s="34"/>
      <c r="P269" s="34"/>
      <c r="Q269" s="34"/>
      <c r="R269" s="34"/>
    </row>
    <row r="270" spans="5:18" x14ac:dyDescent="0.3">
      <c r="E270" s="74"/>
      <c r="F270" s="74"/>
      <c r="G270" s="74"/>
      <c r="H270" s="74"/>
      <c r="I270" s="74"/>
      <c r="J270" s="74"/>
      <c r="L270" s="34"/>
      <c r="M270" s="34"/>
      <c r="N270" s="34"/>
      <c r="O270" s="34"/>
      <c r="P270" s="34"/>
      <c r="Q270" s="34"/>
      <c r="R270" s="34"/>
    </row>
    <row r="271" spans="5:18" x14ac:dyDescent="0.3">
      <c r="E271" s="74"/>
      <c r="F271" s="74"/>
      <c r="G271" s="74"/>
      <c r="H271" s="74"/>
      <c r="I271" s="74"/>
      <c r="J271" s="74"/>
      <c r="L271" s="34"/>
      <c r="M271" s="34"/>
      <c r="N271" s="34"/>
      <c r="O271" s="34"/>
      <c r="P271" s="34"/>
      <c r="Q271" s="34"/>
      <c r="R271" s="34"/>
    </row>
    <row r="272" spans="5:18" x14ac:dyDescent="0.3">
      <c r="E272" s="74"/>
      <c r="F272" s="74"/>
      <c r="G272" s="74"/>
      <c r="H272" s="74"/>
      <c r="I272" s="74"/>
      <c r="J272" s="74"/>
      <c r="L272" s="34"/>
      <c r="M272" s="34"/>
      <c r="N272" s="34"/>
      <c r="O272" s="34"/>
      <c r="P272" s="34"/>
      <c r="Q272" s="34"/>
      <c r="R272" s="34"/>
    </row>
    <row r="273" spans="5:18" x14ac:dyDescent="0.3">
      <c r="E273" s="74"/>
      <c r="F273" s="74"/>
      <c r="G273" s="74"/>
      <c r="H273" s="74"/>
      <c r="I273" s="74"/>
      <c r="J273" s="74"/>
      <c r="L273" s="34"/>
      <c r="M273" s="34"/>
      <c r="N273" s="34"/>
      <c r="O273" s="34"/>
      <c r="P273" s="34"/>
      <c r="Q273" s="34"/>
      <c r="R273" s="34"/>
    </row>
    <row r="274" spans="5:18" x14ac:dyDescent="0.3">
      <c r="E274" s="74"/>
      <c r="F274" s="74"/>
      <c r="G274" s="74"/>
      <c r="H274" s="74"/>
      <c r="I274" s="74"/>
      <c r="J274" s="74"/>
      <c r="L274" s="34"/>
      <c r="M274" s="34"/>
      <c r="N274" s="34"/>
      <c r="O274" s="34"/>
      <c r="P274" s="34"/>
      <c r="Q274" s="34"/>
      <c r="R274" s="34"/>
    </row>
    <row r="275" spans="5:18" x14ac:dyDescent="0.3">
      <c r="E275" s="74"/>
      <c r="F275" s="74"/>
      <c r="G275" s="74"/>
      <c r="H275" s="74"/>
      <c r="I275" s="74"/>
      <c r="J275" s="74"/>
      <c r="L275" s="34"/>
      <c r="M275" s="34"/>
      <c r="N275" s="34"/>
      <c r="O275" s="34"/>
      <c r="P275" s="34"/>
      <c r="Q275" s="34"/>
      <c r="R275" s="34"/>
    </row>
    <row r="276" spans="5:18" x14ac:dyDescent="0.3">
      <c r="E276" s="74"/>
      <c r="F276" s="74"/>
      <c r="G276" s="74"/>
      <c r="H276" s="74"/>
      <c r="I276" s="74"/>
      <c r="J276" s="74"/>
      <c r="L276" s="34"/>
      <c r="M276" s="34"/>
      <c r="N276" s="34"/>
      <c r="O276" s="34"/>
      <c r="P276" s="34"/>
      <c r="Q276" s="34"/>
      <c r="R276" s="34"/>
    </row>
    <row r="277" spans="5:18" x14ac:dyDescent="0.3">
      <c r="E277" s="74"/>
      <c r="F277" s="74"/>
      <c r="G277" s="74"/>
      <c r="H277" s="74"/>
      <c r="I277" s="74"/>
      <c r="J277" s="74"/>
      <c r="L277" s="34"/>
      <c r="M277" s="34"/>
      <c r="N277" s="34"/>
      <c r="O277" s="34"/>
      <c r="P277" s="34"/>
      <c r="Q277" s="34"/>
      <c r="R277" s="34"/>
    </row>
    <row r="278" spans="5:18" x14ac:dyDescent="0.3">
      <c r="E278" s="74"/>
      <c r="F278" s="74"/>
      <c r="G278" s="74"/>
      <c r="H278" s="74"/>
      <c r="I278" s="74"/>
      <c r="J278" s="74"/>
      <c r="L278" s="34"/>
      <c r="M278" s="34"/>
      <c r="N278" s="34"/>
      <c r="O278" s="34"/>
      <c r="P278" s="34"/>
      <c r="Q278" s="34"/>
      <c r="R278" s="34"/>
    </row>
    <row r="279" spans="5:18" x14ac:dyDescent="0.3">
      <c r="E279" s="74"/>
      <c r="F279" s="74"/>
      <c r="G279" s="74"/>
      <c r="H279" s="74"/>
      <c r="I279" s="74"/>
      <c r="J279" s="74"/>
      <c r="L279" s="34"/>
      <c r="M279" s="34"/>
      <c r="N279" s="34"/>
      <c r="O279" s="34"/>
      <c r="P279" s="34"/>
      <c r="Q279" s="34"/>
      <c r="R279" s="34"/>
    </row>
    <row r="280" spans="5:18" x14ac:dyDescent="0.3">
      <c r="E280" s="74"/>
      <c r="F280" s="74"/>
      <c r="G280" s="74"/>
      <c r="H280" s="74"/>
      <c r="I280" s="74"/>
      <c r="J280" s="74"/>
      <c r="L280" s="34"/>
      <c r="M280" s="34"/>
      <c r="N280" s="34"/>
      <c r="O280" s="34"/>
      <c r="P280" s="34"/>
      <c r="Q280" s="34"/>
      <c r="R280" s="34"/>
    </row>
    <row r="281" spans="5:18" x14ac:dyDescent="0.3">
      <c r="E281" s="74"/>
      <c r="F281" s="74"/>
      <c r="G281" s="74"/>
      <c r="H281" s="74"/>
      <c r="I281" s="74"/>
      <c r="J281" s="74"/>
      <c r="L281" s="34"/>
      <c r="M281" s="34"/>
      <c r="N281" s="34"/>
      <c r="O281" s="34"/>
      <c r="P281" s="34"/>
      <c r="Q281" s="34"/>
      <c r="R281" s="34"/>
    </row>
    <row r="282" spans="5:18" x14ac:dyDescent="0.3">
      <c r="E282" s="74"/>
      <c r="F282" s="74"/>
      <c r="G282" s="74"/>
      <c r="H282" s="74"/>
      <c r="I282" s="74"/>
      <c r="J282" s="74"/>
      <c r="L282" s="34"/>
      <c r="M282" s="34"/>
      <c r="N282" s="34"/>
      <c r="O282" s="34"/>
      <c r="P282" s="34"/>
      <c r="Q282" s="34"/>
      <c r="R282" s="34"/>
    </row>
    <row r="283" spans="5:18" x14ac:dyDescent="0.3">
      <c r="E283" s="74"/>
      <c r="F283" s="74"/>
      <c r="G283" s="74"/>
      <c r="H283" s="74"/>
      <c r="I283" s="74"/>
      <c r="J283" s="74"/>
      <c r="L283" s="34"/>
      <c r="M283" s="34"/>
      <c r="N283" s="34"/>
      <c r="O283" s="34"/>
      <c r="P283" s="34"/>
      <c r="Q283" s="34"/>
      <c r="R283" s="34"/>
    </row>
    <row r="284" spans="5:18" x14ac:dyDescent="0.3">
      <c r="E284" s="74"/>
      <c r="F284" s="74"/>
      <c r="G284" s="74"/>
      <c r="H284" s="74"/>
      <c r="I284" s="74"/>
      <c r="J284" s="74"/>
      <c r="L284" s="34"/>
      <c r="M284" s="34"/>
      <c r="N284" s="34"/>
      <c r="O284" s="34"/>
      <c r="P284" s="34"/>
      <c r="Q284" s="34"/>
      <c r="R284" s="34"/>
    </row>
    <row r="285" spans="5:18" x14ac:dyDescent="0.3">
      <c r="E285" s="74"/>
      <c r="F285" s="74"/>
      <c r="G285" s="74"/>
      <c r="H285" s="74"/>
      <c r="I285" s="74"/>
      <c r="J285" s="74"/>
      <c r="L285" s="34"/>
      <c r="M285" s="34"/>
      <c r="N285" s="34"/>
      <c r="O285" s="34"/>
      <c r="P285" s="34"/>
      <c r="Q285" s="34"/>
      <c r="R285" s="34"/>
    </row>
    <row r="286" spans="5:18" x14ac:dyDescent="0.3">
      <c r="E286" s="74"/>
      <c r="F286" s="74"/>
      <c r="G286" s="74"/>
      <c r="H286" s="74"/>
      <c r="I286" s="74"/>
      <c r="J286" s="74"/>
      <c r="L286" s="34"/>
      <c r="M286" s="34"/>
      <c r="N286" s="34"/>
      <c r="O286" s="34"/>
      <c r="P286" s="34"/>
      <c r="Q286" s="34"/>
      <c r="R286" s="34"/>
    </row>
    <row r="287" spans="5:18" x14ac:dyDescent="0.3">
      <c r="E287" s="74"/>
      <c r="F287" s="74"/>
      <c r="G287" s="74"/>
      <c r="H287" s="74"/>
      <c r="I287" s="74"/>
      <c r="J287" s="74"/>
      <c r="L287" s="34"/>
      <c r="M287" s="34"/>
      <c r="N287" s="34"/>
      <c r="O287" s="34"/>
      <c r="P287" s="34"/>
      <c r="Q287" s="34"/>
      <c r="R287" s="34"/>
    </row>
    <row r="288" spans="5:18" x14ac:dyDescent="0.3">
      <c r="E288" s="74"/>
      <c r="F288" s="74"/>
      <c r="G288" s="74"/>
      <c r="H288" s="74"/>
      <c r="I288" s="74"/>
      <c r="J288" s="74"/>
      <c r="L288" s="34"/>
      <c r="M288" s="34"/>
      <c r="N288" s="34"/>
      <c r="O288" s="34"/>
      <c r="P288" s="34"/>
      <c r="Q288" s="34"/>
      <c r="R288" s="34"/>
    </row>
    <row r="289" spans="5:18" x14ac:dyDescent="0.3">
      <c r="E289" s="74"/>
      <c r="F289" s="74"/>
      <c r="G289" s="74"/>
      <c r="H289" s="74"/>
      <c r="I289" s="74"/>
      <c r="J289" s="74"/>
      <c r="L289" s="34"/>
      <c r="M289" s="34"/>
      <c r="N289" s="34"/>
      <c r="O289" s="34"/>
      <c r="P289" s="34"/>
      <c r="Q289" s="34"/>
      <c r="R289" s="34"/>
    </row>
    <row r="290" spans="5:18" x14ac:dyDescent="0.3">
      <c r="E290" s="74"/>
      <c r="F290" s="74"/>
      <c r="G290" s="74"/>
      <c r="H290" s="74"/>
      <c r="I290" s="74"/>
      <c r="J290" s="74"/>
      <c r="L290" s="34"/>
      <c r="M290" s="34"/>
      <c r="N290" s="34"/>
      <c r="O290" s="34"/>
      <c r="P290" s="34"/>
      <c r="Q290" s="34"/>
      <c r="R290" s="34"/>
    </row>
    <row r="291" spans="5:18" x14ac:dyDescent="0.3">
      <c r="E291" s="74"/>
      <c r="F291" s="74"/>
      <c r="G291" s="74"/>
      <c r="H291" s="74"/>
      <c r="I291" s="74"/>
      <c r="J291" s="74"/>
      <c r="L291" s="34"/>
      <c r="M291" s="34"/>
      <c r="N291" s="34"/>
      <c r="O291" s="34"/>
      <c r="P291" s="34"/>
      <c r="Q291" s="34"/>
      <c r="R291" s="34"/>
    </row>
    <row r="292" spans="5:18" x14ac:dyDescent="0.3">
      <c r="E292" s="74"/>
      <c r="F292" s="74"/>
      <c r="G292" s="74"/>
      <c r="H292" s="74"/>
      <c r="I292" s="74"/>
      <c r="J292" s="74"/>
      <c r="L292" s="34"/>
      <c r="M292" s="34"/>
      <c r="N292" s="34"/>
      <c r="O292" s="34"/>
      <c r="P292" s="34"/>
      <c r="Q292" s="34"/>
      <c r="R292" s="34"/>
    </row>
    <row r="293" spans="5:18" x14ac:dyDescent="0.3">
      <c r="E293" s="74"/>
      <c r="F293" s="74"/>
      <c r="G293" s="74"/>
      <c r="H293" s="74"/>
      <c r="I293" s="74"/>
      <c r="J293" s="74"/>
      <c r="L293" s="34"/>
      <c r="M293" s="34"/>
      <c r="N293" s="34"/>
      <c r="O293" s="34"/>
      <c r="P293" s="34"/>
      <c r="Q293" s="34"/>
      <c r="R293" s="34"/>
    </row>
    <row r="294" spans="5:18" x14ac:dyDescent="0.3">
      <c r="E294" s="74"/>
      <c r="F294" s="74"/>
      <c r="G294" s="74"/>
      <c r="H294" s="74"/>
      <c r="I294" s="74"/>
      <c r="J294" s="74"/>
      <c r="L294" s="34"/>
      <c r="M294" s="34"/>
      <c r="N294" s="34"/>
      <c r="O294" s="34"/>
      <c r="P294" s="34"/>
      <c r="Q294" s="34"/>
      <c r="R294" s="34"/>
    </row>
    <row r="295" spans="5:18" x14ac:dyDescent="0.3">
      <c r="E295" s="74"/>
      <c r="F295" s="74"/>
      <c r="G295" s="74"/>
      <c r="H295" s="74"/>
      <c r="I295" s="74"/>
      <c r="J295" s="74"/>
      <c r="L295" s="34"/>
      <c r="M295" s="34"/>
      <c r="N295" s="34"/>
      <c r="O295" s="34"/>
      <c r="P295" s="34"/>
      <c r="Q295" s="34"/>
      <c r="R295" s="34"/>
    </row>
    <row r="296" spans="5:18" x14ac:dyDescent="0.3">
      <c r="E296" s="74"/>
      <c r="F296" s="74"/>
      <c r="G296" s="74"/>
      <c r="H296" s="74"/>
      <c r="I296" s="74"/>
      <c r="J296" s="74"/>
      <c r="L296" s="34"/>
      <c r="M296" s="34"/>
      <c r="N296" s="34"/>
      <c r="O296" s="34"/>
      <c r="P296" s="34"/>
      <c r="Q296" s="34"/>
      <c r="R296" s="34"/>
    </row>
    <row r="297" spans="5:18" x14ac:dyDescent="0.3">
      <c r="E297" s="74"/>
      <c r="F297" s="74"/>
      <c r="G297" s="74"/>
      <c r="H297" s="74"/>
      <c r="I297" s="74"/>
      <c r="J297" s="74"/>
      <c r="L297" s="34"/>
      <c r="M297" s="34"/>
      <c r="N297" s="34"/>
      <c r="O297" s="34"/>
      <c r="P297" s="34"/>
      <c r="Q297" s="34"/>
      <c r="R297" s="34"/>
    </row>
    <row r="298" spans="5:18" x14ac:dyDescent="0.3">
      <c r="E298" s="74"/>
      <c r="F298" s="74"/>
      <c r="G298" s="74"/>
      <c r="H298" s="74"/>
      <c r="I298" s="74"/>
      <c r="J298" s="74"/>
      <c r="L298" s="34"/>
      <c r="M298" s="34"/>
      <c r="N298" s="34"/>
      <c r="O298" s="34"/>
      <c r="P298" s="34"/>
      <c r="Q298" s="34"/>
      <c r="R298" s="34"/>
    </row>
    <row r="299" spans="5:18" x14ac:dyDescent="0.3">
      <c r="E299" s="74"/>
      <c r="F299" s="74"/>
      <c r="G299" s="74"/>
      <c r="H299" s="74"/>
      <c r="I299" s="74"/>
      <c r="J299" s="74"/>
      <c r="L299" s="34"/>
      <c r="M299" s="34"/>
      <c r="N299" s="34"/>
      <c r="O299" s="34"/>
      <c r="P299" s="34"/>
      <c r="Q299" s="34"/>
      <c r="R299" s="34"/>
    </row>
    <row r="300" spans="5:18" x14ac:dyDescent="0.3">
      <c r="E300" s="74"/>
      <c r="F300" s="74"/>
      <c r="G300" s="74"/>
      <c r="H300" s="74"/>
      <c r="I300" s="74"/>
      <c r="J300" s="74"/>
      <c r="L300" s="34"/>
      <c r="M300" s="34"/>
      <c r="N300" s="34"/>
      <c r="O300" s="34"/>
      <c r="P300" s="34"/>
      <c r="Q300" s="34"/>
      <c r="R300" s="34"/>
    </row>
    <row r="301" spans="5:18" x14ac:dyDescent="0.3">
      <c r="E301" s="74"/>
      <c r="F301" s="74"/>
      <c r="G301" s="74"/>
      <c r="H301" s="74"/>
      <c r="I301" s="74"/>
      <c r="J301" s="74"/>
      <c r="L301" s="34"/>
      <c r="M301" s="34"/>
      <c r="N301" s="34"/>
      <c r="O301" s="34"/>
      <c r="P301" s="34"/>
      <c r="Q301" s="34"/>
      <c r="R301" s="34"/>
    </row>
    <row r="302" spans="5:18" x14ac:dyDescent="0.3">
      <c r="E302" s="74"/>
      <c r="F302" s="74"/>
      <c r="G302" s="74"/>
      <c r="H302" s="74"/>
      <c r="I302" s="74"/>
      <c r="J302" s="74"/>
      <c r="L302" s="34"/>
      <c r="M302" s="34"/>
      <c r="N302" s="34"/>
      <c r="O302" s="34"/>
      <c r="P302" s="34"/>
      <c r="Q302" s="34"/>
      <c r="R302" s="34"/>
    </row>
    <row r="303" spans="5:18" x14ac:dyDescent="0.3">
      <c r="E303" s="74"/>
      <c r="F303" s="74"/>
      <c r="G303" s="74"/>
      <c r="H303" s="74"/>
      <c r="I303" s="74"/>
      <c r="J303" s="74"/>
      <c r="L303" s="34"/>
      <c r="M303" s="34"/>
      <c r="N303" s="34"/>
      <c r="O303" s="34"/>
      <c r="P303" s="34"/>
      <c r="Q303" s="34"/>
      <c r="R303" s="34"/>
    </row>
    <row r="304" spans="5:18" x14ac:dyDescent="0.3">
      <c r="E304" s="74"/>
      <c r="F304" s="74"/>
      <c r="G304" s="74"/>
      <c r="H304" s="74"/>
      <c r="I304" s="74"/>
      <c r="J304" s="74"/>
      <c r="L304" s="34"/>
      <c r="M304" s="34"/>
      <c r="N304" s="34"/>
      <c r="O304" s="34"/>
      <c r="P304" s="34"/>
      <c r="Q304" s="34"/>
      <c r="R304" s="34"/>
    </row>
    <row r="305" spans="5:18" x14ac:dyDescent="0.3">
      <c r="E305" s="74"/>
      <c r="F305" s="74"/>
      <c r="G305" s="74"/>
      <c r="H305" s="74"/>
      <c r="I305" s="74"/>
      <c r="J305" s="74"/>
      <c r="L305" s="34"/>
      <c r="M305" s="34"/>
      <c r="N305" s="34"/>
      <c r="O305" s="34"/>
      <c r="P305" s="34"/>
      <c r="Q305" s="34"/>
      <c r="R305" s="34"/>
    </row>
    <row r="306" spans="5:18" x14ac:dyDescent="0.3">
      <c r="E306" s="74"/>
      <c r="F306" s="74"/>
      <c r="G306" s="74"/>
      <c r="H306" s="74"/>
      <c r="I306" s="74"/>
      <c r="J306" s="74"/>
      <c r="L306" s="34"/>
      <c r="M306" s="34"/>
      <c r="N306" s="34"/>
      <c r="O306" s="34"/>
      <c r="P306" s="34"/>
      <c r="Q306" s="34"/>
      <c r="R306" s="34"/>
    </row>
    <row r="307" spans="5:18" x14ac:dyDescent="0.3">
      <c r="E307" s="74"/>
      <c r="F307" s="74"/>
      <c r="G307" s="74"/>
      <c r="H307" s="74"/>
      <c r="I307" s="74"/>
      <c r="J307" s="74"/>
      <c r="L307" s="34"/>
      <c r="M307" s="34"/>
      <c r="N307" s="34"/>
      <c r="O307" s="34"/>
      <c r="P307" s="34"/>
      <c r="Q307" s="34"/>
      <c r="R307" s="34"/>
    </row>
    <row r="308" spans="5:18" x14ac:dyDescent="0.3">
      <c r="E308" s="74"/>
      <c r="F308" s="74"/>
      <c r="G308" s="74"/>
      <c r="H308" s="74"/>
      <c r="I308" s="74"/>
      <c r="J308" s="74"/>
      <c r="L308" s="34"/>
      <c r="M308" s="34"/>
      <c r="N308" s="34"/>
      <c r="O308" s="34"/>
      <c r="P308" s="34"/>
      <c r="Q308" s="34"/>
      <c r="R308" s="34"/>
    </row>
    <row r="309" spans="5:18" x14ac:dyDescent="0.3">
      <c r="E309" s="74"/>
      <c r="F309" s="74"/>
      <c r="G309" s="74"/>
      <c r="H309" s="74"/>
      <c r="I309" s="74"/>
      <c r="J309" s="74"/>
      <c r="L309" s="34"/>
      <c r="M309" s="34"/>
      <c r="N309" s="34"/>
      <c r="O309" s="34"/>
      <c r="P309" s="34"/>
      <c r="Q309" s="34"/>
      <c r="R309" s="34"/>
    </row>
    <row r="310" spans="5:18" x14ac:dyDescent="0.3">
      <c r="E310" s="74"/>
      <c r="F310" s="74"/>
      <c r="G310" s="74"/>
      <c r="H310" s="74"/>
      <c r="I310" s="74"/>
      <c r="J310" s="74"/>
      <c r="L310" s="34"/>
      <c r="M310" s="34"/>
      <c r="N310" s="34"/>
      <c r="O310" s="34"/>
      <c r="P310" s="34"/>
      <c r="Q310" s="34"/>
      <c r="R310" s="34"/>
    </row>
    <row r="311" spans="5:18" x14ac:dyDescent="0.3">
      <c r="E311" s="74"/>
      <c r="F311" s="74"/>
      <c r="G311" s="74"/>
      <c r="H311" s="74"/>
      <c r="I311" s="74"/>
      <c r="J311" s="74"/>
      <c r="L311" s="34"/>
      <c r="M311" s="34"/>
      <c r="N311" s="34"/>
      <c r="O311" s="34"/>
      <c r="P311" s="34"/>
      <c r="Q311" s="34"/>
      <c r="R311" s="34"/>
    </row>
    <row r="312" spans="5:18" x14ac:dyDescent="0.3">
      <c r="E312" s="74"/>
      <c r="F312" s="74"/>
      <c r="G312" s="74"/>
      <c r="H312" s="74"/>
      <c r="I312" s="74"/>
      <c r="J312" s="74"/>
      <c r="L312" s="34"/>
      <c r="M312" s="34"/>
      <c r="N312" s="34"/>
      <c r="O312" s="34"/>
      <c r="P312" s="34"/>
      <c r="Q312" s="34"/>
      <c r="R312" s="34"/>
    </row>
    <row r="313" spans="5:18" x14ac:dyDescent="0.3">
      <c r="E313" s="74"/>
      <c r="F313" s="74"/>
      <c r="G313" s="74"/>
      <c r="H313" s="74"/>
      <c r="I313" s="74"/>
      <c r="J313" s="74"/>
      <c r="L313" s="34"/>
      <c r="M313" s="34"/>
      <c r="N313" s="34"/>
      <c r="O313" s="34"/>
      <c r="P313" s="34"/>
      <c r="Q313" s="34"/>
      <c r="R313" s="34"/>
    </row>
    <row r="314" spans="5:18" x14ac:dyDescent="0.3">
      <c r="E314" s="74"/>
      <c r="F314" s="74"/>
      <c r="G314" s="74"/>
      <c r="H314" s="74"/>
      <c r="I314" s="74"/>
      <c r="J314" s="74"/>
      <c r="L314" s="34"/>
      <c r="M314" s="34"/>
      <c r="N314" s="34"/>
      <c r="O314" s="34"/>
      <c r="P314" s="34"/>
      <c r="Q314" s="34"/>
      <c r="R314" s="34"/>
    </row>
    <row r="315" spans="5:18" x14ac:dyDescent="0.3">
      <c r="E315" s="74"/>
      <c r="F315" s="74"/>
      <c r="G315" s="74"/>
      <c r="H315" s="74"/>
      <c r="I315" s="74"/>
      <c r="J315" s="74"/>
      <c r="L315" s="34"/>
      <c r="M315" s="34"/>
      <c r="N315" s="34"/>
      <c r="O315" s="34"/>
      <c r="P315" s="34"/>
      <c r="Q315" s="34"/>
      <c r="R315" s="34"/>
    </row>
    <row r="316" spans="5:18" x14ac:dyDescent="0.3">
      <c r="E316" s="74"/>
      <c r="F316" s="74"/>
      <c r="G316" s="74"/>
      <c r="H316" s="74"/>
      <c r="I316" s="74"/>
      <c r="J316" s="74"/>
      <c r="L316" s="34"/>
      <c r="M316" s="34"/>
      <c r="N316" s="34"/>
      <c r="O316" s="34"/>
      <c r="P316" s="34"/>
      <c r="Q316" s="34"/>
      <c r="R316" s="34"/>
    </row>
    <row r="317" spans="5:18" x14ac:dyDescent="0.3">
      <c r="E317" s="74"/>
      <c r="F317" s="74"/>
      <c r="G317" s="74"/>
      <c r="H317" s="74"/>
      <c r="I317" s="74"/>
      <c r="J317" s="74"/>
      <c r="L317" s="34"/>
      <c r="M317" s="34"/>
      <c r="N317" s="34"/>
      <c r="O317" s="34"/>
      <c r="P317" s="34"/>
      <c r="Q317" s="34"/>
      <c r="R317" s="34"/>
    </row>
    <row r="318" spans="5:18" x14ac:dyDescent="0.3">
      <c r="E318" s="74"/>
      <c r="F318" s="74"/>
      <c r="G318" s="74"/>
      <c r="H318" s="74"/>
      <c r="I318" s="74"/>
      <c r="J318" s="74"/>
      <c r="L318" s="34"/>
      <c r="M318" s="34"/>
      <c r="N318" s="34"/>
      <c r="O318" s="34"/>
      <c r="P318" s="34"/>
      <c r="Q318" s="34"/>
      <c r="R318" s="34"/>
    </row>
    <row r="319" spans="5:18" x14ac:dyDescent="0.3">
      <c r="E319" s="74"/>
      <c r="F319" s="74"/>
      <c r="G319" s="74"/>
      <c r="H319" s="74"/>
      <c r="I319" s="74"/>
      <c r="J319" s="74"/>
      <c r="L319" s="34"/>
      <c r="M319" s="34"/>
      <c r="N319" s="34"/>
      <c r="O319" s="34"/>
      <c r="P319" s="34"/>
      <c r="Q319" s="34"/>
      <c r="R319" s="34"/>
    </row>
    <row r="320" spans="5:18" x14ac:dyDescent="0.3">
      <c r="E320" s="74"/>
      <c r="F320" s="74"/>
      <c r="G320" s="74"/>
      <c r="H320" s="74"/>
      <c r="I320" s="74"/>
      <c r="J320" s="74"/>
      <c r="L320" s="34"/>
      <c r="M320" s="34"/>
      <c r="N320" s="34"/>
      <c r="O320" s="34"/>
      <c r="P320" s="34"/>
      <c r="Q320" s="34"/>
      <c r="R320" s="34"/>
    </row>
    <row r="321" spans="5:18" x14ac:dyDescent="0.3">
      <c r="E321" s="74"/>
      <c r="F321" s="74"/>
      <c r="G321" s="74"/>
      <c r="H321" s="74"/>
      <c r="I321" s="74"/>
      <c r="J321" s="74"/>
      <c r="L321" s="34"/>
      <c r="M321" s="34"/>
      <c r="N321" s="34"/>
      <c r="O321" s="34"/>
      <c r="P321" s="34"/>
      <c r="Q321" s="34"/>
      <c r="R321" s="34"/>
    </row>
    <row r="322" spans="5:18" x14ac:dyDescent="0.3">
      <c r="E322" s="74"/>
      <c r="F322" s="74"/>
      <c r="G322" s="74"/>
      <c r="H322" s="74"/>
      <c r="I322" s="74"/>
      <c r="J322" s="74"/>
      <c r="L322" s="34"/>
      <c r="M322" s="34"/>
      <c r="N322" s="34"/>
      <c r="O322" s="34"/>
      <c r="P322" s="34"/>
      <c r="Q322" s="34"/>
      <c r="R322" s="34"/>
    </row>
    <row r="323" spans="5:18" x14ac:dyDescent="0.3">
      <c r="E323" s="74"/>
      <c r="F323" s="74"/>
      <c r="G323" s="74"/>
      <c r="H323" s="74"/>
      <c r="I323" s="74"/>
      <c r="J323" s="74"/>
      <c r="L323" s="34"/>
      <c r="M323" s="34"/>
      <c r="N323" s="34"/>
      <c r="O323" s="34"/>
      <c r="P323" s="34"/>
      <c r="Q323" s="34"/>
      <c r="R323" s="34"/>
    </row>
    <row r="324" spans="5:18" x14ac:dyDescent="0.3">
      <c r="E324" s="74"/>
      <c r="F324" s="74"/>
      <c r="G324" s="74"/>
      <c r="H324" s="74"/>
      <c r="I324" s="74"/>
      <c r="J324" s="74"/>
      <c r="L324" s="34"/>
      <c r="M324" s="34"/>
      <c r="N324" s="34"/>
      <c r="O324" s="34"/>
      <c r="P324" s="34"/>
      <c r="Q324" s="34"/>
      <c r="R324" s="34"/>
    </row>
    <row r="325" spans="5:18" x14ac:dyDescent="0.3">
      <c r="E325" s="74"/>
      <c r="F325" s="74"/>
      <c r="G325" s="74"/>
      <c r="H325" s="74"/>
      <c r="I325" s="74"/>
      <c r="J325" s="74"/>
      <c r="L325" s="34"/>
      <c r="M325" s="34"/>
      <c r="N325" s="34"/>
      <c r="O325" s="34"/>
      <c r="P325" s="34"/>
      <c r="Q325" s="34"/>
      <c r="R325" s="34"/>
    </row>
    <row r="326" spans="5:18" x14ac:dyDescent="0.3">
      <c r="E326" s="74"/>
      <c r="F326" s="74"/>
      <c r="G326" s="74"/>
      <c r="H326" s="74"/>
      <c r="I326" s="74"/>
      <c r="J326" s="74"/>
      <c r="L326" s="34"/>
      <c r="M326" s="34"/>
      <c r="N326" s="34"/>
      <c r="O326" s="34"/>
      <c r="P326" s="34"/>
      <c r="Q326" s="34"/>
      <c r="R326" s="34"/>
    </row>
    <row r="327" spans="5:18" x14ac:dyDescent="0.3">
      <c r="E327" s="74"/>
      <c r="F327" s="74"/>
      <c r="G327" s="74"/>
      <c r="H327" s="74"/>
      <c r="I327" s="74"/>
      <c r="J327" s="74"/>
      <c r="L327" s="34"/>
      <c r="M327" s="34"/>
      <c r="N327" s="34"/>
      <c r="O327" s="34"/>
      <c r="P327" s="34"/>
      <c r="Q327" s="34"/>
      <c r="R327" s="34"/>
    </row>
    <row r="328" spans="5:18" x14ac:dyDescent="0.3">
      <c r="E328" s="74"/>
      <c r="F328" s="74"/>
      <c r="G328" s="74"/>
      <c r="H328" s="74"/>
      <c r="I328" s="74"/>
      <c r="J328" s="74"/>
      <c r="L328" s="34"/>
      <c r="M328" s="34"/>
      <c r="N328" s="34"/>
      <c r="O328" s="34"/>
      <c r="P328" s="34"/>
      <c r="Q328" s="34"/>
      <c r="R328" s="34"/>
    </row>
    <row r="329" spans="5:18" x14ac:dyDescent="0.3">
      <c r="E329" s="74"/>
      <c r="F329" s="74"/>
      <c r="G329" s="74"/>
      <c r="H329" s="74"/>
      <c r="I329" s="74"/>
      <c r="J329" s="74"/>
      <c r="L329" s="34"/>
      <c r="M329" s="34"/>
      <c r="N329" s="34"/>
      <c r="O329" s="34"/>
      <c r="P329" s="34"/>
      <c r="Q329" s="34"/>
      <c r="R329" s="34"/>
    </row>
    <row r="330" spans="5:18" x14ac:dyDescent="0.3">
      <c r="E330" s="74"/>
      <c r="F330" s="74"/>
      <c r="G330" s="74"/>
      <c r="H330" s="74"/>
      <c r="I330" s="74"/>
      <c r="J330" s="74"/>
      <c r="L330" s="34"/>
      <c r="M330" s="34"/>
      <c r="N330" s="34"/>
      <c r="O330" s="34"/>
      <c r="P330" s="34"/>
      <c r="Q330" s="34"/>
      <c r="R330" s="34"/>
    </row>
    <row r="331" spans="5:18" x14ac:dyDescent="0.3">
      <c r="E331" s="74"/>
      <c r="F331" s="74"/>
      <c r="G331" s="74"/>
      <c r="H331" s="74"/>
      <c r="I331" s="74"/>
      <c r="J331" s="74"/>
      <c r="L331" s="34"/>
      <c r="M331" s="34"/>
      <c r="N331" s="34"/>
      <c r="O331" s="34"/>
      <c r="P331" s="34"/>
      <c r="Q331" s="34"/>
      <c r="R331" s="34"/>
    </row>
    <row r="332" spans="5:18" x14ac:dyDescent="0.3">
      <c r="E332" s="74"/>
      <c r="F332" s="74"/>
      <c r="G332" s="74"/>
      <c r="H332" s="74"/>
      <c r="I332" s="74"/>
      <c r="J332" s="74"/>
      <c r="L332" s="34"/>
      <c r="M332" s="34"/>
      <c r="N332" s="34"/>
      <c r="O332" s="34"/>
      <c r="P332" s="34"/>
      <c r="Q332" s="34"/>
      <c r="R332" s="34"/>
    </row>
    <row r="333" spans="5:18" x14ac:dyDescent="0.3">
      <c r="E333" s="74"/>
      <c r="F333" s="74"/>
      <c r="G333" s="74"/>
      <c r="H333" s="74"/>
      <c r="I333" s="74"/>
      <c r="J333" s="74"/>
      <c r="L333" s="34"/>
      <c r="M333" s="34"/>
      <c r="N333" s="34"/>
      <c r="O333" s="34"/>
      <c r="P333" s="34"/>
      <c r="Q333" s="34"/>
      <c r="R333" s="34"/>
    </row>
    <row r="334" spans="5:18" x14ac:dyDescent="0.3">
      <c r="E334" s="74"/>
      <c r="F334" s="74"/>
      <c r="G334" s="74"/>
      <c r="H334" s="74"/>
      <c r="I334" s="74"/>
      <c r="J334" s="74"/>
      <c r="L334" s="34"/>
      <c r="M334" s="34"/>
      <c r="N334" s="34"/>
      <c r="O334" s="34"/>
      <c r="P334" s="34"/>
      <c r="Q334" s="34"/>
      <c r="R334" s="34"/>
    </row>
    <row r="335" spans="5:18" x14ac:dyDescent="0.3">
      <c r="E335" s="74"/>
      <c r="F335" s="74"/>
      <c r="G335" s="74"/>
      <c r="H335" s="74"/>
      <c r="I335" s="74"/>
      <c r="J335" s="74"/>
      <c r="L335" s="34"/>
      <c r="M335" s="34"/>
      <c r="N335" s="34"/>
      <c r="O335" s="34"/>
      <c r="P335" s="34"/>
      <c r="Q335" s="34"/>
      <c r="R335" s="34"/>
    </row>
    <row r="336" spans="5:18" x14ac:dyDescent="0.3">
      <c r="E336" s="74"/>
      <c r="F336" s="74"/>
      <c r="G336" s="74"/>
      <c r="H336" s="74"/>
      <c r="I336" s="74"/>
      <c r="J336" s="74"/>
      <c r="L336" s="34"/>
      <c r="M336" s="34"/>
      <c r="N336" s="34"/>
      <c r="O336" s="34"/>
      <c r="P336" s="34"/>
      <c r="Q336" s="34"/>
      <c r="R336" s="34"/>
    </row>
    <row r="337" spans="5:18" x14ac:dyDescent="0.3">
      <c r="E337" s="74"/>
      <c r="F337" s="74"/>
      <c r="G337" s="74"/>
      <c r="H337" s="74"/>
      <c r="I337" s="74"/>
      <c r="J337" s="74"/>
      <c r="L337" s="34"/>
      <c r="M337" s="34"/>
      <c r="N337" s="34"/>
      <c r="O337" s="34"/>
      <c r="P337" s="34"/>
      <c r="Q337" s="34"/>
      <c r="R337" s="34"/>
    </row>
    <row r="338" spans="5:18" x14ac:dyDescent="0.3">
      <c r="L338" s="34"/>
      <c r="M338" s="34"/>
      <c r="N338" s="34"/>
      <c r="O338" s="34"/>
      <c r="P338" s="34"/>
      <c r="Q338" s="34"/>
      <c r="R338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6388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220980</xdr:colOff>
                <xdr:row>4</xdr:row>
                <xdr:rowOff>45720</xdr:rowOff>
              </to>
            </anchor>
          </controlPr>
        </control>
      </mc:Choice>
      <mc:Fallback>
        <control shapeId="16388" r:id="rId4" name="Command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M101"/>
  <sheetViews>
    <sheetView showZeros="0" topLeftCell="B1" workbookViewId="0">
      <selection activeCell="K7" sqref="K7:K12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235" customWidth="1" outlineLevel="1"/>
    <col min="11" max="11" width="11" style="215"/>
    <col min="12" max="12" width="11" style="163" collapsed="1"/>
    <col min="13" max="13" width="11" style="47"/>
  </cols>
  <sheetData>
    <row r="1" spans="1:13" ht="18.600000000000001" thickBot="1" x14ac:dyDescent="0.4">
      <c r="A1" s="18" t="s">
        <v>171</v>
      </c>
      <c r="B1" s="19" t="s">
        <v>172</v>
      </c>
      <c r="C1" s="19"/>
      <c r="D1" s="45"/>
      <c r="E1" s="236"/>
      <c r="F1" s="236"/>
      <c r="G1" s="236"/>
      <c r="H1" s="236"/>
      <c r="I1" s="236"/>
      <c r="J1" s="237"/>
    </row>
    <row r="2" spans="1:13" x14ac:dyDescent="0.3">
      <c r="A2" s="2"/>
      <c r="B2" s="3"/>
      <c r="C2" s="3"/>
      <c r="D2" s="3"/>
      <c r="E2" s="238"/>
      <c r="F2" s="238"/>
      <c r="G2" s="238"/>
      <c r="H2" s="238"/>
      <c r="I2" s="238"/>
      <c r="J2" s="239"/>
      <c r="K2" s="216" t="s">
        <v>145</v>
      </c>
      <c r="L2" s="217" t="s">
        <v>145</v>
      </c>
      <c r="M2" s="49"/>
    </row>
    <row r="3" spans="1:13" ht="15" thickBot="1" x14ac:dyDescent="0.35">
      <c r="A3" s="4"/>
      <c r="B3" s="5" t="s">
        <v>1</v>
      </c>
      <c r="C3" s="5" t="s">
        <v>2</v>
      </c>
      <c r="D3" s="5" t="s">
        <v>15</v>
      </c>
      <c r="E3" s="240" t="s">
        <v>3</v>
      </c>
      <c r="F3" s="240" t="s">
        <v>4</v>
      </c>
      <c r="G3" s="240" t="s">
        <v>5</v>
      </c>
      <c r="H3" s="240" t="s">
        <v>6</v>
      </c>
      <c r="I3" s="241" t="s">
        <v>7</v>
      </c>
      <c r="J3" s="242" t="s">
        <v>8</v>
      </c>
      <c r="K3" s="218" t="s">
        <v>174</v>
      </c>
      <c r="L3" s="219" t="s">
        <v>173</v>
      </c>
      <c r="M3" s="51" t="s">
        <v>146</v>
      </c>
    </row>
    <row r="4" spans="1:13" s="11" customFormat="1" ht="15" thickBot="1" x14ac:dyDescent="0.35">
      <c r="A4" s="10"/>
      <c r="B4" s="10"/>
      <c r="C4" s="10" t="s">
        <v>10</v>
      </c>
      <c r="D4" s="10"/>
      <c r="E4" s="243" t="s">
        <v>11</v>
      </c>
      <c r="F4" s="243" t="s">
        <v>11</v>
      </c>
      <c r="G4" s="243" t="s">
        <v>11</v>
      </c>
      <c r="H4" s="243" t="s">
        <v>11</v>
      </c>
      <c r="I4" s="243" t="s">
        <v>11</v>
      </c>
      <c r="J4" s="244" t="s">
        <v>11</v>
      </c>
      <c r="K4" s="220"/>
      <c r="L4" s="164"/>
      <c r="M4" s="60">
        <f>SUM(M7:M100)</f>
        <v>0</v>
      </c>
    </row>
    <row r="5" spans="1:13" s="11" customFormat="1" ht="8.25" customHeight="1" x14ac:dyDescent="0.3">
      <c r="A5" s="12"/>
      <c r="B5" s="12"/>
      <c r="C5" s="12"/>
      <c r="D5" s="12"/>
      <c r="E5" s="243"/>
      <c r="F5" s="243"/>
      <c r="G5" s="243"/>
      <c r="H5" s="243"/>
      <c r="I5" s="243"/>
      <c r="J5" s="244"/>
      <c r="K5" s="220"/>
      <c r="L5" s="164"/>
      <c r="M5" s="53"/>
    </row>
    <row r="6" spans="1:13" x14ac:dyDescent="0.3">
      <c r="I6" s="245"/>
      <c r="J6" s="245" t="str">
        <f>IF(ISERROR(AVERAGE(E6:I6)),"0",(AVERAGE(E6:I6)))</f>
        <v>0</v>
      </c>
    </row>
    <row r="7" spans="1:13" x14ac:dyDescent="0.3">
      <c r="C7" t="s">
        <v>377</v>
      </c>
      <c r="D7" t="s">
        <v>16</v>
      </c>
      <c r="E7" s="235">
        <v>1000</v>
      </c>
      <c r="I7" s="245"/>
      <c r="J7" s="245">
        <f t="shared" ref="J7:J51" si="0">IF(ISERROR(AVERAGE(E7:I7)),"0",(AVERAGE(E7:I7)))</f>
        <v>1000</v>
      </c>
      <c r="M7" s="55">
        <f>K7*J7</f>
        <v>0</v>
      </c>
    </row>
    <row r="8" spans="1:13" x14ac:dyDescent="0.3">
      <c r="C8" t="s">
        <v>388</v>
      </c>
      <c r="D8" t="s">
        <v>16</v>
      </c>
      <c r="E8" s="235">
        <v>3500</v>
      </c>
      <c r="I8" s="245"/>
      <c r="J8" s="245">
        <f t="shared" si="0"/>
        <v>3500</v>
      </c>
      <c r="L8" s="165"/>
      <c r="M8" s="55">
        <f t="shared" ref="M8:M71" si="1">K8*J8</f>
        <v>0</v>
      </c>
    </row>
    <row r="9" spans="1:13" x14ac:dyDescent="0.3">
      <c r="C9" t="s">
        <v>389</v>
      </c>
      <c r="D9" t="s">
        <v>16</v>
      </c>
      <c r="E9" s="235">
        <v>4500</v>
      </c>
      <c r="I9" s="245"/>
      <c r="J9" s="245">
        <f t="shared" si="0"/>
        <v>4500</v>
      </c>
      <c r="M9" s="55">
        <f t="shared" si="1"/>
        <v>0</v>
      </c>
    </row>
    <row r="10" spans="1:13" x14ac:dyDescent="0.3">
      <c r="C10" t="s">
        <v>378</v>
      </c>
      <c r="D10" t="s">
        <v>16</v>
      </c>
      <c r="E10" s="235">
        <v>750</v>
      </c>
      <c r="I10" s="245"/>
      <c r="J10" s="245">
        <f t="shared" si="0"/>
        <v>750</v>
      </c>
      <c r="M10" s="55">
        <f t="shared" si="1"/>
        <v>0</v>
      </c>
    </row>
    <row r="11" spans="1:13" x14ac:dyDescent="0.3">
      <c r="C11" t="s">
        <v>379</v>
      </c>
      <c r="D11" t="s">
        <v>16</v>
      </c>
      <c r="E11" s="235">
        <v>500</v>
      </c>
      <c r="I11" s="245"/>
      <c r="J11" s="245">
        <f t="shared" si="0"/>
        <v>500</v>
      </c>
      <c r="M11" s="55">
        <f t="shared" si="1"/>
        <v>0</v>
      </c>
    </row>
    <row r="12" spans="1:13" x14ac:dyDescent="0.3">
      <c r="I12" s="245"/>
      <c r="J12" s="245" t="str">
        <f t="shared" si="0"/>
        <v>0</v>
      </c>
      <c r="M12" s="55">
        <f t="shared" si="1"/>
        <v>0</v>
      </c>
    </row>
    <row r="13" spans="1:13" x14ac:dyDescent="0.3">
      <c r="J13" s="245" t="str">
        <f t="shared" si="0"/>
        <v>0</v>
      </c>
      <c r="M13" s="55">
        <f t="shared" si="1"/>
        <v>0</v>
      </c>
    </row>
    <row r="14" spans="1:13" x14ac:dyDescent="0.3">
      <c r="J14" s="245" t="str">
        <f t="shared" si="0"/>
        <v>0</v>
      </c>
      <c r="M14" s="55">
        <f t="shared" si="1"/>
        <v>0</v>
      </c>
    </row>
    <row r="15" spans="1:13" x14ac:dyDescent="0.3">
      <c r="J15" s="245" t="str">
        <f t="shared" si="0"/>
        <v>0</v>
      </c>
      <c r="M15" s="55">
        <f t="shared" si="1"/>
        <v>0</v>
      </c>
    </row>
    <row r="16" spans="1:13" x14ac:dyDescent="0.3">
      <c r="J16" s="245" t="str">
        <f t="shared" si="0"/>
        <v>0</v>
      </c>
      <c r="M16" s="55">
        <f t="shared" si="1"/>
        <v>0</v>
      </c>
    </row>
    <row r="17" spans="10:13" x14ac:dyDescent="0.3">
      <c r="J17" s="245" t="str">
        <f t="shared" si="0"/>
        <v>0</v>
      </c>
      <c r="M17" s="55">
        <f t="shared" si="1"/>
        <v>0</v>
      </c>
    </row>
    <row r="18" spans="10:13" x14ac:dyDescent="0.3">
      <c r="J18" s="245" t="str">
        <f t="shared" si="0"/>
        <v>0</v>
      </c>
      <c r="M18" s="55">
        <f t="shared" si="1"/>
        <v>0</v>
      </c>
    </row>
    <row r="19" spans="10:13" x14ac:dyDescent="0.3">
      <c r="J19" s="245" t="str">
        <f t="shared" si="0"/>
        <v>0</v>
      </c>
      <c r="M19" s="55">
        <f t="shared" si="1"/>
        <v>0</v>
      </c>
    </row>
    <row r="20" spans="10:13" x14ac:dyDescent="0.3">
      <c r="J20" s="245" t="str">
        <f t="shared" si="0"/>
        <v>0</v>
      </c>
      <c r="L20" s="164"/>
      <c r="M20" s="55">
        <f t="shared" si="1"/>
        <v>0</v>
      </c>
    </row>
    <row r="21" spans="10:13" x14ac:dyDescent="0.3">
      <c r="J21" s="245" t="str">
        <f t="shared" si="0"/>
        <v>0</v>
      </c>
      <c r="M21" s="55">
        <f t="shared" si="1"/>
        <v>0</v>
      </c>
    </row>
    <row r="22" spans="10:13" x14ac:dyDescent="0.3">
      <c r="J22" s="245" t="str">
        <f t="shared" si="0"/>
        <v>0</v>
      </c>
      <c r="M22" s="55">
        <f t="shared" si="1"/>
        <v>0</v>
      </c>
    </row>
    <row r="23" spans="10:13" x14ac:dyDescent="0.3">
      <c r="J23" s="245" t="str">
        <f t="shared" si="0"/>
        <v>0</v>
      </c>
      <c r="M23" s="55">
        <f t="shared" si="1"/>
        <v>0</v>
      </c>
    </row>
    <row r="24" spans="10:13" x14ac:dyDescent="0.3">
      <c r="J24" s="245" t="str">
        <f t="shared" si="0"/>
        <v>0</v>
      </c>
      <c r="M24" s="55">
        <f t="shared" si="1"/>
        <v>0</v>
      </c>
    </row>
    <row r="25" spans="10:13" x14ac:dyDescent="0.3">
      <c r="J25" s="245" t="str">
        <f t="shared" si="0"/>
        <v>0</v>
      </c>
      <c r="M25" s="55">
        <f t="shared" si="1"/>
        <v>0</v>
      </c>
    </row>
    <row r="26" spans="10:13" x14ac:dyDescent="0.3">
      <c r="J26" s="245" t="str">
        <f t="shared" si="0"/>
        <v>0</v>
      </c>
      <c r="M26" s="55">
        <f t="shared" si="1"/>
        <v>0</v>
      </c>
    </row>
    <row r="27" spans="10:13" x14ac:dyDescent="0.3">
      <c r="J27" s="245" t="str">
        <f t="shared" si="0"/>
        <v>0</v>
      </c>
      <c r="M27" s="55">
        <f t="shared" si="1"/>
        <v>0</v>
      </c>
    </row>
    <row r="28" spans="10:13" x14ac:dyDescent="0.3">
      <c r="J28" s="245" t="str">
        <f t="shared" si="0"/>
        <v>0</v>
      </c>
      <c r="M28" s="55">
        <f t="shared" si="1"/>
        <v>0</v>
      </c>
    </row>
    <row r="29" spans="10:13" x14ac:dyDescent="0.3">
      <c r="J29" s="245" t="str">
        <f t="shared" si="0"/>
        <v>0</v>
      </c>
      <c r="M29" s="55">
        <f t="shared" si="1"/>
        <v>0</v>
      </c>
    </row>
    <row r="30" spans="10:13" x14ac:dyDescent="0.3">
      <c r="J30" s="245" t="str">
        <f t="shared" si="0"/>
        <v>0</v>
      </c>
      <c r="L30" s="165"/>
      <c r="M30" s="55">
        <f t="shared" si="1"/>
        <v>0</v>
      </c>
    </row>
    <row r="31" spans="10:13" x14ac:dyDescent="0.3">
      <c r="J31" s="245" t="str">
        <f t="shared" si="0"/>
        <v>0</v>
      </c>
      <c r="L31" s="165"/>
      <c r="M31" s="55">
        <f t="shared" si="1"/>
        <v>0</v>
      </c>
    </row>
    <row r="32" spans="10:13" x14ac:dyDescent="0.3">
      <c r="J32" s="245" t="str">
        <f t="shared" si="0"/>
        <v>0</v>
      </c>
      <c r="L32" s="165"/>
      <c r="M32" s="55">
        <f t="shared" si="1"/>
        <v>0</v>
      </c>
    </row>
    <row r="33" spans="10:13" x14ac:dyDescent="0.3">
      <c r="J33" s="245" t="str">
        <f t="shared" si="0"/>
        <v>0</v>
      </c>
      <c r="M33" s="55">
        <f t="shared" si="1"/>
        <v>0</v>
      </c>
    </row>
    <row r="34" spans="10:13" x14ac:dyDescent="0.3">
      <c r="J34" s="245" t="str">
        <f t="shared" si="0"/>
        <v>0</v>
      </c>
      <c r="M34" s="55">
        <f t="shared" si="1"/>
        <v>0</v>
      </c>
    </row>
    <row r="35" spans="10:13" x14ac:dyDescent="0.3">
      <c r="J35" s="245" t="str">
        <f t="shared" si="0"/>
        <v>0</v>
      </c>
      <c r="M35" s="55">
        <f t="shared" si="1"/>
        <v>0</v>
      </c>
    </row>
    <row r="36" spans="10:13" x14ac:dyDescent="0.3">
      <c r="J36" s="245" t="str">
        <f t="shared" si="0"/>
        <v>0</v>
      </c>
      <c r="M36" s="55">
        <f t="shared" si="1"/>
        <v>0</v>
      </c>
    </row>
    <row r="37" spans="10:13" x14ac:dyDescent="0.3">
      <c r="J37" s="245" t="str">
        <f t="shared" si="0"/>
        <v>0</v>
      </c>
      <c r="M37" s="55">
        <f t="shared" si="1"/>
        <v>0</v>
      </c>
    </row>
    <row r="38" spans="10:13" x14ac:dyDescent="0.3">
      <c r="J38" s="245" t="str">
        <f t="shared" si="0"/>
        <v>0</v>
      </c>
      <c r="M38" s="55">
        <f t="shared" si="1"/>
        <v>0</v>
      </c>
    </row>
    <row r="39" spans="10:13" x14ac:dyDescent="0.3">
      <c r="J39" s="245" t="str">
        <f t="shared" si="0"/>
        <v>0</v>
      </c>
      <c r="L39" s="165"/>
      <c r="M39" s="55">
        <f t="shared" si="1"/>
        <v>0</v>
      </c>
    </row>
    <row r="40" spans="10:13" x14ac:dyDescent="0.3">
      <c r="J40" s="245" t="str">
        <f t="shared" si="0"/>
        <v>0</v>
      </c>
      <c r="M40" s="55">
        <f t="shared" si="1"/>
        <v>0</v>
      </c>
    </row>
    <row r="41" spans="10:13" x14ac:dyDescent="0.3">
      <c r="J41" s="245" t="str">
        <f t="shared" si="0"/>
        <v>0</v>
      </c>
      <c r="M41" s="55">
        <f t="shared" si="1"/>
        <v>0</v>
      </c>
    </row>
    <row r="42" spans="10:13" x14ac:dyDescent="0.3">
      <c r="J42" s="245" t="str">
        <f t="shared" si="0"/>
        <v>0</v>
      </c>
      <c r="M42" s="55">
        <f t="shared" si="1"/>
        <v>0</v>
      </c>
    </row>
    <row r="43" spans="10:13" x14ac:dyDescent="0.3">
      <c r="J43" s="245" t="str">
        <f t="shared" si="0"/>
        <v>0</v>
      </c>
      <c r="L43" s="165"/>
      <c r="M43" s="55">
        <f t="shared" si="1"/>
        <v>0</v>
      </c>
    </row>
    <row r="44" spans="10:13" x14ac:dyDescent="0.3">
      <c r="J44" s="245" t="str">
        <f t="shared" si="0"/>
        <v>0</v>
      </c>
      <c r="L44" s="165"/>
      <c r="M44" s="55">
        <f t="shared" si="1"/>
        <v>0</v>
      </c>
    </row>
    <row r="45" spans="10:13" x14ac:dyDescent="0.3">
      <c r="J45" s="245" t="str">
        <f t="shared" si="0"/>
        <v>0</v>
      </c>
      <c r="M45" s="55">
        <f t="shared" si="1"/>
        <v>0</v>
      </c>
    </row>
    <row r="46" spans="10:13" x14ac:dyDescent="0.3">
      <c r="J46" s="245" t="str">
        <f t="shared" si="0"/>
        <v>0</v>
      </c>
      <c r="M46" s="55">
        <f t="shared" si="1"/>
        <v>0</v>
      </c>
    </row>
    <row r="47" spans="10:13" x14ac:dyDescent="0.3">
      <c r="J47" s="245" t="str">
        <f t="shared" si="0"/>
        <v>0</v>
      </c>
      <c r="M47" s="55">
        <f t="shared" si="1"/>
        <v>0</v>
      </c>
    </row>
    <row r="48" spans="10:13" x14ac:dyDescent="0.3">
      <c r="J48" s="245" t="str">
        <f t="shared" si="0"/>
        <v>0</v>
      </c>
      <c r="M48" s="55">
        <f t="shared" si="1"/>
        <v>0</v>
      </c>
    </row>
    <row r="49" spans="10:13" x14ac:dyDescent="0.3">
      <c r="J49" s="245" t="str">
        <f t="shared" si="0"/>
        <v>0</v>
      </c>
      <c r="M49" s="55">
        <f t="shared" si="1"/>
        <v>0</v>
      </c>
    </row>
    <row r="50" spans="10:13" x14ac:dyDescent="0.3">
      <c r="J50" s="245" t="str">
        <f t="shared" si="0"/>
        <v>0</v>
      </c>
      <c r="M50" s="55">
        <f t="shared" si="1"/>
        <v>0</v>
      </c>
    </row>
    <row r="51" spans="10:13" x14ac:dyDescent="0.3">
      <c r="J51" s="245" t="str">
        <f t="shared" si="0"/>
        <v>0</v>
      </c>
      <c r="M51" s="55">
        <f t="shared" si="1"/>
        <v>0</v>
      </c>
    </row>
    <row r="52" spans="10:13" x14ac:dyDescent="0.3">
      <c r="M52" s="55">
        <f t="shared" si="1"/>
        <v>0</v>
      </c>
    </row>
    <row r="53" spans="10:13" x14ac:dyDescent="0.3">
      <c r="M53" s="55">
        <f t="shared" si="1"/>
        <v>0</v>
      </c>
    </row>
    <row r="54" spans="10:13" x14ac:dyDescent="0.3">
      <c r="M54" s="55">
        <f t="shared" si="1"/>
        <v>0</v>
      </c>
    </row>
    <row r="55" spans="10:13" x14ac:dyDescent="0.3">
      <c r="M55" s="55">
        <f t="shared" si="1"/>
        <v>0</v>
      </c>
    </row>
    <row r="56" spans="10:13" x14ac:dyDescent="0.3">
      <c r="M56" s="55">
        <f t="shared" si="1"/>
        <v>0</v>
      </c>
    </row>
    <row r="57" spans="10:13" x14ac:dyDescent="0.3">
      <c r="M57" s="55">
        <f t="shared" si="1"/>
        <v>0</v>
      </c>
    </row>
    <row r="58" spans="10:13" x14ac:dyDescent="0.3">
      <c r="M58" s="55">
        <f t="shared" si="1"/>
        <v>0</v>
      </c>
    </row>
    <row r="59" spans="10:13" x14ac:dyDescent="0.3">
      <c r="M59" s="55">
        <f t="shared" si="1"/>
        <v>0</v>
      </c>
    </row>
    <row r="60" spans="10:13" x14ac:dyDescent="0.3">
      <c r="M60" s="55">
        <f t="shared" si="1"/>
        <v>0</v>
      </c>
    </row>
    <row r="61" spans="10:13" x14ac:dyDescent="0.3">
      <c r="M61" s="55">
        <f t="shared" si="1"/>
        <v>0</v>
      </c>
    </row>
    <row r="62" spans="10:13" x14ac:dyDescent="0.3">
      <c r="M62" s="55">
        <f t="shared" si="1"/>
        <v>0</v>
      </c>
    </row>
    <row r="63" spans="10:13" x14ac:dyDescent="0.3">
      <c r="M63" s="55">
        <f t="shared" si="1"/>
        <v>0</v>
      </c>
    </row>
    <row r="64" spans="10:13" x14ac:dyDescent="0.3">
      <c r="M64" s="55">
        <f t="shared" si="1"/>
        <v>0</v>
      </c>
    </row>
    <row r="65" spans="12:13" x14ac:dyDescent="0.3">
      <c r="M65" s="55">
        <f t="shared" si="1"/>
        <v>0</v>
      </c>
    </row>
    <row r="66" spans="12:13" x14ac:dyDescent="0.3">
      <c r="M66" s="55">
        <f t="shared" si="1"/>
        <v>0</v>
      </c>
    </row>
    <row r="67" spans="12:13" x14ac:dyDescent="0.3">
      <c r="L67" s="165"/>
      <c r="M67" s="55">
        <f t="shared" si="1"/>
        <v>0</v>
      </c>
    </row>
    <row r="68" spans="12:13" x14ac:dyDescent="0.3">
      <c r="M68" s="55">
        <f t="shared" si="1"/>
        <v>0</v>
      </c>
    </row>
    <row r="69" spans="12:13" x14ac:dyDescent="0.3">
      <c r="M69" s="55">
        <f t="shared" si="1"/>
        <v>0</v>
      </c>
    </row>
    <row r="70" spans="12:13" x14ac:dyDescent="0.3">
      <c r="M70" s="55">
        <f t="shared" si="1"/>
        <v>0</v>
      </c>
    </row>
    <row r="71" spans="12:13" x14ac:dyDescent="0.3">
      <c r="M71" s="55">
        <f t="shared" si="1"/>
        <v>0</v>
      </c>
    </row>
    <row r="72" spans="12:13" x14ac:dyDescent="0.3">
      <c r="M72" s="55">
        <f t="shared" ref="M72:M101" si="2">K72*J72</f>
        <v>0</v>
      </c>
    </row>
    <row r="73" spans="12:13" x14ac:dyDescent="0.3">
      <c r="M73" s="55">
        <f t="shared" si="2"/>
        <v>0</v>
      </c>
    </row>
    <row r="74" spans="12:13" x14ac:dyDescent="0.3">
      <c r="M74" s="55">
        <f t="shared" si="2"/>
        <v>0</v>
      </c>
    </row>
    <row r="75" spans="12:13" x14ac:dyDescent="0.3">
      <c r="M75" s="55">
        <f t="shared" si="2"/>
        <v>0</v>
      </c>
    </row>
    <row r="76" spans="12:13" x14ac:dyDescent="0.3">
      <c r="M76" s="55">
        <f t="shared" si="2"/>
        <v>0</v>
      </c>
    </row>
    <row r="77" spans="12:13" x14ac:dyDescent="0.3">
      <c r="M77" s="55">
        <f t="shared" si="2"/>
        <v>0</v>
      </c>
    </row>
    <row r="78" spans="12:13" x14ac:dyDescent="0.3">
      <c r="M78" s="55">
        <f t="shared" si="2"/>
        <v>0</v>
      </c>
    </row>
    <row r="79" spans="12:13" x14ac:dyDescent="0.3">
      <c r="M79" s="55">
        <f t="shared" si="2"/>
        <v>0</v>
      </c>
    </row>
    <row r="80" spans="12:13" x14ac:dyDescent="0.3">
      <c r="M80" s="55">
        <f t="shared" si="2"/>
        <v>0</v>
      </c>
    </row>
    <row r="81" spans="13:13" x14ac:dyDescent="0.3">
      <c r="M81" s="55">
        <f t="shared" si="2"/>
        <v>0</v>
      </c>
    </row>
    <row r="82" spans="13:13" x14ac:dyDescent="0.3">
      <c r="M82" s="55">
        <f t="shared" si="2"/>
        <v>0</v>
      </c>
    </row>
    <row r="83" spans="13:13" x14ac:dyDescent="0.3">
      <c r="M83" s="55">
        <f t="shared" si="2"/>
        <v>0</v>
      </c>
    </row>
    <row r="84" spans="13:13" x14ac:dyDescent="0.3">
      <c r="M84" s="55">
        <f t="shared" si="2"/>
        <v>0</v>
      </c>
    </row>
    <row r="85" spans="13:13" x14ac:dyDescent="0.3">
      <c r="M85" s="55">
        <f t="shared" si="2"/>
        <v>0</v>
      </c>
    </row>
    <row r="86" spans="13:13" x14ac:dyDescent="0.3">
      <c r="M86" s="55">
        <f t="shared" si="2"/>
        <v>0</v>
      </c>
    </row>
    <row r="87" spans="13:13" x14ac:dyDescent="0.3">
      <c r="M87" s="55">
        <f t="shared" si="2"/>
        <v>0</v>
      </c>
    </row>
    <row r="88" spans="13:13" x14ac:dyDescent="0.3">
      <c r="M88" s="55">
        <f t="shared" si="2"/>
        <v>0</v>
      </c>
    </row>
    <row r="89" spans="13:13" x14ac:dyDescent="0.3">
      <c r="M89" s="55">
        <f t="shared" si="2"/>
        <v>0</v>
      </c>
    </row>
    <row r="90" spans="13:13" x14ac:dyDescent="0.3">
      <c r="M90" s="55">
        <f t="shared" si="2"/>
        <v>0</v>
      </c>
    </row>
    <row r="91" spans="13:13" x14ac:dyDescent="0.3">
      <c r="M91" s="55">
        <f t="shared" si="2"/>
        <v>0</v>
      </c>
    </row>
    <row r="92" spans="13:13" x14ac:dyDescent="0.3">
      <c r="M92" s="55">
        <f t="shared" si="2"/>
        <v>0</v>
      </c>
    </row>
    <row r="93" spans="13:13" x14ac:dyDescent="0.3">
      <c r="M93" s="55">
        <f t="shared" si="2"/>
        <v>0</v>
      </c>
    </row>
    <row r="94" spans="13:13" x14ac:dyDescent="0.3">
      <c r="M94" s="55">
        <f t="shared" si="2"/>
        <v>0</v>
      </c>
    </row>
    <row r="95" spans="13:13" x14ac:dyDescent="0.3">
      <c r="M95" s="55">
        <f t="shared" si="2"/>
        <v>0</v>
      </c>
    </row>
    <row r="96" spans="13:13" x14ac:dyDescent="0.3">
      <c r="M96" s="55">
        <f t="shared" si="2"/>
        <v>0</v>
      </c>
    </row>
    <row r="97" spans="13:13" x14ac:dyDescent="0.3">
      <c r="M97" s="55">
        <f t="shared" si="2"/>
        <v>0</v>
      </c>
    </row>
    <row r="98" spans="13:13" x14ac:dyDescent="0.3">
      <c r="M98" s="55">
        <f t="shared" si="2"/>
        <v>0</v>
      </c>
    </row>
    <row r="99" spans="13:13" x14ac:dyDescent="0.3">
      <c r="M99" s="55">
        <f t="shared" si="2"/>
        <v>0</v>
      </c>
    </row>
    <row r="100" spans="13:13" x14ac:dyDescent="0.3">
      <c r="M100" s="55">
        <f t="shared" si="2"/>
        <v>0</v>
      </c>
    </row>
    <row r="101" spans="13:13" x14ac:dyDescent="0.3">
      <c r="M101" s="55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6628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26628" r:id="rId4" name="Command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M101"/>
  <sheetViews>
    <sheetView showZeros="0" topLeftCell="B1" workbookViewId="0">
      <selection activeCell="K6" sqref="K6:K8"/>
    </sheetView>
  </sheetViews>
  <sheetFormatPr baseColWidth="10" defaultColWidth="10.6640625" defaultRowHeight="14.4" outlineLevelCol="1" x14ac:dyDescent="0.3"/>
  <cols>
    <col min="3" max="3" width="75.44140625" customWidth="1"/>
    <col min="4" max="4" width="5.5546875" customWidth="1"/>
    <col min="5" max="10" width="11.44140625" style="235" customWidth="1" outlineLevel="1"/>
    <col min="11" max="11" width="10.6640625" style="215"/>
    <col min="12" max="12" width="10.6640625" style="163" collapsed="1"/>
    <col min="13" max="13" width="10.6640625" style="47"/>
  </cols>
  <sheetData>
    <row r="1" spans="1:13" ht="18.600000000000001" thickBot="1" x14ac:dyDescent="0.4">
      <c r="A1" s="18" t="s">
        <v>171</v>
      </c>
      <c r="B1" s="19" t="s">
        <v>172</v>
      </c>
      <c r="C1" s="19"/>
      <c r="D1" s="45"/>
      <c r="E1" s="236"/>
      <c r="F1" s="236"/>
      <c r="G1" s="236"/>
      <c r="H1" s="236"/>
      <c r="I1" s="236"/>
      <c r="J1" s="237"/>
    </row>
    <row r="2" spans="1:13" x14ac:dyDescent="0.3">
      <c r="A2" s="2"/>
      <c r="B2" s="3"/>
      <c r="C2" s="3"/>
      <c r="D2" s="3"/>
      <c r="E2" s="238"/>
      <c r="F2" s="238"/>
      <c r="G2" s="238"/>
      <c r="H2" s="238"/>
      <c r="I2" s="238"/>
      <c r="J2" s="239"/>
      <c r="K2" s="216" t="s">
        <v>145</v>
      </c>
      <c r="L2" s="217" t="s">
        <v>145</v>
      </c>
      <c r="M2" s="49"/>
    </row>
    <row r="3" spans="1:13" ht="15" thickBot="1" x14ac:dyDescent="0.35">
      <c r="A3" s="4"/>
      <c r="B3" s="5" t="s">
        <v>1</v>
      </c>
      <c r="C3" s="5" t="s">
        <v>2</v>
      </c>
      <c r="D3" s="5" t="s">
        <v>15</v>
      </c>
      <c r="E3" s="240" t="s">
        <v>3</v>
      </c>
      <c r="F3" s="240" t="s">
        <v>4</v>
      </c>
      <c r="G3" s="240" t="s">
        <v>5</v>
      </c>
      <c r="H3" s="240" t="s">
        <v>6</v>
      </c>
      <c r="I3" s="241" t="s">
        <v>7</v>
      </c>
      <c r="J3" s="242" t="s">
        <v>8</v>
      </c>
      <c r="K3" s="218" t="s">
        <v>174</v>
      </c>
      <c r="L3" s="219" t="s">
        <v>173</v>
      </c>
      <c r="M3" s="51" t="s">
        <v>146</v>
      </c>
    </row>
    <row r="4" spans="1:13" s="11" customFormat="1" ht="15" thickBot="1" x14ac:dyDescent="0.35">
      <c r="A4" s="10"/>
      <c r="B4" s="10"/>
      <c r="C4" s="10" t="s">
        <v>10</v>
      </c>
      <c r="D4" s="10"/>
      <c r="E4" s="243" t="s">
        <v>11</v>
      </c>
      <c r="F4" s="243" t="s">
        <v>11</v>
      </c>
      <c r="G4" s="243" t="s">
        <v>11</v>
      </c>
      <c r="H4" s="243" t="s">
        <v>11</v>
      </c>
      <c r="I4" s="243" t="s">
        <v>11</v>
      </c>
      <c r="J4" s="244" t="s">
        <v>11</v>
      </c>
      <c r="K4" s="220"/>
      <c r="L4" s="164"/>
      <c r="M4" s="60">
        <f>SUM(M7:M100)</f>
        <v>0</v>
      </c>
    </row>
    <row r="5" spans="1:13" s="11" customFormat="1" ht="8.25" customHeight="1" x14ac:dyDescent="0.3">
      <c r="A5" s="12"/>
      <c r="B5" s="12"/>
      <c r="C5" s="12"/>
      <c r="D5" s="12"/>
      <c r="E5" s="243"/>
      <c r="F5" s="243"/>
      <c r="G5" s="243"/>
      <c r="H5" s="243"/>
      <c r="I5" s="243"/>
      <c r="J5" s="244"/>
      <c r="K5" s="220"/>
      <c r="L5" s="164"/>
      <c r="M5" s="53"/>
    </row>
    <row r="6" spans="1:13" x14ac:dyDescent="0.3">
      <c r="I6" s="245"/>
      <c r="J6" s="245" t="str">
        <f>IF(ISERROR(AVERAGE(E6:I6)),"0",(AVERAGE(E6:I6)))</f>
        <v>0</v>
      </c>
    </row>
    <row r="7" spans="1:13" x14ac:dyDescent="0.3">
      <c r="C7" t="s">
        <v>421</v>
      </c>
      <c r="D7" t="s">
        <v>140</v>
      </c>
      <c r="E7" s="235">
        <v>150</v>
      </c>
      <c r="I7" s="245"/>
      <c r="J7" s="245">
        <f t="shared" ref="J7:J51" si="0">IF(ISERROR(AVERAGE(E7:I7)),"0",(AVERAGE(E7:I7)))</f>
        <v>150</v>
      </c>
      <c r="M7" s="55">
        <f>K7*J7</f>
        <v>0</v>
      </c>
    </row>
    <row r="8" spans="1:13" x14ac:dyDescent="0.3">
      <c r="C8" t="s">
        <v>431</v>
      </c>
      <c r="D8" t="s">
        <v>140</v>
      </c>
      <c r="E8" s="235">
        <v>150</v>
      </c>
      <c r="I8" s="245"/>
      <c r="J8" s="245">
        <f t="shared" si="0"/>
        <v>150</v>
      </c>
      <c r="L8" s="165"/>
      <c r="M8" s="55">
        <f t="shared" ref="M8:M71" si="1">K8*J8</f>
        <v>0</v>
      </c>
    </row>
    <row r="9" spans="1:13" x14ac:dyDescent="0.3">
      <c r="I9" s="245"/>
      <c r="J9" s="245" t="str">
        <f t="shared" si="0"/>
        <v>0</v>
      </c>
      <c r="M9" s="55">
        <f t="shared" si="1"/>
        <v>0</v>
      </c>
    </row>
    <row r="10" spans="1:13" x14ac:dyDescent="0.3">
      <c r="I10" s="245"/>
      <c r="J10" s="245" t="str">
        <f t="shared" si="0"/>
        <v>0</v>
      </c>
      <c r="M10" s="55">
        <f t="shared" si="1"/>
        <v>0</v>
      </c>
    </row>
    <row r="11" spans="1:13" x14ac:dyDescent="0.3">
      <c r="I11" s="245"/>
      <c r="J11" s="245" t="str">
        <f t="shared" si="0"/>
        <v>0</v>
      </c>
      <c r="M11" s="55">
        <f t="shared" si="1"/>
        <v>0</v>
      </c>
    </row>
    <row r="12" spans="1:13" x14ac:dyDescent="0.3">
      <c r="I12" s="245"/>
      <c r="J12" s="245" t="str">
        <f t="shared" si="0"/>
        <v>0</v>
      </c>
      <c r="M12" s="55">
        <f t="shared" si="1"/>
        <v>0</v>
      </c>
    </row>
    <row r="13" spans="1:13" x14ac:dyDescent="0.3">
      <c r="J13" s="245" t="str">
        <f t="shared" si="0"/>
        <v>0</v>
      </c>
      <c r="M13" s="55">
        <f t="shared" si="1"/>
        <v>0</v>
      </c>
    </row>
    <row r="14" spans="1:13" x14ac:dyDescent="0.3">
      <c r="J14" s="245" t="str">
        <f t="shared" si="0"/>
        <v>0</v>
      </c>
      <c r="M14" s="55">
        <f t="shared" si="1"/>
        <v>0</v>
      </c>
    </row>
    <row r="15" spans="1:13" x14ac:dyDescent="0.3">
      <c r="J15" s="245" t="str">
        <f t="shared" si="0"/>
        <v>0</v>
      </c>
      <c r="M15" s="55">
        <f t="shared" si="1"/>
        <v>0</v>
      </c>
    </row>
    <row r="16" spans="1:13" x14ac:dyDescent="0.3">
      <c r="J16" s="245" t="str">
        <f t="shared" si="0"/>
        <v>0</v>
      </c>
      <c r="M16" s="55">
        <f t="shared" si="1"/>
        <v>0</v>
      </c>
    </row>
    <row r="17" spans="10:13" x14ac:dyDescent="0.3">
      <c r="J17" s="245" t="str">
        <f t="shared" si="0"/>
        <v>0</v>
      </c>
      <c r="M17" s="55">
        <f t="shared" si="1"/>
        <v>0</v>
      </c>
    </row>
    <row r="18" spans="10:13" x14ac:dyDescent="0.3">
      <c r="J18" s="245" t="str">
        <f t="shared" si="0"/>
        <v>0</v>
      </c>
      <c r="M18" s="55">
        <f t="shared" si="1"/>
        <v>0</v>
      </c>
    </row>
    <row r="19" spans="10:13" x14ac:dyDescent="0.3">
      <c r="J19" s="245" t="str">
        <f t="shared" si="0"/>
        <v>0</v>
      </c>
      <c r="M19" s="55">
        <f t="shared" si="1"/>
        <v>0</v>
      </c>
    </row>
    <row r="20" spans="10:13" x14ac:dyDescent="0.3">
      <c r="J20" s="245" t="str">
        <f t="shared" si="0"/>
        <v>0</v>
      </c>
      <c r="L20" s="164"/>
      <c r="M20" s="55">
        <f t="shared" si="1"/>
        <v>0</v>
      </c>
    </row>
    <row r="21" spans="10:13" x14ac:dyDescent="0.3">
      <c r="J21" s="245" t="str">
        <f t="shared" si="0"/>
        <v>0</v>
      </c>
      <c r="M21" s="55">
        <f t="shared" si="1"/>
        <v>0</v>
      </c>
    </row>
    <row r="22" spans="10:13" x14ac:dyDescent="0.3">
      <c r="J22" s="245" t="str">
        <f t="shared" si="0"/>
        <v>0</v>
      </c>
      <c r="M22" s="55">
        <f t="shared" si="1"/>
        <v>0</v>
      </c>
    </row>
    <row r="23" spans="10:13" x14ac:dyDescent="0.3">
      <c r="J23" s="245" t="str">
        <f t="shared" si="0"/>
        <v>0</v>
      </c>
      <c r="M23" s="55">
        <f t="shared" si="1"/>
        <v>0</v>
      </c>
    </row>
    <row r="24" spans="10:13" x14ac:dyDescent="0.3">
      <c r="J24" s="245" t="str">
        <f t="shared" si="0"/>
        <v>0</v>
      </c>
      <c r="M24" s="55">
        <f t="shared" si="1"/>
        <v>0</v>
      </c>
    </row>
    <row r="25" spans="10:13" x14ac:dyDescent="0.3">
      <c r="J25" s="245" t="str">
        <f t="shared" si="0"/>
        <v>0</v>
      </c>
      <c r="M25" s="55">
        <f t="shared" si="1"/>
        <v>0</v>
      </c>
    </row>
    <row r="26" spans="10:13" x14ac:dyDescent="0.3">
      <c r="J26" s="245" t="str">
        <f t="shared" si="0"/>
        <v>0</v>
      </c>
      <c r="M26" s="55">
        <f t="shared" si="1"/>
        <v>0</v>
      </c>
    </row>
    <row r="27" spans="10:13" x14ac:dyDescent="0.3">
      <c r="J27" s="245" t="str">
        <f t="shared" si="0"/>
        <v>0</v>
      </c>
      <c r="M27" s="55">
        <f t="shared" si="1"/>
        <v>0</v>
      </c>
    </row>
    <row r="28" spans="10:13" x14ac:dyDescent="0.3">
      <c r="J28" s="245" t="str">
        <f t="shared" si="0"/>
        <v>0</v>
      </c>
      <c r="M28" s="55">
        <f t="shared" si="1"/>
        <v>0</v>
      </c>
    </row>
    <row r="29" spans="10:13" x14ac:dyDescent="0.3">
      <c r="J29" s="245" t="str">
        <f t="shared" si="0"/>
        <v>0</v>
      </c>
      <c r="M29" s="55">
        <f t="shared" si="1"/>
        <v>0</v>
      </c>
    </row>
    <row r="30" spans="10:13" x14ac:dyDescent="0.3">
      <c r="J30" s="245" t="str">
        <f t="shared" si="0"/>
        <v>0</v>
      </c>
      <c r="L30" s="165"/>
      <c r="M30" s="55">
        <f t="shared" si="1"/>
        <v>0</v>
      </c>
    </row>
    <row r="31" spans="10:13" x14ac:dyDescent="0.3">
      <c r="J31" s="245" t="str">
        <f t="shared" si="0"/>
        <v>0</v>
      </c>
      <c r="L31" s="165"/>
      <c r="M31" s="55">
        <f t="shared" si="1"/>
        <v>0</v>
      </c>
    </row>
    <row r="32" spans="10:13" x14ac:dyDescent="0.3">
      <c r="J32" s="245" t="str">
        <f t="shared" si="0"/>
        <v>0</v>
      </c>
      <c r="L32" s="165"/>
      <c r="M32" s="55">
        <f t="shared" si="1"/>
        <v>0</v>
      </c>
    </row>
    <row r="33" spans="10:13" x14ac:dyDescent="0.3">
      <c r="J33" s="245" t="str">
        <f t="shared" si="0"/>
        <v>0</v>
      </c>
      <c r="M33" s="55">
        <f t="shared" si="1"/>
        <v>0</v>
      </c>
    </row>
    <row r="34" spans="10:13" x14ac:dyDescent="0.3">
      <c r="J34" s="245" t="str">
        <f t="shared" si="0"/>
        <v>0</v>
      </c>
      <c r="M34" s="55">
        <f t="shared" si="1"/>
        <v>0</v>
      </c>
    </row>
    <row r="35" spans="10:13" x14ac:dyDescent="0.3">
      <c r="J35" s="245" t="str">
        <f t="shared" si="0"/>
        <v>0</v>
      </c>
      <c r="M35" s="55">
        <f t="shared" si="1"/>
        <v>0</v>
      </c>
    </row>
    <row r="36" spans="10:13" x14ac:dyDescent="0.3">
      <c r="J36" s="245" t="str">
        <f t="shared" si="0"/>
        <v>0</v>
      </c>
      <c r="M36" s="55">
        <f t="shared" si="1"/>
        <v>0</v>
      </c>
    </row>
    <row r="37" spans="10:13" x14ac:dyDescent="0.3">
      <c r="J37" s="245" t="str">
        <f t="shared" si="0"/>
        <v>0</v>
      </c>
      <c r="M37" s="55">
        <f t="shared" si="1"/>
        <v>0</v>
      </c>
    </row>
    <row r="38" spans="10:13" x14ac:dyDescent="0.3">
      <c r="J38" s="245" t="str">
        <f t="shared" si="0"/>
        <v>0</v>
      </c>
      <c r="M38" s="55">
        <f t="shared" si="1"/>
        <v>0</v>
      </c>
    </row>
    <row r="39" spans="10:13" x14ac:dyDescent="0.3">
      <c r="J39" s="245" t="str">
        <f t="shared" si="0"/>
        <v>0</v>
      </c>
      <c r="L39" s="165"/>
      <c r="M39" s="55">
        <f t="shared" si="1"/>
        <v>0</v>
      </c>
    </row>
    <row r="40" spans="10:13" x14ac:dyDescent="0.3">
      <c r="J40" s="245" t="str">
        <f t="shared" si="0"/>
        <v>0</v>
      </c>
      <c r="M40" s="55">
        <f t="shared" si="1"/>
        <v>0</v>
      </c>
    </row>
    <row r="41" spans="10:13" x14ac:dyDescent="0.3">
      <c r="J41" s="245" t="str">
        <f t="shared" si="0"/>
        <v>0</v>
      </c>
      <c r="M41" s="55">
        <f t="shared" si="1"/>
        <v>0</v>
      </c>
    </row>
    <row r="42" spans="10:13" x14ac:dyDescent="0.3">
      <c r="J42" s="245" t="str">
        <f t="shared" si="0"/>
        <v>0</v>
      </c>
      <c r="M42" s="55">
        <f t="shared" si="1"/>
        <v>0</v>
      </c>
    </row>
    <row r="43" spans="10:13" x14ac:dyDescent="0.3">
      <c r="J43" s="245" t="str">
        <f t="shared" si="0"/>
        <v>0</v>
      </c>
      <c r="L43" s="165"/>
      <c r="M43" s="55">
        <f t="shared" si="1"/>
        <v>0</v>
      </c>
    </row>
    <row r="44" spans="10:13" x14ac:dyDescent="0.3">
      <c r="J44" s="245" t="str">
        <f t="shared" si="0"/>
        <v>0</v>
      </c>
      <c r="L44" s="165"/>
      <c r="M44" s="55">
        <f t="shared" si="1"/>
        <v>0</v>
      </c>
    </row>
    <row r="45" spans="10:13" x14ac:dyDescent="0.3">
      <c r="J45" s="245" t="str">
        <f t="shared" si="0"/>
        <v>0</v>
      </c>
      <c r="M45" s="55">
        <f t="shared" si="1"/>
        <v>0</v>
      </c>
    </row>
    <row r="46" spans="10:13" x14ac:dyDescent="0.3">
      <c r="J46" s="245" t="str">
        <f t="shared" si="0"/>
        <v>0</v>
      </c>
      <c r="M46" s="55">
        <f t="shared" si="1"/>
        <v>0</v>
      </c>
    </row>
    <row r="47" spans="10:13" x14ac:dyDescent="0.3">
      <c r="J47" s="245" t="str">
        <f t="shared" si="0"/>
        <v>0</v>
      </c>
      <c r="M47" s="55">
        <f t="shared" si="1"/>
        <v>0</v>
      </c>
    </row>
    <row r="48" spans="10:13" x14ac:dyDescent="0.3">
      <c r="J48" s="245" t="str">
        <f t="shared" si="0"/>
        <v>0</v>
      </c>
      <c r="M48" s="55">
        <f t="shared" si="1"/>
        <v>0</v>
      </c>
    </row>
    <row r="49" spans="10:13" x14ac:dyDescent="0.3">
      <c r="J49" s="245" t="str">
        <f t="shared" si="0"/>
        <v>0</v>
      </c>
      <c r="M49" s="55">
        <f t="shared" si="1"/>
        <v>0</v>
      </c>
    </row>
    <row r="50" spans="10:13" x14ac:dyDescent="0.3">
      <c r="J50" s="245" t="str">
        <f t="shared" si="0"/>
        <v>0</v>
      </c>
      <c r="M50" s="55">
        <f t="shared" si="1"/>
        <v>0</v>
      </c>
    </row>
    <row r="51" spans="10:13" x14ac:dyDescent="0.3">
      <c r="J51" s="245" t="str">
        <f t="shared" si="0"/>
        <v>0</v>
      </c>
      <c r="M51" s="55">
        <f t="shared" si="1"/>
        <v>0</v>
      </c>
    </row>
    <row r="52" spans="10:13" x14ac:dyDescent="0.3">
      <c r="M52" s="55">
        <f t="shared" si="1"/>
        <v>0</v>
      </c>
    </row>
    <row r="53" spans="10:13" x14ac:dyDescent="0.3">
      <c r="M53" s="55">
        <f t="shared" si="1"/>
        <v>0</v>
      </c>
    </row>
    <row r="54" spans="10:13" x14ac:dyDescent="0.3">
      <c r="M54" s="55">
        <f t="shared" si="1"/>
        <v>0</v>
      </c>
    </row>
    <row r="55" spans="10:13" x14ac:dyDescent="0.3">
      <c r="M55" s="55">
        <f t="shared" si="1"/>
        <v>0</v>
      </c>
    </row>
    <row r="56" spans="10:13" x14ac:dyDescent="0.3">
      <c r="M56" s="55">
        <f t="shared" si="1"/>
        <v>0</v>
      </c>
    </row>
    <row r="57" spans="10:13" x14ac:dyDescent="0.3">
      <c r="M57" s="55">
        <f t="shared" si="1"/>
        <v>0</v>
      </c>
    </row>
    <row r="58" spans="10:13" x14ac:dyDescent="0.3">
      <c r="M58" s="55">
        <f t="shared" si="1"/>
        <v>0</v>
      </c>
    </row>
    <row r="59" spans="10:13" x14ac:dyDescent="0.3">
      <c r="M59" s="55">
        <f t="shared" si="1"/>
        <v>0</v>
      </c>
    </row>
    <row r="60" spans="10:13" x14ac:dyDescent="0.3">
      <c r="M60" s="55">
        <f t="shared" si="1"/>
        <v>0</v>
      </c>
    </row>
    <row r="61" spans="10:13" x14ac:dyDescent="0.3">
      <c r="M61" s="55">
        <f t="shared" si="1"/>
        <v>0</v>
      </c>
    </row>
    <row r="62" spans="10:13" x14ac:dyDescent="0.3">
      <c r="M62" s="55">
        <f t="shared" si="1"/>
        <v>0</v>
      </c>
    </row>
    <row r="63" spans="10:13" x14ac:dyDescent="0.3">
      <c r="M63" s="55">
        <f t="shared" si="1"/>
        <v>0</v>
      </c>
    </row>
    <row r="64" spans="10:13" x14ac:dyDescent="0.3">
      <c r="M64" s="55">
        <f t="shared" si="1"/>
        <v>0</v>
      </c>
    </row>
    <row r="65" spans="12:13" x14ac:dyDescent="0.3">
      <c r="M65" s="55">
        <f t="shared" si="1"/>
        <v>0</v>
      </c>
    </row>
    <row r="66" spans="12:13" x14ac:dyDescent="0.3">
      <c r="M66" s="55">
        <f t="shared" si="1"/>
        <v>0</v>
      </c>
    </row>
    <row r="67" spans="12:13" x14ac:dyDescent="0.3">
      <c r="L67" s="165"/>
      <c r="M67" s="55">
        <f t="shared" si="1"/>
        <v>0</v>
      </c>
    </row>
    <row r="68" spans="12:13" x14ac:dyDescent="0.3">
      <c r="M68" s="55">
        <f t="shared" si="1"/>
        <v>0</v>
      </c>
    </row>
    <row r="69" spans="12:13" x14ac:dyDescent="0.3">
      <c r="M69" s="55">
        <f t="shared" si="1"/>
        <v>0</v>
      </c>
    </row>
    <row r="70" spans="12:13" x14ac:dyDescent="0.3">
      <c r="M70" s="55">
        <f t="shared" si="1"/>
        <v>0</v>
      </c>
    </row>
    <row r="71" spans="12:13" x14ac:dyDescent="0.3">
      <c r="M71" s="55">
        <f t="shared" si="1"/>
        <v>0</v>
      </c>
    </row>
    <row r="72" spans="12:13" x14ac:dyDescent="0.3">
      <c r="M72" s="55">
        <f t="shared" ref="M72:M101" si="2">K72*J72</f>
        <v>0</v>
      </c>
    </row>
    <row r="73" spans="12:13" x14ac:dyDescent="0.3">
      <c r="M73" s="55">
        <f t="shared" si="2"/>
        <v>0</v>
      </c>
    </row>
    <row r="74" spans="12:13" x14ac:dyDescent="0.3">
      <c r="M74" s="55">
        <f t="shared" si="2"/>
        <v>0</v>
      </c>
    </row>
    <row r="75" spans="12:13" x14ac:dyDescent="0.3">
      <c r="M75" s="55">
        <f t="shared" si="2"/>
        <v>0</v>
      </c>
    </row>
    <row r="76" spans="12:13" x14ac:dyDescent="0.3">
      <c r="M76" s="55">
        <f t="shared" si="2"/>
        <v>0</v>
      </c>
    </row>
    <row r="77" spans="12:13" x14ac:dyDescent="0.3">
      <c r="M77" s="55">
        <f t="shared" si="2"/>
        <v>0</v>
      </c>
    </row>
    <row r="78" spans="12:13" x14ac:dyDescent="0.3">
      <c r="M78" s="55">
        <f t="shared" si="2"/>
        <v>0</v>
      </c>
    </row>
    <row r="79" spans="12:13" x14ac:dyDescent="0.3">
      <c r="M79" s="55">
        <f t="shared" si="2"/>
        <v>0</v>
      </c>
    </row>
    <row r="80" spans="12:13" x14ac:dyDescent="0.3">
      <c r="M80" s="55">
        <f t="shared" si="2"/>
        <v>0</v>
      </c>
    </row>
    <row r="81" spans="13:13" x14ac:dyDescent="0.3">
      <c r="M81" s="55">
        <f t="shared" si="2"/>
        <v>0</v>
      </c>
    </row>
    <row r="82" spans="13:13" x14ac:dyDescent="0.3">
      <c r="M82" s="55">
        <f t="shared" si="2"/>
        <v>0</v>
      </c>
    </row>
    <row r="83" spans="13:13" x14ac:dyDescent="0.3">
      <c r="M83" s="55">
        <f t="shared" si="2"/>
        <v>0</v>
      </c>
    </row>
    <row r="84" spans="13:13" x14ac:dyDescent="0.3">
      <c r="M84" s="55">
        <f t="shared" si="2"/>
        <v>0</v>
      </c>
    </row>
    <row r="85" spans="13:13" x14ac:dyDescent="0.3">
      <c r="M85" s="55">
        <f t="shared" si="2"/>
        <v>0</v>
      </c>
    </row>
    <row r="86" spans="13:13" x14ac:dyDescent="0.3">
      <c r="M86" s="55">
        <f t="shared" si="2"/>
        <v>0</v>
      </c>
    </row>
    <row r="87" spans="13:13" x14ac:dyDescent="0.3">
      <c r="M87" s="55">
        <f t="shared" si="2"/>
        <v>0</v>
      </c>
    </row>
    <row r="88" spans="13:13" x14ac:dyDescent="0.3">
      <c r="M88" s="55">
        <f t="shared" si="2"/>
        <v>0</v>
      </c>
    </row>
    <row r="89" spans="13:13" x14ac:dyDescent="0.3">
      <c r="M89" s="55">
        <f t="shared" si="2"/>
        <v>0</v>
      </c>
    </row>
    <row r="90" spans="13:13" x14ac:dyDescent="0.3">
      <c r="M90" s="55">
        <f t="shared" si="2"/>
        <v>0</v>
      </c>
    </row>
    <row r="91" spans="13:13" x14ac:dyDescent="0.3">
      <c r="M91" s="55">
        <f t="shared" si="2"/>
        <v>0</v>
      </c>
    </row>
    <row r="92" spans="13:13" x14ac:dyDescent="0.3">
      <c r="M92" s="55">
        <f t="shared" si="2"/>
        <v>0</v>
      </c>
    </row>
    <row r="93" spans="13:13" x14ac:dyDescent="0.3">
      <c r="M93" s="55">
        <f t="shared" si="2"/>
        <v>0</v>
      </c>
    </row>
    <row r="94" spans="13:13" x14ac:dyDescent="0.3">
      <c r="M94" s="55">
        <f t="shared" si="2"/>
        <v>0</v>
      </c>
    </row>
    <row r="95" spans="13:13" x14ac:dyDescent="0.3">
      <c r="M95" s="55">
        <f t="shared" si="2"/>
        <v>0</v>
      </c>
    </row>
    <row r="96" spans="13:13" x14ac:dyDescent="0.3">
      <c r="M96" s="55">
        <f t="shared" si="2"/>
        <v>0</v>
      </c>
    </row>
    <row r="97" spans="13:13" x14ac:dyDescent="0.3">
      <c r="M97" s="55">
        <f t="shared" si="2"/>
        <v>0</v>
      </c>
    </row>
    <row r="98" spans="13:13" x14ac:dyDescent="0.3">
      <c r="M98" s="55">
        <f t="shared" si="2"/>
        <v>0</v>
      </c>
    </row>
    <row r="99" spans="13:13" x14ac:dyDescent="0.3">
      <c r="M99" s="55">
        <f t="shared" si="2"/>
        <v>0</v>
      </c>
    </row>
    <row r="100" spans="13:13" x14ac:dyDescent="0.3">
      <c r="M100" s="55">
        <f t="shared" si="2"/>
        <v>0</v>
      </c>
    </row>
    <row r="101" spans="13:13" x14ac:dyDescent="0.3">
      <c r="M101" s="55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70657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220980</xdr:colOff>
                <xdr:row>4</xdr:row>
                <xdr:rowOff>38100</xdr:rowOff>
              </to>
            </anchor>
          </controlPr>
        </control>
      </mc:Choice>
      <mc:Fallback>
        <control shapeId="70657" r:id="rId4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R57"/>
  <sheetViews>
    <sheetView topLeftCell="D1" workbookViewId="0">
      <selection activeCell="S28" sqref="S28"/>
    </sheetView>
  </sheetViews>
  <sheetFormatPr baseColWidth="10" defaultColWidth="10.6640625" defaultRowHeight="14.4" x14ac:dyDescent="0.3"/>
  <cols>
    <col min="3" max="3" width="75.44140625" customWidth="1"/>
    <col min="4" max="4" width="5.5546875" customWidth="1"/>
    <col min="5" max="10" width="11.44140625" style="9" customWidth="1"/>
    <col min="11" max="11" width="4.44140625" style="23" customWidth="1"/>
  </cols>
  <sheetData>
    <row r="1" spans="1:18" ht="18.600000000000001" thickBot="1" x14ac:dyDescent="0.4">
      <c r="A1" s="18" t="s">
        <v>421</v>
      </c>
      <c r="B1" s="19"/>
      <c r="C1" s="19"/>
      <c r="D1" s="20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18" x14ac:dyDescent="0.3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" thickBot="1" x14ac:dyDescent="0.35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 x14ac:dyDescent="0.3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 x14ac:dyDescent="0.3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 x14ac:dyDescent="0.3">
      <c r="I6" s="8"/>
      <c r="J6" s="8" t="str">
        <f>IF(ISERROR(AVERAGE(E6:I6)),"0",(AVERAGE(E6:I6)))</f>
        <v>0</v>
      </c>
      <c r="K6" s="24"/>
      <c r="L6" s="1"/>
      <c r="M6" s="8"/>
      <c r="N6" s="9"/>
      <c r="O6" s="9"/>
      <c r="P6" s="9"/>
      <c r="Q6" s="9"/>
      <c r="R6" s="9"/>
    </row>
    <row r="7" spans="1:18" x14ac:dyDescent="0.3">
      <c r="C7" t="s">
        <v>422</v>
      </c>
      <c r="D7" t="s">
        <v>140</v>
      </c>
      <c r="E7" s="9">
        <v>150</v>
      </c>
      <c r="I7" s="8"/>
      <c r="J7" s="8">
        <f t="shared" ref="J7:J51" si="0">IF(ISERROR(AVERAGE(E7:I7)),"0",(AVERAGE(E7:I7)))</f>
        <v>150</v>
      </c>
      <c r="K7" s="24"/>
      <c r="L7" s="1"/>
      <c r="M7" s="9"/>
      <c r="N7" s="9"/>
      <c r="O7" s="9"/>
      <c r="P7" s="9"/>
      <c r="Q7" s="9"/>
      <c r="R7" s="9" t="str">
        <f>IF(ISERROR(AVERAGE(M7:Q7)),"0",(AVERAGE(M7:Q7)))</f>
        <v>0</v>
      </c>
    </row>
    <row r="8" spans="1:18" x14ac:dyDescent="0.3">
      <c r="C8" t="s">
        <v>421</v>
      </c>
      <c r="D8" t="s">
        <v>140</v>
      </c>
      <c r="E8" s="9">
        <v>150</v>
      </c>
      <c r="I8" s="8"/>
      <c r="J8" s="8">
        <f t="shared" si="0"/>
        <v>150</v>
      </c>
      <c r="K8" s="24"/>
      <c r="L8" s="1"/>
      <c r="M8" s="1"/>
      <c r="R8" s="9" t="str">
        <f t="shared" ref="R8:R57" si="1">IF(ISERROR(AVERAGE(M8:Q8)),"0",(AVERAGE(M8:Q8)))</f>
        <v>0</v>
      </c>
    </row>
    <row r="9" spans="1:18" x14ac:dyDescent="0.3">
      <c r="I9" s="8"/>
      <c r="J9" s="8" t="str">
        <f t="shared" si="0"/>
        <v>0</v>
      </c>
      <c r="K9" s="24"/>
      <c r="L9" s="1"/>
      <c r="M9" s="1"/>
      <c r="R9" s="9" t="str">
        <f t="shared" si="1"/>
        <v>0</v>
      </c>
    </row>
    <row r="10" spans="1:18" x14ac:dyDescent="0.3">
      <c r="I10" s="8"/>
      <c r="J10" s="8" t="str">
        <f t="shared" si="0"/>
        <v>0</v>
      </c>
      <c r="K10" s="24"/>
      <c r="L10" s="1"/>
      <c r="M10" s="1"/>
      <c r="R10" s="9" t="str">
        <f t="shared" si="1"/>
        <v>0</v>
      </c>
    </row>
    <row r="11" spans="1:18" x14ac:dyDescent="0.3">
      <c r="I11" s="8"/>
      <c r="J11" s="8" t="str">
        <f t="shared" si="0"/>
        <v>0</v>
      </c>
      <c r="K11" s="24"/>
      <c r="L11" s="1"/>
      <c r="M11" s="1"/>
      <c r="R11" s="9" t="str">
        <f t="shared" si="1"/>
        <v>0</v>
      </c>
    </row>
    <row r="12" spans="1:18" x14ac:dyDescent="0.3">
      <c r="I12" s="8"/>
      <c r="J12" s="8" t="str">
        <f t="shared" si="0"/>
        <v>0</v>
      </c>
      <c r="K12" s="24"/>
      <c r="L12" s="1"/>
      <c r="M12" s="1"/>
      <c r="R12" s="9" t="str">
        <f t="shared" si="1"/>
        <v>0</v>
      </c>
    </row>
    <row r="13" spans="1:18" x14ac:dyDescent="0.3">
      <c r="J13" s="8" t="str">
        <f t="shared" si="0"/>
        <v>0</v>
      </c>
      <c r="R13" s="9" t="str">
        <f t="shared" si="1"/>
        <v>0</v>
      </c>
    </row>
    <row r="14" spans="1:18" x14ac:dyDescent="0.3">
      <c r="J14" s="8" t="str">
        <f t="shared" si="0"/>
        <v>0</v>
      </c>
      <c r="R14" s="9" t="str">
        <f t="shared" si="1"/>
        <v>0</v>
      </c>
    </row>
    <row r="15" spans="1:18" x14ac:dyDescent="0.3">
      <c r="J15" s="8" t="str">
        <f t="shared" si="0"/>
        <v>0</v>
      </c>
      <c r="R15" s="9" t="str">
        <f t="shared" si="1"/>
        <v>0</v>
      </c>
    </row>
    <row r="16" spans="1:18" x14ac:dyDescent="0.3">
      <c r="J16" s="8" t="str">
        <f t="shared" si="0"/>
        <v>0</v>
      </c>
      <c r="R16" s="9" t="str">
        <f t="shared" si="1"/>
        <v>0</v>
      </c>
    </row>
    <row r="17" spans="10:18" x14ac:dyDescent="0.3">
      <c r="J17" s="8" t="str">
        <f t="shared" si="0"/>
        <v>0</v>
      </c>
      <c r="R17" s="9" t="str">
        <f t="shared" si="1"/>
        <v>0</v>
      </c>
    </row>
    <row r="18" spans="10:18" x14ac:dyDescent="0.3">
      <c r="J18" s="8" t="str">
        <f t="shared" si="0"/>
        <v>0</v>
      </c>
      <c r="R18" s="9" t="str">
        <f t="shared" si="1"/>
        <v>0</v>
      </c>
    </row>
    <row r="19" spans="10:18" x14ac:dyDescent="0.3">
      <c r="J19" s="8" t="str">
        <f t="shared" si="0"/>
        <v>0</v>
      </c>
      <c r="R19" s="9" t="str">
        <f t="shared" si="1"/>
        <v>0</v>
      </c>
    </row>
    <row r="20" spans="10:18" x14ac:dyDescent="0.3">
      <c r="J20" s="8" t="str">
        <f t="shared" si="0"/>
        <v>0</v>
      </c>
      <c r="R20" s="9" t="str">
        <f t="shared" si="1"/>
        <v>0</v>
      </c>
    </row>
    <row r="21" spans="10:18" x14ac:dyDescent="0.3">
      <c r="J21" s="8" t="str">
        <f t="shared" si="0"/>
        <v>0</v>
      </c>
      <c r="R21" s="9" t="str">
        <f t="shared" si="1"/>
        <v>0</v>
      </c>
    </row>
    <row r="22" spans="10:18" x14ac:dyDescent="0.3">
      <c r="J22" s="8" t="str">
        <f t="shared" si="0"/>
        <v>0</v>
      </c>
      <c r="R22" s="9" t="str">
        <f t="shared" si="1"/>
        <v>0</v>
      </c>
    </row>
    <row r="23" spans="10:18" x14ac:dyDescent="0.3">
      <c r="J23" s="8" t="str">
        <f t="shared" si="0"/>
        <v>0</v>
      </c>
      <c r="R23" s="9" t="str">
        <f t="shared" si="1"/>
        <v>0</v>
      </c>
    </row>
    <row r="24" spans="10:18" x14ac:dyDescent="0.3">
      <c r="J24" s="8" t="str">
        <f t="shared" si="0"/>
        <v>0</v>
      </c>
      <c r="R24" s="9" t="str">
        <f t="shared" si="1"/>
        <v>0</v>
      </c>
    </row>
    <row r="25" spans="10:18" x14ac:dyDescent="0.3">
      <c r="J25" s="8" t="str">
        <f t="shared" si="0"/>
        <v>0</v>
      </c>
      <c r="R25" s="9" t="str">
        <f t="shared" si="1"/>
        <v>0</v>
      </c>
    </row>
    <row r="26" spans="10:18" x14ac:dyDescent="0.3">
      <c r="J26" s="8" t="str">
        <f t="shared" si="0"/>
        <v>0</v>
      </c>
      <c r="R26" s="9" t="str">
        <f t="shared" si="1"/>
        <v>0</v>
      </c>
    </row>
    <row r="27" spans="10:18" x14ac:dyDescent="0.3">
      <c r="J27" s="8" t="str">
        <f t="shared" si="0"/>
        <v>0</v>
      </c>
      <c r="R27" s="9" t="str">
        <f t="shared" si="1"/>
        <v>0</v>
      </c>
    </row>
    <row r="28" spans="10:18" x14ac:dyDescent="0.3">
      <c r="J28" s="8" t="str">
        <f t="shared" si="0"/>
        <v>0</v>
      </c>
      <c r="R28" s="9" t="str">
        <f t="shared" si="1"/>
        <v>0</v>
      </c>
    </row>
    <row r="29" spans="10:18" x14ac:dyDescent="0.3">
      <c r="J29" s="8" t="str">
        <f t="shared" si="0"/>
        <v>0</v>
      </c>
      <c r="R29" s="9" t="str">
        <f t="shared" si="1"/>
        <v>0</v>
      </c>
    </row>
    <row r="30" spans="10:18" x14ac:dyDescent="0.3">
      <c r="J30" s="8" t="str">
        <f t="shared" si="0"/>
        <v>0</v>
      </c>
      <c r="R30" s="9" t="str">
        <f t="shared" si="1"/>
        <v>0</v>
      </c>
    </row>
    <row r="31" spans="10:18" x14ac:dyDescent="0.3">
      <c r="J31" s="8" t="str">
        <f t="shared" si="0"/>
        <v>0</v>
      </c>
      <c r="R31" s="9" t="str">
        <f t="shared" si="1"/>
        <v>0</v>
      </c>
    </row>
    <row r="32" spans="10:18" x14ac:dyDescent="0.3">
      <c r="J32" s="8" t="str">
        <f t="shared" si="0"/>
        <v>0</v>
      </c>
      <c r="R32" s="9" t="str">
        <f t="shared" si="1"/>
        <v>0</v>
      </c>
    </row>
    <row r="33" spans="10:18" x14ac:dyDescent="0.3">
      <c r="J33" s="8" t="str">
        <f t="shared" si="0"/>
        <v>0</v>
      </c>
      <c r="R33" s="9" t="str">
        <f t="shared" si="1"/>
        <v>0</v>
      </c>
    </row>
    <row r="34" spans="10:18" x14ac:dyDescent="0.3">
      <c r="J34" s="8" t="str">
        <f t="shared" si="0"/>
        <v>0</v>
      </c>
      <c r="R34" s="9" t="str">
        <f t="shared" si="1"/>
        <v>0</v>
      </c>
    </row>
    <row r="35" spans="10:18" x14ac:dyDescent="0.3">
      <c r="J35" s="8" t="str">
        <f t="shared" si="0"/>
        <v>0</v>
      </c>
      <c r="R35" s="9" t="str">
        <f t="shared" si="1"/>
        <v>0</v>
      </c>
    </row>
    <row r="36" spans="10:18" x14ac:dyDescent="0.3">
      <c r="J36" s="8" t="str">
        <f t="shared" si="0"/>
        <v>0</v>
      </c>
      <c r="R36" s="9" t="str">
        <f t="shared" si="1"/>
        <v>0</v>
      </c>
    </row>
    <row r="37" spans="10:18" x14ac:dyDescent="0.3">
      <c r="J37" s="8" t="str">
        <f t="shared" si="0"/>
        <v>0</v>
      </c>
      <c r="R37" s="9" t="str">
        <f t="shared" si="1"/>
        <v>0</v>
      </c>
    </row>
    <row r="38" spans="10:18" x14ac:dyDescent="0.3">
      <c r="J38" s="8" t="str">
        <f t="shared" si="0"/>
        <v>0</v>
      </c>
      <c r="R38" s="9" t="str">
        <f t="shared" si="1"/>
        <v>0</v>
      </c>
    </row>
    <row r="39" spans="10:18" x14ac:dyDescent="0.3">
      <c r="J39" s="8" t="str">
        <f t="shared" si="0"/>
        <v>0</v>
      </c>
      <c r="R39" s="9" t="str">
        <f t="shared" si="1"/>
        <v>0</v>
      </c>
    </row>
    <row r="40" spans="10:18" x14ac:dyDescent="0.3">
      <c r="J40" s="8" t="str">
        <f t="shared" si="0"/>
        <v>0</v>
      </c>
      <c r="R40" s="9" t="str">
        <f t="shared" si="1"/>
        <v>0</v>
      </c>
    </row>
    <row r="41" spans="10:18" x14ac:dyDescent="0.3">
      <c r="J41" s="8" t="str">
        <f t="shared" si="0"/>
        <v>0</v>
      </c>
      <c r="R41" s="9" t="str">
        <f t="shared" si="1"/>
        <v>0</v>
      </c>
    </row>
    <row r="42" spans="10:18" x14ac:dyDescent="0.3">
      <c r="J42" s="8" t="str">
        <f t="shared" si="0"/>
        <v>0</v>
      </c>
      <c r="R42" s="9" t="str">
        <f t="shared" si="1"/>
        <v>0</v>
      </c>
    </row>
    <row r="43" spans="10:18" x14ac:dyDescent="0.3">
      <c r="J43" s="8" t="str">
        <f t="shared" si="0"/>
        <v>0</v>
      </c>
      <c r="R43" s="9" t="str">
        <f t="shared" si="1"/>
        <v>0</v>
      </c>
    </row>
    <row r="44" spans="10:18" x14ac:dyDescent="0.3">
      <c r="J44" s="8" t="str">
        <f t="shared" si="0"/>
        <v>0</v>
      </c>
      <c r="R44" s="9" t="str">
        <f t="shared" si="1"/>
        <v>0</v>
      </c>
    </row>
    <row r="45" spans="10:18" x14ac:dyDescent="0.3">
      <c r="J45" s="8" t="str">
        <f t="shared" si="0"/>
        <v>0</v>
      </c>
      <c r="R45" s="9" t="str">
        <f t="shared" si="1"/>
        <v>0</v>
      </c>
    </row>
    <row r="46" spans="10:18" x14ac:dyDescent="0.3">
      <c r="J46" s="8" t="str">
        <f t="shared" si="0"/>
        <v>0</v>
      </c>
      <c r="R46" s="9" t="str">
        <f t="shared" si="1"/>
        <v>0</v>
      </c>
    </row>
    <row r="47" spans="10:18" x14ac:dyDescent="0.3">
      <c r="J47" s="8" t="str">
        <f t="shared" si="0"/>
        <v>0</v>
      </c>
      <c r="R47" s="9" t="str">
        <f t="shared" si="1"/>
        <v>0</v>
      </c>
    </row>
    <row r="48" spans="10:18" x14ac:dyDescent="0.3">
      <c r="J48" s="8" t="str">
        <f t="shared" si="0"/>
        <v>0</v>
      </c>
      <c r="R48" s="9" t="str">
        <f t="shared" si="1"/>
        <v>0</v>
      </c>
    </row>
    <row r="49" spans="10:18" x14ac:dyDescent="0.3">
      <c r="J49" s="8" t="str">
        <f t="shared" si="0"/>
        <v>0</v>
      </c>
      <c r="R49" s="9" t="str">
        <f t="shared" si="1"/>
        <v>0</v>
      </c>
    </row>
    <row r="50" spans="10:18" x14ac:dyDescent="0.3">
      <c r="J50" s="8" t="str">
        <f t="shared" si="0"/>
        <v>0</v>
      </c>
      <c r="R50" s="9" t="str">
        <f t="shared" si="1"/>
        <v>0</v>
      </c>
    </row>
    <row r="51" spans="10:18" x14ac:dyDescent="0.3">
      <c r="J51" s="8" t="str">
        <f t="shared" si="0"/>
        <v>0</v>
      </c>
      <c r="R51" s="9" t="str">
        <f t="shared" si="1"/>
        <v>0</v>
      </c>
    </row>
    <row r="52" spans="10:18" x14ac:dyDescent="0.3">
      <c r="R52" s="9" t="str">
        <f t="shared" si="1"/>
        <v>0</v>
      </c>
    </row>
    <row r="53" spans="10:18" x14ac:dyDescent="0.3">
      <c r="R53" s="9" t="str">
        <f t="shared" si="1"/>
        <v>0</v>
      </c>
    </row>
    <row r="54" spans="10:18" x14ac:dyDescent="0.3">
      <c r="R54" s="9" t="str">
        <f t="shared" si="1"/>
        <v>0</v>
      </c>
    </row>
    <row r="55" spans="10:18" x14ac:dyDescent="0.3">
      <c r="R55" s="9" t="str">
        <f t="shared" si="1"/>
        <v>0</v>
      </c>
    </row>
    <row r="56" spans="10:18" x14ac:dyDescent="0.3">
      <c r="R56" s="9" t="str">
        <f t="shared" si="1"/>
        <v>0</v>
      </c>
    </row>
    <row r="57" spans="10:18" x14ac:dyDescent="0.3">
      <c r="R57" s="9" t="str">
        <f t="shared" si="1"/>
        <v>0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5:J63"/>
  <sheetViews>
    <sheetView workbookViewId="0">
      <selection activeCell="E55" sqref="E55"/>
    </sheetView>
  </sheetViews>
  <sheetFormatPr baseColWidth="10" defaultColWidth="10.6640625" defaultRowHeight="14.4" x14ac:dyDescent="0.3"/>
  <cols>
    <col min="2" max="2" width="42.44140625" customWidth="1"/>
    <col min="3" max="4" width="11" style="46"/>
    <col min="5" max="5" width="11" style="114"/>
    <col min="6" max="6" width="11.44140625" style="113" bestFit="1" customWidth="1"/>
    <col min="7" max="7" width="11" style="116"/>
    <col min="8" max="10" width="11" style="46"/>
  </cols>
  <sheetData>
    <row r="5" spans="1:10" x14ac:dyDescent="0.3">
      <c r="C5" s="297" t="s">
        <v>185</v>
      </c>
      <c r="D5" s="297"/>
      <c r="E5" s="297"/>
      <c r="F5" s="297"/>
      <c r="G5" s="297"/>
    </row>
    <row r="8" spans="1:10" x14ac:dyDescent="0.3">
      <c r="C8" s="46" t="s">
        <v>145</v>
      </c>
      <c r="D8" s="46" t="s">
        <v>186</v>
      </c>
      <c r="E8" s="114" t="s">
        <v>187</v>
      </c>
      <c r="F8" s="113" t="s">
        <v>135</v>
      </c>
      <c r="G8" s="116" t="s">
        <v>204</v>
      </c>
    </row>
    <row r="9" spans="1:10" x14ac:dyDescent="0.3">
      <c r="A9" t="s">
        <v>184</v>
      </c>
      <c r="C9" s="111">
        <v>36.840000000000003</v>
      </c>
      <c r="D9" s="111" t="s">
        <v>140</v>
      </c>
      <c r="E9" s="115">
        <v>2370.17</v>
      </c>
      <c r="F9" s="112">
        <v>2370.17</v>
      </c>
      <c r="G9" s="116">
        <f>F9/C9</f>
        <v>64.336862106406073</v>
      </c>
    </row>
    <row r="10" spans="1:10" x14ac:dyDescent="0.3">
      <c r="B10" t="s">
        <v>179</v>
      </c>
      <c r="C10" s="111">
        <v>36.840000000000003</v>
      </c>
      <c r="D10" s="111" t="s">
        <v>140</v>
      </c>
      <c r="E10" s="115">
        <v>7.8</v>
      </c>
      <c r="F10" s="112">
        <f>E10*C10</f>
        <v>287.35200000000003</v>
      </c>
      <c r="H10" s="113"/>
      <c r="J10" s="113"/>
    </row>
    <row r="11" spans="1:10" x14ac:dyDescent="0.3">
      <c r="B11" t="s">
        <v>180</v>
      </c>
      <c r="C11" s="111">
        <v>1.03</v>
      </c>
      <c r="D11" s="111" t="s">
        <v>18</v>
      </c>
      <c r="E11" s="115">
        <v>46.77</v>
      </c>
      <c r="F11" s="112">
        <f t="shared" ref="F11:F14" si="0">E11*C11</f>
        <v>48.173100000000005</v>
      </c>
      <c r="H11" s="113"/>
      <c r="J11" s="113"/>
    </row>
    <row r="12" spans="1:10" x14ac:dyDescent="0.3">
      <c r="B12" t="s">
        <v>181</v>
      </c>
      <c r="C12" s="111">
        <v>17.2</v>
      </c>
      <c r="D12" s="111" t="s">
        <v>25</v>
      </c>
      <c r="E12" s="115">
        <v>15</v>
      </c>
      <c r="F12" s="112">
        <f t="shared" si="0"/>
        <v>258</v>
      </c>
      <c r="H12" s="113"/>
      <c r="J12" s="113"/>
    </row>
    <row r="13" spans="1:10" x14ac:dyDescent="0.3">
      <c r="B13" t="s">
        <v>182</v>
      </c>
      <c r="C13" s="111">
        <v>33.4</v>
      </c>
      <c r="D13" s="111" t="s">
        <v>140</v>
      </c>
      <c r="E13" s="115">
        <v>19</v>
      </c>
      <c r="F13" s="112">
        <f t="shared" si="0"/>
        <v>634.6</v>
      </c>
      <c r="H13" s="113"/>
      <c r="J13" s="113"/>
    </row>
    <row r="14" spans="1:10" x14ac:dyDescent="0.3">
      <c r="B14" t="s">
        <v>183</v>
      </c>
      <c r="C14" s="111">
        <v>36.840000000000003</v>
      </c>
      <c r="D14" s="111" t="s">
        <v>140</v>
      </c>
      <c r="E14" s="115">
        <v>31</v>
      </c>
      <c r="F14" s="112">
        <f t="shared" si="0"/>
        <v>1142.0400000000002</v>
      </c>
      <c r="H14" s="113"/>
      <c r="J14" s="113"/>
    </row>
    <row r="15" spans="1:10" x14ac:dyDescent="0.3">
      <c r="H15" s="113"/>
      <c r="J15" s="113"/>
    </row>
    <row r="17" spans="1:7" x14ac:dyDescent="0.3">
      <c r="A17" t="s">
        <v>188</v>
      </c>
      <c r="C17" s="46">
        <v>55.26</v>
      </c>
      <c r="E17" s="114">
        <f>SUM(F18:F26)</f>
        <v>7298.3603999999996</v>
      </c>
      <c r="F17" s="113">
        <v>7298.36</v>
      </c>
      <c r="G17" s="116">
        <f>F17/C17</f>
        <v>132.07310893955844</v>
      </c>
    </row>
    <row r="18" spans="1:7" x14ac:dyDescent="0.3">
      <c r="B18" t="s">
        <v>189</v>
      </c>
      <c r="C18" s="46">
        <v>55.26</v>
      </c>
      <c r="D18" s="46" t="s">
        <v>140</v>
      </c>
      <c r="E18" s="46">
        <v>11.31</v>
      </c>
      <c r="F18" s="113">
        <f t="shared" ref="F18:F26" si="1">E18*C18</f>
        <v>624.99059999999997</v>
      </c>
    </row>
    <row r="19" spans="1:7" x14ac:dyDescent="0.3">
      <c r="B19" t="s">
        <v>190</v>
      </c>
      <c r="C19" s="46">
        <v>7.6</v>
      </c>
      <c r="D19" s="46" t="s">
        <v>18</v>
      </c>
      <c r="E19" s="46">
        <v>46.77</v>
      </c>
      <c r="F19" s="113">
        <f t="shared" si="1"/>
        <v>355.452</v>
      </c>
    </row>
    <row r="20" spans="1:7" x14ac:dyDescent="0.3">
      <c r="B20" t="s">
        <v>191</v>
      </c>
      <c r="C20" s="46">
        <v>4.5629999999999997</v>
      </c>
      <c r="D20" s="46" t="s">
        <v>18</v>
      </c>
      <c r="E20" s="46">
        <v>280</v>
      </c>
      <c r="F20" s="113">
        <f t="shared" si="1"/>
        <v>1277.6399999999999</v>
      </c>
    </row>
    <row r="21" spans="1:7" x14ac:dyDescent="0.3">
      <c r="B21" t="s">
        <v>192</v>
      </c>
      <c r="C21" s="46">
        <v>15.21</v>
      </c>
      <c r="D21" s="46" t="s">
        <v>140</v>
      </c>
      <c r="E21" s="46">
        <v>45</v>
      </c>
      <c r="F21" s="113">
        <f t="shared" si="1"/>
        <v>684.45</v>
      </c>
    </row>
    <row r="22" spans="1:7" x14ac:dyDescent="0.3">
      <c r="B22" t="s">
        <v>193</v>
      </c>
      <c r="C22" s="46">
        <v>49.2</v>
      </c>
      <c r="D22" s="46" t="s">
        <v>140</v>
      </c>
      <c r="E22" s="46">
        <v>23</v>
      </c>
      <c r="F22" s="113">
        <f t="shared" si="1"/>
        <v>1131.6000000000001</v>
      </c>
    </row>
    <row r="23" spans="1:7" x14ac:dyDescent="0.3">
      <c r="B23" t="s">
        <v>194</v>
      </c>
      <c r="C23" s="46">
        <v>49.2</v>
      </c>
      <c r="D23" s="46" t="s">
        <v>140</v>
      </c>
      <c r="E23" s="46">
        <v>20.43</v>
      </c>
      <c r="F23" s="113">
        <f t="shared" si="1"/>
        <v>1005.1560000000001</v>
      </c>
    </row>
    <row r="24" spans="1:7" x14ac:dyDescent="0.3">
      <c r="B24" t="s">
        <v>195</v>
      </c>
      <c r="C24" s="46">
        <v>49.2</v>
      </c>
      <c r="D24" s="46" t="s">
        <v>140</v>
      </c>
      <c r="E24" s="46">
        <v>5.85</v>
      </c>
      <c r="F24" s="113">
        <f t="shared" si="1"/>
        <v>287.82</v>
      </c>
    </row>
    <row r="25" spans="1:7" x14ac:dyDescent="0.3">
      <c r="B25" t="s">
        <v>196</v>
      </c>
      <c r="C25" s="46">
        <v>55.26</v>
      </c>
      <c r="D25" s="46" t="s">
        <v>140</v>
      </c>
      <c r="E25" s="46">
        <v>34.200000000000003</v>
      </c>
      <c r="F25" s="113">
        <f t="shared" si="1"/>
        <v>1889.8920000000001</v>
      </c>
    </row>
    <row r="26" spans="1:7" x14ac:dyDescent="0.3">
      <c r="B26" t="s">
        <v>24</v>
      </c>
      <c r="C26" s="46">
        <v>23.77</v>
      </c>
      <c r="D26" s="46" t="s">
        <v>25</v>
      </c>
      <c r="E26" s="46">
        <v>1.74</v>
      </c>
      <c r="F26" s="113">
        <f t="shared" si="1"/>
        <v>41.3598</v>
      </c>
    </row>
    <row r="28" spans="1:7" x14ac:dyDescent="0.3">
      <c r="A28" t="s">
        <v>213</v>
      </c>
      <c r="C28" s="46">
        <v>1</v>
      </c>
      <c r="D28" s="46" t="s">
        <v>140</v>
      </c>
      <c r="E28" s="114">
        <f>E29+E31+E30</f>
        <v>108</v>
      </c>
      <c r="F28" s="113">
        <f>E28*C28</f>
        <v>108</v>
      </c>
      <c r="G28" s="118">
        <f>F28/C28</f>
        <v>108</v>
      </c>
    </row>
    <row r="29" spans="1:7" x14ac:dyDescent="0.3">
      <c r="B29" t="s">
        <v>197</v>
      </c>
      <c r="C29" s="46">
        <v>1</v>
      </c>
      <c r="D29" s="46" t="s">
        <v>140</v>
      </c>
      <c r="E29" s="114">
        <v>42</v>
      </c>
      <c r="F29" s="113">
        <f>E29*C29</f>
        <v>42</v>
      </c>
    </row>
    <row r="30" spans="1:7" x14ac:dyDescent="0.3">
      <c r="B30" t="s">
        <v>210</v>
      </c>
      <c r="C30" s="46">
        <v>1</v>
      </c>
      <c r="D30" s="46" t="s">
        <v>140</v>
      </c>
      <c r="E30" s="114">
        <v>25</v>
      </c>
      <c r="F30" s="113">
        <f>E30*C30</f>
        <v>25</v>
      </c>
    </row>
    <row r="31" spans="1:7" x14ac:dyDescent="0.3">
      <c r="B31" t="s">
        <v>211</v>
      </c>
      <c r="C31" s="46">
        <v>1</v>
      </c>
      <c r="D31" s="46" t="s">
        <v>140</v>
      </c>
      <c r="E31" s="114">
        <v>41</v>
      </c>
      <c r="F31" s="113">
        <f>E31*C31</f>
        <v>41</v>
      </c>
    </row>
    <row r="33" spans="1:8" x14ac:dyDescent="0.3">
      <c r="A33" t="s">
        <v>220</v>
      </c>
      <c r="C33" s="46">
        <v>1</v>
      </c>
      <c r="D33" s="46" t="s">
        <v>140</v>
      </c>
      <c r="E33" s="114">
        <f>E34+E37+E35</f>
        <v>67</v>
      </c>
      <c r="F33" s="113">
        <f>E33*C33</f>
        <v>67</v>
      </c>
      <c r="G33" s="118">
        <f>F33/C33</f>
        <v>67</v>
      </c>
    </row>
    <row r="34" spans="1:8" x14ac:dyDescent="0.3">
      <c r="B34" t="s">
        <v>197</v>
      </c>
      <c r="C34" s="46">
        <v>1</v>
      </c>
      <c r="D34" s="46" t="s">
        <v>140</v>
      </c>
      <c r="E34" s="114">
        <v>42</v>
      </c>
      <c r="F34" s="113">
        <f>E34*C34</f>
        <v>42</v>
      </c>
    </row>
    <row r="35" spans="1:8" x14ac:dyDescent="0.3">
      <c r="B35" t="s">
        <v>210</v>
      </c>
      <c r="C35" s="46">
        <v>1</v>
      </c>
      <c r="D35" s="46" t="s">
        <v>140</v>
      </c>
      <c r="E35" s="114">
        <v>25</v>
      </c>
      <c r="F35" s="113">
        <f>E35*C35</f>
        <v>25</v>
      </c>
    </row>
    <row r="37" spans="1:8" x14ac:dyDescent="0.3">
      <c r="A37" t="s">
        <v>198</v>
      </c>
    </row>
    <row r="38" spans="1:8" x14ac:dyDescent="0.3">
      <c r="B38" t="s">
        <v>199</v>
      </c>
      <c r="C38" s="46">
        <v>49.2</v>
      </c>
      <c r="D38" s="46" t="s">
        <v>140</v>
      </c>
      <c r="E38" s="114">
        <v>88</v>
      </c>
      <c r="F38" s="113">
        <f>E38*C38</f>
        <v>4329.6000000000004</v>
      </c>
      <c r="G38" s="116">
        <f>F38/C38</f>
        <v>88</v>
      </c>
    </row>
    <row r="40" spans="1:8" x14ac:dyDescent="0.3">
      <c r="A40" t="s">
        <v>31</v>
      </c>
    </row>
    <row r="41" spans="1:8" x14ac:dyDescent="0.3">
      <c r="B41" t="s">
        <v>200</v>
      </c>
      <c r="C41" s="46">
        <v>15.2</v>
      </c>
      <c r="D41" s="46" t="s">
        <v>25</v>
      </c>
      <c r="E41" s="114">
        <v>14.5</v>
      </c>
      <c r="F41" s="113">
        <f>E41*C41</f>
        <v>220.39999999999998</v>
      </c>
      <c r="G41" s="116">
        <f>F41/C41</f>
        <v>14.5</v>
      </c>
    </row>
    <row r="43" spans="1:8" x14ac:dyDescent="0.3">
      <c r="A43" t="s">
        <v>201</v>
      </c>
      <c r="C43" s="46">
        <v>1</v>
      </c>
      <c r="D43" s="46" t="s">
        <v>18</v>
      </c>
      <c r="E43" s="114">
        <f>E44+E45+E46</f>
        <v>1713.1</v>
      </c>
      <c r="G43" s="116">
        <f>E43*C43</f>
        <v>1713.1</v>
      </c>
      <c r="H43" s="113">
        <f>G43/49</f>
        <v>34.961224489795917</v>
      </c>
    </row>
    <row r="44" spans="1:8" x14ac:dyDescent="0.3">
      <c r="B44" t="s">
        <v>201</v>
      </c>
      <c r="C44" s="46">
        <v>1.21</v>
      </c>
      <c r="D44" s="46" t="s">
        <v>18</v>
      </c>
      <c r="E44" s="114">
        <v>570.92999999999995</v>
      </c>
      <c r="F44" s="113">
        <f>E44*C44</f>
        <v>690.82529999999997</v>
      </c>
    </row>
    <row r="45" spans="1:8" x14ac:dyDescent="0.3">
      <c r="B45" t="s">
        <v>232</v>
      </c>
      <c r="C45" s="46">
        <v>0.12</v>
      </c>
      <c r="D45" s="46" t="s">
        <v>18</v>
      </c>
      <c r="E45" s="114">
        <v>652.27</v>
      </c>
      <c r="F45" s="114">
        <f>E45*C45</f>
        <v>78.27239999999999</v>
      </c>
    </row>
    <row r="46" spans="1:8" x14ac:dyDescent="0.3">
      <c r="B46" t="s">
        <v>233</v>
      </c>
      <c r="C46" s="46">
        <v>1.67</v>
      </c>
      <c r="D46" s="46" t="s">
        <v>18</v>
      </c>
      <c r="E46" s="114">
        <v>489.9</v>
      </c>
      <c r="F46" s="114">
        <f>E46*C46</f>
        <v>818.13299999999992</v>
      </c>
    </row>
    <row r="48" spans="1:8" x14ac:dyDescent="0.3">
      <c r="A48" t="s">
        <v>202</v>
      </c>
    </row>
    <row r="49" spans="1:7" x14ac:dyDescent="0.3">
      <c r="B49" t="s">
        <v>203</v>
      </c>
      <c r="G49" s="116">
        <v>76.63</v>
      </c>
    </row>
    <row r="50" spans="1:7" x14ac:dyDescent="0.3">
      <c r="B50" t="s">
        <v>32</v>
      </c>
      <c r="G50" s="116">
        <v>75.08</v>
      </c>
    </row>
    <row r="52" spans="1:7" x14ac:dyDescent="0.3">
      <c r="A52" t="s">
        <v>30</v>
      </c>
      <c r="G52" s="116">
        <f>F53*C53</f>
        <v>29</v>
      </c>
    </row>
    <row r="53" spans="1:7" x14ac:dyDescent="0.3">
      <c r="B53" t="s">
        <v>30</v>
      </c>
      <c r="C53" s="46">
        <v>1</v>
      </c>
      <c r="D53" s="46" t="s">
        <v>25</v>
      </c>
      <c r="F53" s="113">
        <v>29</v>
      </c>
    </row>
    <row r="55" spans="1:7" x14ac:dyDescent="0.3">
      <c r="A55" t="s">
        <v>42</v>
      </c>
    </row>
    <row r="56" spans="1:7" x14ac:dyDescent="0.3">
      <c r="B56" t="s">
        <v>43</v>
      </c>
      <c r="D56" s="122" t="s">
        <v>140</v>
      </c>
      <c r="E56" s="123">
        <v>43</v>
      </c>
    </row>
    <row r="57" spans="1:7" x14ac:dyDescent="0.3">
      <c r="B57" t="s">
        <v>44</v>
      </c>
      <c r="D57" s="122" t="s">
        <v>25</v>
      </c>
      <c r="E57" s="123">
        <v>35</v>
      </c>
    </row>
    <row r="58" spans="1:7" x14ac:dyDescent="0.3">
      <c r="B58" t="s">
        <v>45</v>
      </c>
      <c r="D58" s="122" t="s">
        <v>140</v>
      </c>
      <c r="E58" s="123">
        <f>6.8/3</f>
        <v>2.2666666666666666</v>
      </c>
    </row>
    <row r="59" spans="1:7" x14ac:dyDescent="0.3">
      <c r="B59" t="s">
        <v>151</v>
      </c>
      <c r="D59" s="122" t="s">
        <v>140</v>
      </c>
      <c r="E59" s="123">
        <v>26</v>
      </c>
    </row>
    <row r="62" spans="1:7" x14ac:dyDescent="0.3">
      <c r="A62" t="s">
        <v>234</v>
      </c>
    </row>
    <row r="63" spans="1:7" x14ac:dyDescent="0.3">
      <c r="B63" t="s">
        <v>94</v>
      </c>
      <c r="D63" t="s">
        <v>17</v>
      </c>
      <c r="E63" s="123">
        <v>70.5</v>
      </c>
    </row>
  </sheetData>
  <mergeCells count="1">
    <mergeCell ref="C5:G5"/>
  </mergeCell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U56"/>
  <sheetViews>
    <sheetView topLeftCell="A19" workbookViewId="0">
      <selection activeCell="F9" sqref="F9"/>
    </sheetView>
  </sheetViews>
  <sheetFormatPr baseColWidth="10" defaultColWidth="10.6640625" defaultRowHeight="14.4" x14ac:dyDescent="0.3"/>
  <cols>
    <col min="1" max="1" width="26.109375" customWidth="1"/>
    <col min="2" max="2" width="39" customWidth="1"/>
    <col min="3" max="3" width="11.44140625" style="117" bestFit="1" customWidth="1"/>
    <col min="4" max="9" width="11.44140625" style="117" customWidth="1"/>
  </cols>
  <sheetData>
    <row r="4" spans="1:21" x14ac:dyDescent="0.3">
      <c r="A4" t="s">
        <v>205</v>
      </c>
      <c r="B4" s="110">
        <v>10</v>
      </c>
      <c r="K4" s="119" t="s">
        <v>221</v>
      </c>
      <c r="L4" s="120">
        <f>(B5/2)/TAN(RADIANS(45))</f>
        <v>3.5000000000000004</v>
      </c>
      <c r="M4" s="33">
        <f>B5*L4</f>
        <v>24.500000000000004</v>
      </c>
      <c r="N4" t="s">
        <v>216</v>
      </c>
      <c r="S4">
        <v>45</v>
      </c>
      <c r="T4">
        <v>1</v>
      </c>
      <c r="U4" t="s">
        <v>264</v>
      </c>
    </row>
    <row r="5" spans="1:21" x14ac:dyDescent="0.3">
      <c r="A5" t="s">
        <v>206</v>
      </c>
      <c r="B5" s="110">
        <v>7</v>
      </c>
      <c r="L5" s="120">
        <f>(B5/2)/TAN(RADIANS(53))</f>
        <v>2.6374391753597801</v>
      </c>
      <c r="M5" s="33">
        <f>B5*L5</f>
        <v>18.46207422751846</v>
      </c>
      <c r="N5" t="s">
        <v>217</v>
      </c>
      <c r="S5">
        <v>37</v>
      </c>
      <c r="T5">
        <v>2</v>
      </c>
      <c r="U5" t="s">
        <v>265</v>
      </c>
    </row>
    <row r="6" spans="1:21" x14ac:dyDescent="0.3">
      <c r="A6" t="s">
        <v>208</v>
      </c>
      <c r="B6" s="110">
        <v>2.8</v>
      </c>
      <c r="K6" s="119" t="s">
        <v>219</v>
      </c>
      <c r="L6" s="120">
        <f>((B5/2)*2/SIN(RADIANS(45)))*2</f>
        <v>19.798989873223331</v>
      </c>
      <c r="M6" s="33"/>
      <c r="N6" t="s">
        <v>216</v>
      </c>
      <c r="O6" t="s">
        <v>222</v>
      </c>
      <c r="P6">
        <f>L6*'Maconnerie 2'!G52</f>
        <v>574.17070632347657</v>
      </c>
      <c r="S6">
        <v>3</v>
      </c>
      <c r="T6">
        <v>3</v>
      </c>
      <c r="U6" t="s">
        <v>266</v>
      </c>
    </row>
    <row r="7" spans="1:21" x14ac:dyDescent="0.3">
      <c r="A7" t="s">
        <v>214</v>
      </c>
      <c r="B7" s="110">
        <v>3</v>
      </c>
      <c r="L7" s="120">
        <f>((B5/2)*2/SIN(RADIANS(53)))*2</f>
        <v>17.529899214187161</v>
      </c>
      <c r="N7" t="s">
        <v>217</v>
      </c>
      <c r="P7">
        <f>L7*'Maconnerie 2'!G52</f>
        <v>508.36707721142767</v>
      </c>
      <c r="U7" t="s">
        <v>267</v>
      </c>
    </row>
    <row r="8" spans="1:21" x14ac:dyDescent="0.3">
      <c r="A8" t="s">
        <v>223</v>
      </c>
      <c r="B8" s="110">
        <v>1</v>
      </c>
      <c r="L8" s="120"/>
    </row>
    <row r="9" spans="1:21" x14ac:dyDescent="0.3">
      <c r="A9" t="s">
        <v>209</v>
      </c>
      <c r="B9">
        <f>B5*B4</f>
        <v>70</v>
      </c>
    </row>
    <row r="10" spans="1:21" ht="15" thickBot="1" x14ac:dyDescent="0.35">
      <c r="A10" t="s">
        <v>218</v>
      </c>
      <c r="B10">
        <f>B9*B6</f>
        <v>196</v>
      </c>
    </row>
    <row r="11" spans="1:21" x14ac:dyDescent="0.3">
      <c r="A11" t="s">
        <v>215</v>
      </c>
      <c r="B11">
        <f>(IF(B7=45,M4,IF(B7=37,M5,0)))</f>
        <v>0</v>
      </c>
      <c r="I11" s="124"/>
      <c r="J11" s="125"/>
      <c r="K11" s="125" t="s">
        <v>200</v>
      </c>
      <c r="L11" s="126">
        <f>(((J13*2)+(2*2))+((J14*2)+(1.5*2)))*'Maconnerie 2'!G41</f>
        <v>333.5</v>
      </c>
    </row>
    <row r="12" spans="1:21" x14ac:dyDescent="0.3">
      <c r="A12" t="s">
        <v>184</v>
      </c>
      <c r="B12" s="110">
        <v>12</v>
      </c>
      <c r="I12" s="127"/>
      <c r="J12" s="3"/>
      <c r="K12" s="3" t="s">
        <v>230</v>
      </c>
      <c r="L12" s="128">
        <f>(B13+B14)*37</f>
        <v>222</v>
      </c>
    </row>
    <row r="13" spans="1:21" x14ac:dyDescent="0.3">
      <c r="A13" t="s">
        <v>225</v>
      </c>
      <c r="B13" s="110">
        <v>1</v>
      </c>
      <c r="I13" s="127" t="s">
        <v>231</v>
      </c>
      <c r="J13" s="131">
        <v>2</v>
      </c>
      <c r="K13" s="3" t="s">
        <v>228</v>
      </c>
      <c r="L13" s="128">
        <f>J13*'Maconnerie 2'!G50</f>
        <v>150.16</v>
      </c>
    </row>
    <row r="14" spans="1:21" x14ac:dyDescent="0.3">
      <c r="A14" t="s">
        <v>226</v>
      </c>
      <c r="B14" s="110">
        <v>5</v>
      </c>
      <c r="I14" s="127" t="s">
        <v>231</v>
      </c>
      <c r="J14" s="131">
        <f>B14*1.2</f>
        <v>6</v>
      </c>
      <c r="K14" s="3" t="s">
        <v>229</v>
      </c>
      <c r="L14" s="128">
        <f>J14*'Maconnerie 2'!G49</f>
        <v>459.78</v>
      </c>
    </row>
    <row r="15" spans="1:21" ht="15" thickBot="1" x14ac:dyDescent="0.35">
      <c r="A15" t="s">
        <v>236</v>
      </c>
      <c r="B15" s="110">
        <v>2</v>
      </c>
      <c r="C15" s="121"/>
      <c r="I15" s="129"/>
      <c r="J15" s="5"/>
      <c r="K15" s="5" t="s">
        <v>201</v>
      </c>
      <c r="L15" s="130"/>
    </row>
    <row r="16" spans="1:21" ht="15" thickBot="1" x14ac:dyDescent="0.35">
      <c r="A16" t="s">
        <v>242</v>
      </c>
      <c r="B16" s="110">
        <v>15</v>
      </c>
      <c r="C16" s="121"/>
    </row>
    <row r="17" spans="1:12" x14ac:dyDescent="0.3">
      <c r="A17" t="s">
        <v>245</v>
      </c>
      <c r="B17" s="110">
        <v>5</v>
      </c>
      <c r="C17" s="121"/>
      <c r="I17" s="124" t="s">
        <v>253</v>
      </c>
      <c r="J17" s="125">
        <v>1</v>
      </c>
      <c r="K17" s="125" t="s">
        <v>248</v>
      </c>
      <c r="L17" s="126">
        <f>Electricité!J7</f>
        <v>83.289999999999992</v>
      </c>
    </row>
    <row r="18" spans="1:12" x14ac:dyDescent="0.3">
      <c r="A18" t="s">
        <v>247</v>
      </c>
      <c r="B18" s="110">
        <v>7</v>
      </c>
      <c r="C18" s="121"/>
      <c r="I18" s="127"/>
      <c r="J18" s="3">
        <v>1</v>
      </c>
      <c r="K18" s="3" t="s">
        <v>249</v>
      </c>
      <c r="L18" s="128">
        <f>Electricité!J13</f>
        <v>42.56</v>
      </c>
    </row>
    <row r="19" spans="1:12" x14ac:dyDescent="0.3">
      <c r="A19" t="s">
        <v>257</v>
      </c>
      <c r="B19" s="110">
        <v>2</v>
      </c>
      <c r="C19" s="121"/>
      <c r="I19" s="127"/>
      <c r="J19" s="3">
        <v>1</v>
      </c>
      <c r="K19" s="3" t="s">
        <v>250</v>
      </c>
      <c r="L19" s="128">
        <f>Electricité!J21</f>
        <v>50.15</v>
      </c>
    </row>
    <row r="20" spans="1:12" x14ac:dyDescent="0.3">
      <c r="A20" t="s">
        <v>277</v>
      </c>
      <c r="B20" s="110">
        <v>1</v>
      </c>
      <c r="C20" s="121"/>
      <c r="I20" s="127"/>
      <c r="J20" s="3">
        <v>1</v>
      </c>
      <c r="K20" s="3" t="s">
        <v>251</v>
      </c>
      <c r="L20" s="128">
        <f>Electricité!J27</f>
        <v>4500</v>
      </c>
    </row>
    <row r="21" spans="1:12" x14ac:dyDescent="0.3">
      <c r="A21" t="s">
        <v>258</v>
      </c>
      <c r="B21" s="135" t="s">
        <v>264</v>
      </c>
      <c r="I21" s="127"/>
      <c r="J21" s="3">
        <v>1</v>
      </c>
      <c r="K21" s="3" t="s">
        <v>252</v>
      </c>
      <c r="L21" s="128">
        <f>Electricité!J34*2</f>
        <v>917.78</v>
      </c>
    </row>
    <row r="22" spans="1:12" ht="15" thickBot="1" x14ac:dyDescent="0.35">
      <c r="I22" s="129"/>
      <c r="J22" s="5" t="s">
        <v>254</v>
      </c>
      <c r="K22" s="5"/>
      <c r="L22" s="130">
        <f>L17+(3*L18+L19)</f>
        <v>261.12</v>
      </c>
    </row>
    <row r="23" spans="1:12" ht="15" thickBot="1" x14ac:dyDescent="0.35"/>
    <row r="24" spans="1:12" x14ac:dyDescent="0.3">
      <c r="I24" s="124" t="s">
        <v>269</v>
      </c>
      <c r="J24" s="132" t="s">
        <v>260</v>
      </c>
      <c r="K24" s="126">
        <f>Plomberie!J8</f>
        <v>2310.5300000000002</v>
      </c>
    </row>
    <row r="25" spans="1:12" x14ac:dyDescent="0.3">
      <c r="I25" s="127"/>
      <c r="J25" s="3" t="s">
        <v>261</v>
      </c>
      <c r="K25" s="128">
        <f>Plomberie!J12</f>
        <v>449</v>
      </c>
    </row>
    <row r="26" spans="1:12" x14ac:dyDescent="0.3">
      <c r="I26" s="127"/>
      <c r="J26" s="3" t="s">
        <v>262</v>
      </c>
      <c r="K26" s="128">
        <f>Plomberie!J9</f>
        <v>292.26</v>
      </c>
    </row>
    <row r="27" spans="1:12" x14ac:dyDescent="0.3">
      <c r="I27" s="127"/>
      <c r="J27" s="3" t="s">
        <v>263</v>
      </c>
      <c r="K27" s="128">
        <f>Plomberie!J13</f>
        <v>471.61</v>
      </c>
    </row>
    <row r="28" spans="1:12" ht="15" thickBot="1" x14ac:dyDescent="0.35">
      <c r="I28" s="129"/>
      <c r="J28" s="5" t="s">
        <v>268</v>
      </c>
      <c r="K28" s="133">
        <f>(B18-1)*K25+K24+K26+K27</f>
        <v>5768.4000000000005</v>
      </c>
    </row>
    <row r="29" spans="1:12" ht="15" thickBot="1" x14ac:dyDescent="0.35"/>
    <row r="30" spans="1:12" x14ac:dyDescent="0.3">
      <c r="I30" s="124" t="s">
        <v>270</v>
      </c>
      <c r="J30" s="125" t="s">
        <v>271</v>
      </c>
      <c r="K30" s="126">
        <v>250</v>
      </c>
    </row>
    <row r="31" spans="1:12" x14ac:dyDescent="0.3">
      <c r="B31" t="s">
        <v>207</v>
      </c>
      <c r="C31" s="117">
        <f>B9*'Maconnerie 2'!G17</f>
        <v>9245.1176257690913</v>
      </c>
      <c r="E31" s="117">
        <f>SUM(C31:C46)</f>
        <v>68588.55000672146</v>
      </c>
      <c r="F31" s="117">
        <f>E31*1.2</f>
        <v>82306.260008065743</v>
      </c>
      <c r="I31" s="127"/>
      <c r="J31" s="3" t="s">
        <v>272</v>
      </c>
      <c r="K31" s="128">
        <f>Electricité!J25</f>
        <v>59.625</v>
      </c>
    </row>
    <row r="32" spans="1:12" x14ac:dyDescent="0.3">
      <c r="B32" t="s">
        <v>238</v>
      </c>
      <c r="C32" s="117">
        <f>B10*'Maconnerie 2'!G28</f>
        <v>21168</v>
      </c>
      <c r="E32" s="117">
        <f>E31/B9</f>
        <v>979.83642866744947</v>
      </c>
      <c r="F32" s="117">
        <f>F31/B9</f>
        <v>1175.8037144009393</v>
      </c>
      <c r="I32" s="127"/>
      <c r="J32" s="3" t="s">
        <v>273</v>
      </c>
      <c r="K32" s="128">
        <f>Electricité!J30</f>
        <v>216.05</v>
      </c>
    </row>
    <row r="33" spans="2:12" ht="15" thickBot="1" x14ac:dyDescent="0.35">
      <c r="B33" t="s">
        <v>212</v>
      </c>
      <c r="C33" s="117">
        <f>IF(B7=37,('Maconnerie 2'!G33*B11+P7),IF(B7=45,(('Maconnerie 2'!G28*0.7)*B11+P6),0))</f>
        <v>0</v>
      </c>
      <c r="I33" s="129"/>
      <c r="J33" s="5" t="s">
        <v>274</v>
      </c>
      <c r="K33" s="133">
        <f>(K32*B18)+(K31*B18)+K30</f>
        <v>2179.7250000000004</v>
      </c>
    </row>
    <row r="34" spans="2:12" ht="15" thickBot="1" x14ac:dyDescent="0.35">
      <c r="B34" t="s">
        <v>224</v>
      </c>
      <c r="C34" s="117">
        <f>IF(B8=1,0,((B9*'Maconnerie 2'!G38)*(B8-1)))</f>
        <v>0</v>
      </c>
    </row>
    <row r="35" spans="2:12" x14ac:dyDescent="0.3">
      <c r="B35" t="s">
        <v>227</v>
      </c>
      <c r="C35" s="117">
        <f>B9*'Maconnerie 2'!H43+L11+L12+L13+L14</f>
        <v>3612.7257142857143</v>
      </c>
      <c r="I35" s="124" t="s">
        <v>275</v>
      </c>
      <c r="J35" s="125"/>
      <c r="K35" s="126"/>
    </row>
    <row r="36" spans="2:12" ht="15" thickBot="1" x14ac:dyDescent="0.35">
      <c r="B36" t="s">
        <v>235</v>
      </c>
      <c r="C36" s="117">
        <f>'Maconnerie 2'!E56*(Feuil2!B4*Feuil2!B5)+((B4*2)*'Maconnerie 2'!E57)</f>
        <v>3710</v>
      </c>
      <c r="I36" s="129"/>
      <c r="J36" s="5"/>
      <c r="K36" s="133" t="s">
        <v>276</v>
      </c>
    </row>
    <row r="37" spans="2:12" ht="15" thickBot="1" x14ac:dyDescent="0.35">
      <c r="B37" t="s">
        <v>237</v>
      </c>
      <c r="C37" s="117">
        <f>(Charpente!E12+Couverture!E21)*B15+Platrerie!J30</f>
        <v>76.666666666666671</v>
      </c>
    </row>
    <row r="38" spans="2:12" x14ac:dyDescent="0.3">
      <c r="B38" t="s">
        <v>239</v>
      </c>
      <c r="C38" s="117">
        <f>B14*Menuiseries_exterieures!E8+(B14*Menuiseries_exterieures!J42)+(B14*Electricité!J24)</f>
        <v>2084.1</v>
      </c>
      <c r="I38" s="124" t="s">
        <v>267</v>
      </c>
      <c r="J38" s="125"/>
      <c r="K38" s="126"/>
    </row>
    <row r="39" spans="2:12" ht="15" thickBot="1" x14ac:dyDescent="0.35">
      <c r="B39" t="s">
        <v>240</v>
      </c>
      <c r="C39" s="117">
        <f>B13*Menuiseries_exterieures!E19+(B13*Menuiseries_exterieures!J44)+(B13*Electricité!J24)</f>
        <v>624.82000000000005</v>
      </c>
      <c r="I39" s="129"/>
      <c r="J39" s="5"/>
      <c r="K39" s="133" t="s">
        <v>276</v>
      </c>
    </row>
    <row r="40" spans="2:12" ht="15" thickBot="1" x14ac:dyDescent="0.35">
      <c r="B40" t="s">
        <v>241</v>
      </c>
      <c r="C40" s="117">
        <f>(B16*2.5)*Platrerie!E23</f>
        <v>1537.5</v>
      </c>
    </row>
    <row r="41" spans="2:12" x14ac:dyDescent="0.3">
      <c r="B41" t="s">
        <v>243</v>
      </c>
      <c r="C41" s="117">
        <f>(B9*B8)*(Platrerie!E14+Platrerie!E12)+Platrerie!E31</f>
        <v>3385</v>
      </c>
      <c r="I41" s="124" t="s">
        <v>278</v>
      </c>
      <c r="J41" s="125" t="s">
        <v>279</v>
      </c>
      <c r="K41" s="126">
        <f>Plomberie!J18</f>
        <v>324.8</v>
      </c>
    </row>
    <row r="42" spans="2:12" x14ac:dyDescent="0.3">
      <c r="B42" t="s">
        <v>244</v>
      </c>
      <c r="C42" s="117">
        <f>B17*Menuiseries_intérieures!R11</f>
        <v>606.9</v>
      </c>
      <c r="I42" s="127"/>
      <c r="J42" s="3" t="s">
        <v>280</v>
      </c>
      <c r="K42" s="128">
        <f>Plomberie!J24+Plomberie!J25</f>
        <v>1502.26</v>
      </c>
    </row>
    <row r="43" spans="2:12" x14ac:dyDescent="0.3">
      <c r="B43" t="s">
        <v>246</v>
      </c>
      <c r="C43" s="117">
        <f>Menuiseries_intérieures!J13</f>
        <v>2400</v>
      </c>
      <c r="I43" s="127"/>
      <c r="J43" s="3" t="s">
        <v>281</v>
      </c>
      <c r="K43" s="128">
        <f>Plomberie!J21</f>
        <v>897.19</v>
      </c>
    </row>
    <row r="44" spans="2:12" x14ac:dyDescent="0.3">
      <c r="B44" t="s">
        <v>255</v>
      </c>
      <c r="C44" s="117">
        <f>B18*L22+L21+L20</f>
        <v>7245.62</v>
      </c>
      <c r="I44" s="127"/>
      <c r="J44" s="3" t="s">
        <v>282</v>
      </c>
      <c r="K44" s="128">
        <v>200</v>
      </c>
    </row>
    <row r="45" spans="2:12" ht="15" thickBot="1" x14ac:dyDescent="0.35">
      <c r="B45" t="s">
        <v>256</v>
      </c>
      <c r="C45" s="117">
        <f>((B20*K41)+K44+K45)+(B19*((K42+K44+K45)+(K43+K44+K45)))</f>
        <v>7123.7</v>
      </c>
      <c r="I45" s="129"/>
      <c r="J45" s="5" t="s">
        <v>283</v>
      </c>
      <c r="K45" s="130">
        <v>200</v>
      </c>
    </row>
    <row r="46" spans="2:12" ht="15" thickBot="1" x14ac:dyDescent="0.35">
      <c r="B46" t="s">
        <v>259</v>
      </c>
      <c r="C46" s="117">
        <f>IF(B21="gaz",K28,IF(B21="Electrique",K33,IF(B21="Electrique + Poele",(K36+4*(K31+K32)),K39)))</f>
        <v>5768.4000000000005</v>
      </c>
    </row>
    <row r="47" spans="2:12" x14ac:dyDescent="0.3">
      <c r="B47" t="s">
        <v>293</v>
      </c>
      <c r="C47" s="117">
        <f>L47</f>
        <v>8037.5</v>
      </c>
      <c r="I47" s="124" t="s">
        <v>284</v>
      </c>
      <c r="J47" s="125"/>
      <c r="K47" s="125"/>
      <c r="L47" s="126">
        <f>L48+L49+L51</f>
        <v>8037.5</v>
      </c>
    </row>
    <row r="48" spans="2:12" x14ac:dyDescent="0.3">
      <c r="B48" t="s">
        <v>287</v>
      </c>
      <c r="C48" s="117">
        <f>K53</f>
        <v>6200</v>
      </c>
      <c r="I48" s="127"/>
      <c r="J48" s="3" t="s">
        <v>285</v>
      </c>
      <c r="K48" s="3">
        <f>B10+(B16*2.5)</f>
        <v>233.5</v>
      </c>
      <c r="L48" s="128">
        <f>K48*Peintures!J9</f>
        <v>5837.5</v>
      </c>
    </row>
    <row r="49" spans="2:12" x14ac:dyDescent="0.3">
      <c r="I49" s="127"/>
      <c r="J49" s="3" t="s">
        <v>286</v>
      </c>
      <c r="K49" s="3"/>
      <c r="L49" s="128">
        <f>(B8*B9)*Peintures!J10</f>
        <v>1680</v>
      </c>
    </row>
    <row r="50" spans="2:12" ht="15" thickBot="1" x14ac:dyDescent="0.35">
      <c r="I50" s="127"/>
      <c r="J50" s="134" t="s">
        <v>244</v>
      </c>
      <c r="K50" s="3"/>
      <c r="L50" s="130">
        <f>B17*2*Peintures!J11</f>
        <v>400</v>
      </c>
    </row>
    <row r="51" spans="2:12" ht="15" thickBot="1" x14ac:dyDescent="0.35">
      <c r="I51" s="129"/>
      <c r="J51" s="5" t="s">
        <v>292</v>
      </c>
      <c r="K51" s="5"/>
      <c r="L51" s="130">
        <f>(B19*(Sols!J12*2)*2)</f>
        <v>520</v>
      </c>
    </row>
    <row r="52" spans="2:12" ht="15" thickBot="1" x14ac:dyDescent="0.35"/>
    <row r="53" spans="2:12" x14ac:dyDescent="0.3">
      <c r="I53" s="124" t="s">
        <v>288</v>
      </c>
      <c r="J53" s="125"/>
      <c r="K53" s="126">
        <f>K54+K55+K56</f>
        <v>6200</v>
      </c>
    </row>
    <row r="54" spans="2:12" x14ac:dyDescent="0.3">
      <c r="B54" t="s">
        <v>184</v>
      </c>
      <c r="C54" s="117">
        <f>B12*'Maconnerie 2'!G9</f>
        <v>772.04234527687288</v>
      </c>
      <c r="I54" s="127"/>
      <c r="J54" s="3" t="s">
        <v>289</v>
      </c>
      <c r="K54" s="128">
        <f>B9*Sols!J8</f>
        <v>3360</v>
      </c>
    </row>
    <row r="55" spans="2:12" x14ac:dyDescent="0.3">
      <c r="I55" s="127"/>
      <c r="J55" s="3" t="s">
        <v>290</v>
      </c>
      <c r="K55" s="128">
        <f>((B4+B5)*2)+((B16*2)*Sols!J10)</f>
        <v>460</v>
      </c>
    </row>
    <row r="56" spans="2:12" ht="15" thickBot="1" x14ac:dyDescent="0.35">
      <c r="I56" s="129"/>
      <c r="J56" s="5" t="s">
        <v>291</v>
      </c>
      <c r="K56" s="130">
        <f>B9*Sols!J7</f>
        <v>2380</v>
      </c>
    </row>
  </sheetData>
  <dataValidations count="3">
    <dataValidation type="list" allowBlank="1" showInputMessage="1" showErrorMessage="1" sqref="B7">
      <formula1>$S$4:$S$6</formula1>
    </dataValidation>
    <dataValidation type="list" allowBlank="1" showInputMessage="1" showErrorMessage="1" sqref="B8 B19:B20">
      <formula1>$T$4:$T$6</formula1>
    </dataValidation>
    <dataValidation type="list" allowBlank="1" showInputMessage="1" showErrorMessage="1" sqref="B21">
      <formula1>$U$4:$U$7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4</vt:i4>
      </vt:variant>
    </vt:vector>
  </HeadingPairs>
  <TitlesOfParts>
    <vt:vector size="25" baseType="lpstr">
      <vt:lpstr>RECAP</vt:lpstr>
      <vt:lpstr>ACCUEIL</vt:lpstr>
      <vt:lpstr>Maconnerie</vt:lpstr>
      <vt:lpstr>Enduits</vt:lpstr>
      <vt:lpstr>Charpente</vt:lpstr>
      <vt:lpstr>Couverture</vt:lpstr>
      <vt:lpstr>Menuiseries_exterieures</vt:lpstr>
      <vt:lpstr>Platrerie</vt:lpstr>
      <vt:lpstr>Electricité</vt:lpstr>
      <vt:lpstr>Plomberie</vt:lpstr>
      <vt:lpstr>Menuiseries_intérieures</vt:lpstr>
      <vt:lpstr>Sols</vt:lpstr>
      <vt:lpstr>Peintures</vt:lpstr>
      <vt:lpstr>Chauffage</vt:lpstr>
      <vt:lpstr>Ossature_bois</vt:lpstr>
      <vt:lpstr>VRD</vt:lpstr>
      <vt:lpstr>Frais annexes</vt:lpstr>
      <vt:lpstr>ITE</vt:lpstr>
      <vt:lpstr>Modele (11)</vt:lpstr>
      <vt:lpstr>Maconnerie 2</vt:lpstr>
      <vt:lpstr>Feuil2</vt:lpstr>
      <vt:lpstr>Enduits!Maconnerie</vt:lpstr>
      <vt:lpstr>Maconnerie</vt:lpstr>
      <vt:lpstr>ACCUEIL!Zone_d_impression</vt:lpstr>
      <vt:lpstr>RECAP!Zone_d_impression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Killerjo</dc:creator>
  <cp:lastModifiedBy>Dede</cp:lastModifiedBy>
  <cp:lastPrinted>2017-05-18T17:00:09Z</cp:lastPrinted>
  <dcterms:created xsi:type="dcterms:W3CDTF">2016-01-24T11:00:47Z</dcterms:created>
  <dcterms:modified xsi:type="dcterms:W3CDTF">2017-05-23T12:32:04Z</dcterms:modified>
</cp:coreProperties>
</file>