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hidePivotFieldList="1"/>
  <mc:AlternateContent xmlns:mc="http://schemas.openxmlformats.org/markup-compatibility/2006">
    <mc:Choice Requires="x15">
      <x15ac:absPath xmlns:x15ac="http://schemas.microsoft.com/office/spreadsheetml/2010/11/ac" url="C:\Users\nolfol\Desktop\"/>
    </mc:Choice>
  </mc:AlternateContent>
  <bookViews>
    <workbookView xWindow="0" yWindow="120" windowWidth="16005" windowHeight="4545" tabRatio="922"/>
  </bookViews>
  <sheets>
    <sheet name="Tabelle de base" sheetId="1" r:id="rId1"/>
    <sheet name="Tableau 2" sheetId="3" r:id="rId2"/>
    <sheet name="Modèle tableau investissement" sheetId="25" r:id="rId3"/>
    <sheet name="L1" sheetId="33" r:id="rId4"/>
    <sheet name="L2" sheetId="34" r:id="rId5"/>
    <sheet name="L3" sheetId="35" r:id="rId6"/>
    <sheet name="L4" sheetId="36" r:id="rId7"/>
    <sheet name="L5" sheetId="37" r:id="rId8"/>
    <sheet name="L6" sheetId="38" r:id="rId9"/>
    <sheet name="L7" sheetId="39" r:id="rId10"/>
  </sheets>
  <definedNames>
    <definedName name="_xlnm._FilterDatabase" localSheetId="0" hidden="1">'Tabelle de base'!$A$11:$BO$62</definedName>
    <definedName name="solver_adj" localSheetId="2" hidden="1">'Modèle tableau investissement'!$D$4</definedName>
    <definedName name="solver_cvg" localSheetId="2" hidden="1">0.0001</definedName>
    <definedName name="solver_drv" localSheetId="2" hidden="1">1</definedName>
    <definedName name="solver_est" localSheetId="2" hidden="1">1</definedName>
    <definedName name="solver_itr" localSheetId="2" hidden="1">100</definedName>
    <definedName name="solver_lin" localSheetId="2" hidden="1">2</definedName>
    <definedName name="solver_neg" localSheetId="2" hidden="1">2</definedName>
    <definedName name="solver_num" localSheetId="2" hidden="1">0</definedName>
    <definedName name="solver_nwt" localSheetId="2" hidden="1">1</definedName>
    <definedName name="solver_opt" localSheetId="2" hidden="1">'Modèle tableau investissement'!$Y$34</definedName>
    <definedName name="solver_pre" localSheetId="2" hidden="1">0.000001</definedName>
    <definedName name="solver_scl" localSheetId="2" hidden="1">2</definedName>
    <definedName name="solver_sho" localSheetId="2" hidden="1">2</definedName>
    <definedName name="solver_tim" localSheetId="2" hidden="1">100</definedName>
    <definedName name="solver_tol" localSheetId="2" hidden="1">0.05</definedName>
    <definedName name="solver_typ" localSheetId="2" hidden="1">3</definedName>
    <definedName name="solver_val" localSheetId="2" hidden="1">0</definedName>
  </definedNames>
  <calcPr calcId="152511" calcOnSave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58" i="1" l="1"/>
  <c r="F57" i="1"/>
  <c r="F56" i="1"/>
  <c r="F55" i="1"/>
  <c r="F54" i="1"/>
  <c r="F53" i="1"/>
  <c r="F52" i="1"/>
  <c r="AM55" i="1"/>
  <c r="A3" i="39" l="1"/>
  <c r="A3" i="38"/>
  <c r="A3" i="37"/>
  <c r="A3" i="36"/>
  <c r="A3" i="35"/>
  <c r="A3" i="34"/>
  <c r="A3" i="33"/>
  <c r="W3" i="39"/>
  <c r="V3" i="39"/>
  <c r="U3" i="39"/>
  <c r="T3" i="39"/>
  <c r="S3" i="39"/>
  <c r="R3" i="39"/>
  <c r="Q3" i="39"/>
  <c r="P3" i="39"/>
  <c r="N3" i="39"/>
  <c r="M3" i="39"/>
  <c r="L3" i="39"/>
  <c r="K3" i="39"/>
  <c r="J3" i="39"/>
  <c r="I3" i="39"/>
  <c r="H3" i="39"/>
  <c r="G3" i="39"/>
  <c r="F3" i="39"/>
  <c r="D3" i="39"/>
  <c r="C3" i="39"/>
  <c r="B19" i="39"/>
  <c r="D6" i="39"/>
  <c r="D1" i="39"/>
  <c r="E1" i="39" s="1"/>
  <c r="F1" i="39" s="1"/>
  <c r="G1" i="39" s="1"/>
  <c r="H1" i="39" s="1"/>
  <c r="I1" i="39" s="1"/>
  <c r="J1" i="39" s="1"/>
  <c r="K1" i="39" s="1"/>
  <c r="L1" i="39" s="1"/>
  <c r="M1" i="39" s="1"/>
  <c r="N1" i="39" s="1"/>
  <c r="O1" i="39" s="1"/>
  <c r="P1" i="39" s="1"/>
  <c r="Q1" i="39" s="1"/>
  <c r="R1" i="39" s="1"/>
  <c r="S1" i="39" s="1"/>
  <c r="T1" i="39" s="1"/>
  <c r="U1" i="39" s="1"/>
  <c r="V1" i="39" s="1"/>
  <c r="W1" i="39" s="1"/>
  <c r="W3" i="38"/>
  <c r="V3" i="38"/>
  <c r="U3" i="38"/>
  <c r="T3" i="38"/>
  <c r="S3" i="38"/>
  <c r="R3" i="38"/>
  <c r="Q3" i="38"/>
  <c r="P3" i="38"/>
  <c r="O3" i="38"/>
  <c r="N3" i="38"/>
  <c r="M3" i="38"/>
  <c r="L3" i="38"/>
  <c r="K3" i="38"/>
  <c r="J3" i="38"/>
  <c r="I3" i="38"/>
  <c r="H3" i="38"/>
  <c r="G3" i="38"/>
  <c r="F3" i="38"/>
  <c r="E3" i="38"/>
  <c r="D3" i="38"/>
  <c r="C3" i="38"/>
  <c r="B19" i="38"/>
  <c r="D6" i="38"/>
  <c r="E6" i="38" s="1"/>
  <c r="F6" i="38" s="1"/>
  <c r="D1" i="38"/>
  <c r="E1" i="38" s="1"/>
  <c r="F1" i="38" s="1"/>
  <c r="G1" i="38" s="1"/>
  <c r="H1" i="38" s="1"/>
  <c r="I1" i="38" s="1"/>
  <c r="J1" i="38" s="1"/>
  <c r="K1" i="38" s="1"/>
  <c r="L1" i="38" s="1"/>
  <c r="M1" i="38" s="1"/>
  <c r="N1" i="38" s="1"/>
  <c r="O1" i="38" s="1"/>
  <c r="P1" i="38" s="1"/>
  <c r="Q1" i="38" s="1"/>
  <c r="R1" i="38" s="1"/>
  <c r="S1" i="38" s="1"/>
  <c r="T1" i="38" s="1"/>
  <c r="U1" i="38" s="1"/>
  <c r="V1" i="38" s="1"/>
  <c r="W1" i="38" s="1"/>
  <c r="W3" i="37"/>
  <c r="V3" i="37"/>
  <c r="U3" i="37"/>
  <c r="T3" i="37"/>
  <c r="S3" i="37"/>
  <c r="R3" i="37"/>
  <c r="Q3" i="37"/>
  <c r="P3" i="37"/>
  <c r="O3" i="37"/>
  <c r="N3" i="37"/>
  <c r="M3" i="37"/>
  <c r="L3" i="37"/>
  <c r="K3" i="37"/>
  <c r="J3" i="37"/>
  <c r="I3" i="37"/>
  <c r="H3" i="37"/>
  <c r="G3" i="37"/>
  <c r="F3" i="37"/>
  <c r="D3" i="37"/>
  <c r="D6" i="37" s="1"/>
  <c r="C3" i="37"/>
  <c r="B19" i="37"/>
  <c r="D1" i="37"/>
  <c r="E1" i="37" s="1"/>
  <c r="F1" i="37" s="1"/>
  <c r="G1" i="37" s="1"/>
  <c r="H1" i="37" s="1"/>
  <c r="I1" i="37" s="1"/>
  <c r="J1" i="37" s="1"/>
  <c r="K1" i="37" s="1"/>
  <c r="L1" i="37" s="1"/>
  <c r="M1" i="37" s="1"/>
  <c r="N1" i="37" s="1"/>
  <c r="O1" i="37" s="1"/>
  <c r="P1" i="37" s="1"/>
  <c r="Q1" i="37" s="1"/>
  <c r="R1" i="37" s="1"/>
  <c r="S1" i="37" s="1"/>
  <c r="T1" i="37" s="1"/>
  <c r="U1" i="37" s="1"/>
  <c r="V1" i="37" s="1"/>
  <c r="W1" i="37" s="1"/>
  <c r="W3" i="36"/>
  <c r="V3" i="36"/>
  <c r="U3" i="36"/>
  <c r="T3" i="36"/>
  <c r="S3" i="36"/>
  <c r="R3" i="36"/>
  <c r="Q3" i="36"/>
  <c r="P3" i="36"/>
  <c r="O3" i="36"/>
  <c r="N3" i="36"/>
  <c r="M3" i="36"/>
  <c r="L3" i="36"/>
  <c r="K3" i="36"/>
  <c r="J3" i="36"/>
  <c r="I3" i="36"/>
  <c r="H3" i="36"/>
  <c r="G3" i="36"/>
  <c r="F3" i="36"/>
  <c r="D3" i="36"/>
  <c r="C3" i="36"/>
  <c r="B19" i="36"/>
  <c r="D6" i="36"/>
  <c r="F1" i="36"/>
  <c r="G1" i="36" s="1"/>
  <c r="H1" i="36" s="1"/>
  <c r="I1" i="36" s="1"/>
  <c r="J1" i="36" s="1"/>
  <c r="K1" i="36" s="1"/>
  <c r="L1" i="36" s="1"/>
  <c r="M1" i="36" s="1"/>
  <c r="D1" i="36"/>
  <c r="E1" i="36" s="1"/>
  <c r="W3" i="35"/>
  <c r="V3" i="35"/>
  <c r="U3" i="35"/>
  <c r="T3" i="35"/>
  <c r="S3" i="35"/>
  <c r="R3" i="35"/>
  <c r="Q3" i="35"/>
  <c r="P3" i="35"/>
  <c r="O3" i="35"/>
  <c r="N3" i="35"/>
  <c r="M3" i="35"/>
  <c r="K3" i="35"/>
  <c r="J3" i="35"/>
  <c r="I3" i="35"/>
  <c r="H3" i="35"/>
  <c r="G3" i="35"/>
  <c r="F3" i="35"/>
  <c r="D3" i="35"/>
  <c r="C3" i="35"/>
  <c r="B19" i="35"/>
  <c r="D6" i="35"/>
  <c r="H1" i="35"/>
  <c r="I1" i="35" s="1"/>
  <c r="J1" i="35" s="1"/>
  <c r="K1" i="35" s="1"/>
  <c r="L1" i="35" s="1"/>
  <c r="M1" i="35" s="1"/>
  <c r="N1" i="35" s="1"/>
  <c r="O1" i="35" s="1"/>
  <c r="P1" i="35" s="1"/>
  <c r="Q1" i="35" s="1"/>
  <c r="R1" i="35" s="1"/>
  <c r="S1" i="35" s="1"/>
  <c r="T1" i="35" s="1"/>
  <c r="U1" i="35" s="1"/>
  <c r="V1" i="35" s="1"/>
  <c r="W1" i="35" s="1"/>
  <c r="D1" i="35"/>
  <c r="E1" i="35" s="1"/>
  <c r="F1" i="35" s="1"/>
  <c r="G1" i="35" s="1"/>
  <c r="W3" i="34"/>
  <c r="V3" i="34"/>
  <c r="U3" i="34"/>
  <c r="T3" i="34"/>
  <c r="S3" i="34"/>
  <c r="R3" i="34"/>
  <c r="Q3" i="34"/>
  <c r="P3" i="34"/>
  <c r="O3" i="34"/>
  <c r="N3" i="34"/>
  <c r="M3" i="34"/>
  <c r="K3" i="34"/>
  <c r="J3" i="34"/>
  <c r="I3" i="34"/>
  <c r="H3" i="34"/>
  <c r="G3" i="34"/>
  <c r="F3" i="34"/>
  <c r="E3" i="34"/>
  <c r="D3" i="34"/>
  <c r="C3" i="34"/>
  <c r="B19" i="34"/>
  <c r="C4" i="34"/>
  <c r="D4" i="34" s="1"/>
  <c r="F52" i="25" s="1"/>
  <c r="F1" i="34"/>
  <c r="G1" i="34" s="1"/>
  <c r="H1" i="34" s="1"/>
  <c r="I1" i="34" s="1"/>
  <c r="J1" i="34" s="1"/>
  <c r="K1" i="34" s="1"/>
  <c r="L1" i="34" s="1"/>
  <c r="M1" i="34" s="1"/>
  <c r="E1" i="34"/>
  <c r="D1" i="34"/>
  <c r="W3" i="33"/>
  <c r="V3" i="33"/>
  <c r="U3" i="33"/>
  <c r="T3" i="33"/>
  <c r="S3" i="33"/>
  <c r="R3" i="33"/>
  <c r="Q3" i="33"/>
  <c r="P3" i="33"/>
  <c r="O3" i="33"/>
  <c r="N3" i="33"/>
  <c r="M3" i="33"/>
  <c r="K3" i="33"/>
  <c r="J3" i="33"/>
  <c r="I3" i="33"/>
  <c r="H3" i="33"/>
  <c r="G3" i="33"/>
  <c r="F3" i="33"/>
  <c r="E3" i="33"/>
  <c r="E6" i="33" s="1"/>
  <c r="F6" i="33" s="1"/>
  <c r="G6" i="33" s="1"/>
  <c r="H6" i="33" s="1"/>
  <c r="I6" i="33" s="1"/>
  <c r="J6" i="33" s="1"/>
  <c r="K6" i="33" s="1"/>
  <c r="D3" i="33"/>
  <c r="C3" i="33"/>
  <c r="D1" i="33"/>
  <c r="E1" i="33"/>
  <c r="F1" i="33" s="1"/>
  <c r="D6" i="33"/>
  <c r="E52" i="25" l="1"/>
  <c r="C4" i="39"/>
  <c r="C4" i="38"/>
  <c r="G6" i="38"/>
  <c r="H6" i="38"/>
  <c r="I6" i="38" s="1"/>
  <c r="J6" i="38" s="1"/>
  <c r="K6" i="38" s="1"/>
  <c r="L6" i="38" s="1"/>
  <c r="M6" i="38" s="1"/>
  <c r="N6" i="38" s="1"/>
  <c r="O6" i="38" s="1"/>
  <c r="P6" i="38" s="1"/>
  <c r="Q6" i="38" s="1"/>
  <c r="R6" i="38" s="1"/>
  <c r="S6" i="38" s="1"/>
  <c r="T6" i="38" s="1"/>
  <c r="U6" i="38" s="1"/>
  <c r="V6" i="38" s="1"/>
  <c r="W6" i="38" s="1"/>
  <c r="C4" i="37"/>
  <c r="N1" i="36"/>
  <c r="O1" i="36" s="1"/>
  <c r="P1" i="36" s="1"/>
  <c r="Q1" i="36" s="1"/>
  <c r="R1" i="36" s="1"/>
  <c r="S1" i="36" s="1"/>
  <c r="T1" i="36" s="1"/>
  <c r="U1" i="36" s="1"/>
  <c r="V1" i="36" s="1"/>
  <c r="W1" i="36" s="1"/>
  <c r="C4" i="36"/>
  <c r="C4" i="35"/>
  <c r="E4" i="34"/>
  <c r="N1" i="34"/>
  <c r="O1" i="34" s="1"/>
  <c r="P1" i="34" s="1"/>
  <c r="Q1" i="34" s="1"/>
  <c r="R1" i="34" s="1"/>
  <c r="S1" i="34" s="1"/>
  <c r="T1" i="34" s="1"/>
  <c r="U1" i="34" s="1"/>
  <c r="V1" i="34" s="1"/>
  <c r="W1" i="34" s="1"/>
  <c r="D6" i="34"/>
  <c r="E6" i="34" s="1"/>
  <c r="F6" i="34" s="1"/>
  <c r="G6" i="34" s="1"/>
  <c r="H6" i="34" s="1"/>
  <c r="I6" i="34" s="1"/>
  <c r="J6" i="34" s="1"/>
  <c r="K6" i="34" s="1"/>
  <c r="G1" i="33"/>
  <c r="A15" i="38" a="1"/>
  <c r="A11" i="38" a="1"/>
  <c r="A19" i="38" a="1"/>
  <c r="A12" i="38" a="1"/>
  <c r="A8" i="38" a="1"/>
  <c r="A16" i="38" a="1"/>
  <c r="A7" i="38" a="1"/>
  <c r="A18" i="38" a="1"/>
  <c r="A14" i="38" a="1"/>
  <c r="A9" i="38" a="1"/>
  <c r="A17" i="38" a="1"/>
  <c r="A13" i="38" a="1"/>
  <c r="A10" i="38" a="1"/>
  <c r="D4" i="39" l="1"/>
  <c r="F62" i="25" s="1"/>
  <c r="E62" i="25"/>
  <c r="D4" i="38"/>
  <c r="F60" i="25" s="1"/>
  <c r="E60" i="25"/>
  <c r="D4" i="37"/>
  <c r="F58" i="25" s="1"/>
  <c r="E58" i="25"/>
  <c r="D4" i="36"/>
  <c r="F56" i="25" s="1"/>
  <c r="E56" i="25"/>
  <c r="D4" i="35"/>
  <c r="F54" i="25" s="1"/>
  <c r="E54" i="25"/>
  <c r="F4" i="34"/>
  <c r="G52" i="25"/>
  <c r="A7" i="38"/>
  <c r="A14" i="38"/>
  <c r="A13" i="38"/>
  <c r="A16" i="38"/>
  <c r="A19" i="38"/>
  <c r="B18" i="38" s="1"/>
  <c r="A18" i="38"/>
  <c r="A17" i="38"/>
  <c r="A8" i="38"/>
  <c r="A11" i="38"/>
  <c r="A10" i="38"/>
  <c r="A9" i="38"/>
  <c r="A12" i="38"/>
  <c r="A15" i="38"/>
  <c r="H1" i="33"/>
  <c r="G4" i="34" l="1"/>
  <c r="H52" i="25"/>
  <c r="B16" i="38"/>
  <c r="B12" i="38"/>
  <c r="B11" i="38"/>
  <c r="B15" i="38"/>
  <c r="B14" i="38"/>
  <c r="B10" i="38"/>
  <c r="A6" i="38"/>
  <c r="B7" i="38"/>
  <c r="E4" i="38" s="1"/>
  <c r="B8" i="38"/>
  <c r="B9" i="38"/>
  <c r="B17" i="38"/>
  <c r="B13" i="38"/>
  <c r="I1" i="33"/>
  <c r="F4" i="38" l="1"/>
  <c r="G60" i="25"/>
  <c r="H4" i="34"/>
  <c r="I52" i="25"/>
  <c r="J1" i="33"/>
  <c r="G4" i="38" l="1"/>
  <c r="H60" i="25"/>
  <c r="I4" i="34"/>
  <c r="J52" i="25"/>
  <c r="K1" i="33"/>
  <c r="H4" i="38" l="1"/>
  <c r="I60" i="25"/>
  <c r="J4" i="34"/>
  <c r="K52" i="25"/>
  <c r="L1" i="33"/>
  <c r="I4" i="38" l="1"/>
  <c r="J60" i="25"/>
  <c r="K4" i="34"/>
  <c r="L52" i="25"/>
  <c r="M1" i="33"/>
  <c r="B19" i="33"/>
  <c r="J4" i="38" l="1"/>
  <c r="K60" i="25"/>
  <c r="M52" i="25"/>
  <c r="N1" i="33"/>
  <c r="K4" i="38" l="1"/>
  <c r="L60" i="25"/>
  <c r="O1" i="33"/>
  <c r="L4" i="38" l="1"/>
  <c r="M60" i="25"/>
  <c r="P1" i="33"/>
  <c r="M4" i="38" l="1"/>
  <c r="N60" i="25"/>
  <c r="Q1" i="33"/>
  <c r="N4" i="38" l="1"/>
  <c r="O60" i="25"/>
  <c r="R1" i="33"/>
  <c r="O4" i="38" l="1"/>
  <c r="P60" i="25"/>
  <c r="S1" i="33"/>
  <c r="P4" i="38" l="1"/>
  <c r="Q60" i="25"/>
  <c r="T1" i="33"/>
  <c r="Q4" i="38" l="1"/>
  <c r="R60" i="25"/>
  <c r="U1" i="33"/>
  <c r="R4" i="38" l="1"/>
  <c r="S60" i="25"/>
  <c r="V1" i="33"/>
  <c r="S4" i="38" l="1"/>
  <c r="T60" i="25"/>
  <c r="W1" i="33"/>
  <c r="T4" i="38" l="1"/>
  <c r="U60" i="25"/>
  <c r="U4" i="38" l="1"/>
  <c r="V60" i="25"/>
  <c r="V4" i="38" l="1"/>
  <c r="W60" i="25"/>
  <c r="C4" i="33"/>
  <c r="W4" i="38" l="1"/>
  <c r="Y60" i="25" s="1"/>
  <c r="X60" i="25"/>
  <c r="D4" i="33"/>
  <c r="E50" i="25"/>
  <c r="W5" i="3"/>
  <c r="Y61" i="25"/>
  <c r="Y59" i="25"/>
  <c r="Y57" i="25"/>
  <c r="Y55" i="25"/>
  <c r="Y53" i="25"/>
  <c r="Y51" i="25"/>
  <c r="Y49" i="25"/>
  <c r="X61" i="25"/>
  <c r="X59" i="25"/>
  <c r="X57" i="25"/>
  <c r="X55" i="25"/>
  <c r="X53" i="25"/>
  <c r="X51" i="25"/>
  <c r="X49" i="25"/>
  <c r="W61" i="25"/>
  <c r="W59" i="25"/>
  <c r="W57" i="25"/>
  <c r="W55" i="25"/>
  <c r="W53" i="25"/>
  <c r="W51" i="25"/>
  <c r="W49" i="25"/>
  <c r="V61" i="25"/>
  <c r="V59" i="25"/>
  <c r="V57" i="25"/>
  <c r="V55" i="25"/>
  <c r="V53" i="25"/>
  <c r="V51" i="25"/>
  <c r="V49" i="25"/>
  <c r="U61" i="25"/>
  <c r="U59" i="25"/>
  <c r="U57" i="25"/>
  <c r="U55" i="25"/>
  <c r="U53" i="25"/>
  <c r="U51" i="25"/>
  <c r="U49" i="25"/>
  <c r="T61" i="25"/>
  <c r="T59" i="25"/>
  <c r="T57" i="25"/>
  <c r="T55" i="25"/>
  <c r="T53" i="25"/>
  <c r="T51" i="25"/>
  <c r="T49" i="25"/>
  <c r="S61" i="25"/>
  <c r="S59" i="25"/>
  <c r="S57" i="25"/>
  <c r="S55" i="25"/>
  <c r="S53" i="25"/>
  <c r="S51" i="25"/>
  <c r="S49" i="25"/>
  <c r="E4" i="33" l="1"/>
  <c r="F50" i="25"/>
  <c r="R61" i="25"/>
  <c r="R59" i="25"/>
  <c r="R57" i="25"/>
  <c r="R55" i="25"/>
  <c r="R53" i="25"/>
  <c r="R51" i="25"/>
  <c r="R49" i="25"/>
  <c r="Q59" i="25"/>
  <c r="Q57" i="25"/>
  <c r="Q55" i="25"/>
  <c r="Q53" i="25"/>
  <c r="Q51" i="25"/>
  <c r="Q49" i="25"/>
  <c r="P61" i="25"/>
  <c r="P59" i="25"/>
  <c r="P57" i="25"/>
  <c r="P55" i="25"/>
  <c r="P53" i="25"/>
  <c r="P51" i="25"/>
  <c r="P49" i="25"/>
  <c r="O61" i="25"/>
  <c r="O59" i="25"/>
  <c r="O57" i="25"/>
  <c r="O55" i="25"/>
  <c r="O53" i="25"/>
  <c r="O51" i="25"/>
  <c r="O49" i="25"/>
  <c r="N61" i="25"/>
  <c r="N59" i="25"/>
  <c r="N57" i="25"/>
  <c r="N55" i="25"/>
  <c r="M61" i="25"/>
  <c r="M59" i="25"/>
  <c r="M57" i="25"/>
  <c r="M55" i="25"/>
  <c r="M53" i="25"/>
  <c r="M51" i="25"/>
  <c r="M49" i="25"/>
  <c r="L61" i="25"/>
  <c r="L59" i="25"/>
  <c r="L57" i="25"/>
  <c r="L55" i="25"/>
  <c r="L53" i="25"/>
  <c r="L51" i="25"/>
  <c r="L49" i="25"/>
  <c r="K61" i="25"/>
  <c r="K59" i="25"/>
  <c r="K57" i="25"/>
  <c r="K55" i="25"/>
  <c r="K53" i="25"/>
  <c r="K51" i="25"/>
  <c r="K49" i="25"/>
  <c r="J61" i="25"/>
  <c r="J59" i="25"/>
  <c r="J57" i="25"/>
  <c r="J55" i="25"/>
  <c r="J53" i="25"/>
  <c r="J51" i="25"/>
  <c r="J49" i="25"/>
  <c r="I61" i="25"/>
  <c r="I59" i="25"/>
  <c r="I57" i="25"/>
  <c r="I55" i="25"/>
  <c r="I53" i="25"/>
  <c r="I51" i="25"/>
  <c r="I49" i="25"/>
  <c r="H61" i="25"/>
  <c r="H59" i="25"/>
  <c r="H57" i="25"/>
  <c r="H55" i="25"/>
  <c r="H53" i="25"/>
  <c r="H51" i="25"/>
  <c r="H49" i="25"/>
  <c r="G59" i="25"/>
  <c r="G51" i="25"/>
  <c r="G49" i="25"/>
  <c r="F4" i="33" l="1"/>
  <c r="G50" i="25"/>
  <c r="BA18" i="1"/>
  <c r="BC18" i="1"/>
  <c r="BE18" i="1"/>
  <c r="BG18" i="1"/>
  <c r="BI18" i="1"/>
  <c r="BK18" i="1"/>
  <c r="BM18" i="1"/>
  <c r="BO18" i="1"/>
  <c r="AY18" i="1"/>
  <c r="AW18" i="1"/>
  <c r="AU18" i="1"/>
  <c r="AI18" i="1"/>
  <c r="AK18" i="1"/>
  <c r="AM18" i="1"/>
  <c r="AG18" i="1"/>
  <c r="AO18" i="1"/>
  <c r="AQ18" i="1"/>
  <c r="AS18" i="1"/>
  <c r="AE18" i="1"/>
  <c r="AE58" i="1"/>
  <c r="AE56" i="1"/>
  <c r="AE55" i="1"/>
  <c r="AE54" i="1"/>
  <c r="AY58" i="1"/>
  <c r="AS52" i="1"/>
  <c r="AS54" i="1"/>
  <c r="AS53" i="1"/>
  <c r="BO47" i="1"/>
  <c r="BM47" i="1"/>
  <c r="BK47" i="1"/>
  <c r="BI47" i="1"/>
  <c r="BE47" i="1"/>
  <c r="BG47" i="1"/>
  <c r="BC47" i="1"/>
  <c r="BA47" i="1"/>
  <c r="AY47" i="1"/>
  <c r="AW47" i="1"/>
  <c r="AS47" i="1"/>
  <c r="AQ47" i="1"/>
  <c r="AO47" i="1"/>
  <c r="AM47" i="1"/>
  <c r="AK47" i="1"/>
  <c r="AI47" i="1"/>
  <c r="AG47" i="1"/>
  <c r="AE45" i="1"/>
  <c r="AE47" i="1"/>
  <c r="AE46" i="1"/>
  <c r="AE37" i="1"/>
  <c r="AG37" i="1"/>
  <c r="AI37" i="1"/>
  <c r="AK37" i="1"/>
  <c r="AM37" i="1"/>
  <c r="AO37" i="1"/>
  <c r="AQ37" i="1"/>
  <c r="AS37" i="1"/>
  <c r="AU37" i="1"/>
  <c r="AW37" i="1"/>
  <c r="AY37" i="1"/>
  <c r="BA37" i="1"/>
  <c r="BC37" i="1"/>
  <c r="BE37" i="1"/>
  <c r="BG37" i="1"/>
  <c r="BI37" i="1"/>
  <c r="BK37" i="1"/>
  <c r="BM37" i="1"/>
  <c r="BO37" i="1"/>
  <c r="AE38" i="1"/>
  <c r="AG38" i="1"/>
  <c r="AI38" i="1"/>
  <c r="AK38" i="1"/>
  <c r="AM38" i="1"/>
  <c r="AO38" i="1"/>
  <c r="AQ38" i="1"/>
  <c r="AS38" i="1"/>
  <c r="AU38" i="1"/>
  <c r="AW38" i="1"/>
  <c r="AY38" i="1"/>
  <c r="BA38" i="1"/>
  <c r="BC38" i="1"/>
  <c r="BE38" i="1"/>
  <c r="BG38" i="1"/>
  <c r="BI38" i="1"/>
  <c r="BK38" i="1"/>
  <c r="BM38" i="1"/>
  <c r="BO38" i="1"/>
  <c r="AE39" i="1"/>
  <c r="AG39" i="1"/>
  <c r="AI39" i="1"/>
  <c r="AK39" i="1"/>
  <c r="AM39" i="1"/>
  <c r="AO39" i="1"/>
  <c r="AQ39" i="1"/>
  <c r="AS39" i="1"/>
  <c r="AU39" i="1"/>
  <c r="AW39" i="1"/>
  <c r="AY39" i="1"/>
  <c r="BA39" i="1"/>
  <c r="BC39" i="1"/>
  <c r="BE39" i="1"/>
  <c r="BG39" i="1"/>
  <c r="BI39" i="1"/>
  <c r="BK39" i="1"/>
  <c r="BM39" i="1"/>
  <c r="BO39" i="1"/>
  <c r="AE40" i="1"/>
  <c r="AG40" i="1"/>
  <c r="AI40" i="1"/>
  <c r="AK40" i="1"/>
  <c r="AM40" i="1"/>
  <c r="AO40" i="1"/>
  <c r="AQ40" i="1"/>
  <c r="AS40" i="1"/>
  <c r="AU40" i="1"/>
  <c r="AW40" i="1"/>
  <c r="AY40" i="1"/>
  <c r="BA40" i="1"/>
  <c r="BC40" i="1"/>
  <c r="BE40" i="1"/>
  <c r="BG40" i="1"/>
  <c r="BI40" i="1"/>
  <c r="BK40" i="1"/>
  <c r="BM40" i="1"/>
  <c r="BO40" i="1"/>
  <c r="AE41" i="1"/>
  <c r="AG41" i="1"/>
  <c r="AI41" i="1"/>
  <c r="AK41" i="1"/>
  <c r="AM41" i="1"/>
  <c r="AO41" i="1"/>
  <c r="AQ41" i="1"/>
  <c r="AS41" i="1"/>
  <c r="AU41" i="1"/>
  <c r="AW41" i="1"/>
  <c r="AY41" i="1"/>
  <c r="BA41" i="1"/>
  <c r="BC41" i="1"/>
  <c r="BE41" i="1"/>
  <c r="BG41" i="1"/>
  <c r="BI41" i="1"/>
  <c r="BK41" i="1"/>
  <c r="BM41" i="1"/>
  <c r="BO41" i="1"/>
  <c r="AE42" i="1"/>
  <c r="AG42" i="1"/>
  <c r="AI42" i="1"/>
  <c r="AK42" i="1"/>
  <c r="AM42" i="1"/>
  <c r="AO42" i="1"/>
  <c r="AQ42" i="1"/>
  <c r="AS42" i="1"/>
  <c r="AU42" i="1"/>
  <c r="AW42" i="1"/>
  <c r="AY42" i="1"/>
  <c r="BA42" i="1"/>
  <c r="BC42" i="1"/>
  <c r="BE42" i="1"/>
  <c r="BG42" i="1"/>
  <c r="BI42" i="1"/>
  <c r="BK42" i="1"/>
  <c r="BM42" i="1"/>
  <c r="BO42" i="1"/>
  <c r="AE43" i="1"/>
  <c r="AG43" i="1"/>
  <c r="AI43" i="1"/>
  <c r="AK43" i="1"/>
  <c r="AM43" i="1"/>
  <c r="AO43" i="1"/>
  <c r="AQ43" i="1"/>
  <c r="AS43" i="1"/>
  <c r="AU43" i="1"/>
  <c r="AW43" i="1"/>
  <c r="AY43" i="1"/>
  <c r="BA43" i="1"/>
  <c r="BC43" i="1"/>
  <c r="BE43" i="1"/>
  <c r="BG43" i="1"/>
  <c r="BI43" i="1"/>
  <c r="BK43" i="1"/>
  <c r="BM43" i="1"/>
  <c r="BO43" i="1"/>
  <c r="BO36" i="1"/>
  <c r="BM36" i="1"/>
  <c r="BK36" i="1"/>
  <c r="BI36" i="1"/>
  <c r="BG36" i="1"/>
  <c r="BE36" i="1"/>
  <c r="BC36" i="1"/>
  <c r="BA36" i="1"/>
  <c r="AY36" i="1"/>
  <c r="AW36" i="1"/>
  <c r="AU36" i="1"/>
  <c r="AS36" i="1"/>
  <c r="AQ36" i="1"/>
  <c r="AO36" i="1"/>
  <c r="AM36" i="1"/>
  <c r="AK36" i="1"/>
  <c r="AI36" i="1"/>
  <c r="AG36" i="1"/>
  <c r="AE36" i="1"/>
  <c r="AD25" i="1"/>
  <c r="AE25" i="1" s="1"/>
  <c r="Q61" i="25" l="1"/>
  <c r="O3" i="39"/>
  <c r="G61" i="25"/>
  <c r="E3" i="39"/>
  <c r="G57" i="25"/>
  <c r="E3" i="37"/>
  <c r="G55" i="25"/>
  <c r="E3" i="36"/>
  <c r="G53" i="25"/>
  <c r="E3" i="35"/>
  <c r="N53" i="25"/>
  <c r="L3" i="35"/>
  <c r="N51" i="25"/>
  <c r="L3" i="34"/>
  <c r="N49" i="25"/>
  <c r="L3" i="33"/>
  <c r="G4" i="33"/>
  <c r="H50" i="25"/>
  <c r="D8" i="3"/>
  <c r="AC48" i="1"/>
  <c r="F18" i="25" s="1"/>
  <c r="AD48" i="1"/>
  <c r="AF48" i="1"/>
  <c r="AH48" i="1"/>
  <c r="AJ48" i="1"/>
  <c r="AL48" i="1"/>
  <c r="AN48" i="1"/>
  <c r="AP48" i="1"/>
  <c r="AR48" i="1"/>
  <c r="AT48" i="1"/>
  <c r="AV48" i="1"/>
  <c r="AX48" i="1"/>
  <c r="AZ48" i="1"/>
  <c r="BB48" i="1"/>
  <c r="BD48" i="1"/>
  <c r="BF48" i="1"/>
  <c r="BH48" i="1"/>
  <c r="BJ48" i="1"/>
  <c r="BL48" i="1"/>
  <c r="BN48" i="1"/>
  <c r="AB48" i="1"/>
  <c r="E18" i="25" s="1"/>
  <c r="AD44" i="1"/>
  <c r="AF44" i="1"/>
  <c r="AH44" i="1"/>
  <c r="AJ44" i="1"/>
  <c r="AL44" i="1"/>
  <c r="AN44" i="1"/>
  <c r="AP44" i="1"/>
  <c r="AR44" i="1"/>
  <c r="AT44" i="1"/>
  <c r="AV44" i="1"/>
  <c r="AX44" i="1"/>
  <c r="AZ44" i="1"/>
  <c r="BB44" i="1"/>
  <c r="BD44" i="1"/>
  <c r="BF44" i="1"/>
  <c r="BH44" i="1"/>
  <c r="BJ44" i="1"/>
  <c r="BL44" i="1"/>
  <c r="BN44" i="1"/>
  <c r="AB44" i="1"/>
  <c r="E17" i="25" s="1"/>
  <c r="AD35" i="1"/>
  <c r="AE35" i="1"/>
  <c r="G16" i="25" s="1"/>
  <c r="AF35" i="1"/>
  <c r="AG35" i="1"/>
  <c r="H16" i="25" s="1"/>
  <c r="AH35" i="1"/>
  <c r="AI35" i="1"/>
  <c r="I16" i="25" s="1"/>
  <c r="AJ35" i="1"/>
  <c r="AK35" i="1"/>
  <c r="J16" i="25" s="1"/>
  <c r="AL35" i="1"/>
  <c r="AM35" i="1"/>
  <c r="K16" i="25" s="1"/>
  <c r="AN35" i="1"/>
  <c r="AO35" i="1"/>
  <c r="L16" i="25" s="1"/>
  <c r="AP35" i="1"/>
  <c r="AQ35" i="1"/>
  <c r="M16" i="25" s="1"/>
  <c r="AR35" i="1"/>
  <c r="AS35" i="1"/>
  <c r="N16" i="25" s="1"/>
  <c r="AT35" i="1"/>
  <c r="AU35" i="1"/>
  <c r="O16" i="25" s="1"/>
  <c r="AV35" i="1"/>
  <c r="AW35" i="1"/>
  <c r="P16" i="25" s="1"/>
  <c r="AX35" i="1"/>
  <c r="AY35" i="1"/>
  <c r="Q16" i="25" s="1"/>
  <c r="AZ35" i="1"/>
  <c r="BA35" i="1"/>
  <c r="R16" i="25" s="1"/>
  <c r="BB35" i="1"/>
  <c r="BC35" i="1"/>
  <c r="S16" i="25" s="1"/>
  <c r="BD35" i="1"/>
  <c r="BE35" i="1"/>
  <c r="T16" i="25" s="1"/>
  <c r="BF35" i="1"/>
  <c r="BG35" i="1"/>
  <c r="U16" i="25" s="1"/>
  <c r="BH35" i="1"/>
  <c r="BI35" i="1"/>
  <c r="V16" i="25" s="1"/>
  <c r="BJ35" i="1"/>
  <c r="BK35" i="1"/>
  <c r="W16" i="25" s="1"/>
  <c r="BL35" i="1"/>
  <c r="BM35" i="1"/>
  <c r="X16" i="25" s="1"/>
  <c r="BN35" i="1"/>
  <c r="BO35" i="1"/>
  <c r="Y16" i="25" s="1"/>
  <c r="A18" i="39" a="1"/>
  <c r="A12" i="39" a="1"/>
  <c r="A13" i="39" a="1"/>
  <c r="A15" i="39" a="1"/>
  <c r="A9" i="39" a="1"/>
  <c r="A11" i="39" a="1"/>
  <c r="A16" i="39" a="1"/>
  <c r="A10" i="39" a="1"/>
  <c r="A19" i="39" a="1"/>
  <c r="A14" i="39" a="1"/>
  <c r="A17" i="39" a="1"/>
  <c r="A8" i="37" a="1"/>
  <c r="A9" i="37" a="1"/>
  <c r="A18" i="37" a="1"/>
  <c r="A14" i="37" a="1"/>
  <c r="A13" i="37" a="1"/>
  <c r="A10" i="37" a="1"/>
  <c r="A19" i="37" a="1"/>
  <c r="A15" i="37" a="1"/>
  <c r="A11" i="37" a="1"/>
  <c r="A16" i="37" a="1"/>
  <c r="A12" i="37" a="1"/>
  <c r="A17" i="37" a="1"/>
  <c r="A9" i="36" a="1"/>
  <c r="A17" i="36" a="1"/>
  <c r="A14" i="36" a="1"/>
  <c r="A13" i="36" a="1"/>
  <c r="A10" i="36" a="1"/>
  <c r="A19" i="36" a="1"/>
  <c r="A12" i="36" a="1"/>
  <c r="A15" i="36" a="1"/>
  <c r="A8" i="36" a="1"/>
  <c r="A16" i="36" a="1"/>
  <c r="A18" i="36" a="1"/>
  <c r="A11" i="36" a="1"/>
  <c r="A17" i="35" a="1"/>
  <c r="A11" i="35" a="1"/>
  <c r="A15" i="35" a="1"/>
  <c r="A12" i="35" a="1"/>
  <c r="A13" i="35" a="1"/>
  <c r="A16" i="35" a="1"/>
  <c r="A10" i="35" a="1"/>
  <c r="A14" i="35" a="1"/>
  <c r="A19" i="35" a="1"/>
  <c r="A9" i="35" a="1"/>
  <c r="A18" i="35" a="1"/>
  <c r="A18" i="34" a="1"/>
  <c r="A12" i="34" a="1"/>
  <c r="A13" i="34" a="1"/>
  <c r="A8" i="34" a="1"/>
  <c r="A15" i="34" a="1"/>
  <c r="A19" i="34" a="1"/>
  <c r="A9" i="34" a="1"/>
  <c r="A11" i="34" a="1"/>
  <c r="A14" i="34" a="1"/>
  <c r="A17" i="34" a="1"/>
  <c r="A16" i="34" a="1"/>
  <c r="A10" i="34" a="1"/>
  <c r="A16" i="33" a="1"/>
  <c r="A14" i="33" a="1"/>
  <c r="A19" i="33" a="1"/>
  <c r="A17" i="33" a="1"/>
  <c r="A13" i="33" a="1"/>
  <c r="A18" i="33" a="1"/>
  <c r="A15" i="33" a="1"/>
  <c r="A12" i="33" a="1"/>
  <c r="A11" i="33" a="1"/>
  <c r="A10" i="33" a="1"/>
  <c r="A9" i="33" a="1"/>
  <c r="A8" i="33" a="1"/>
  <c r="A17" i="39" l="1"/>
  <c r="A14" i="39"/>
  <c r="A19" i="39"/>
  <c r="B18" i="39" s="1"/>
  <c r="A10" i="39"/>
  <c r="A16" i="39"/>
  <c r="B15" i="39" s="1"/>
  <c r="A11" i="39"/>
  <c r="A9" i="39"/>
  <c r="A15" i="39"/>
  <c r="A13" i="39"/>
  <c r="A12" i="39"/>
  <c r="A18" i="39"/>
  <c r="B17" i="39" s="1"/>
  <c r="E6" i="39"/>
  <c r="F6" i="39" s="1"/>
  <c r="G6" i="39" s="1"/>
  <c r="H6" i="39" s="1"/>
  <c r="I6" i="39" s="1"/>
  <c r="J6" i="39" s="1"/>
  <c r="K6" i="39" s="1"/>
  <c r="L6" i="39" s="1"/>
  <c r="M6" i="39" s="1"/>
  <c r="N6" i="39" s="1"/>
  <c r="O6" i="39" s="1"/>
  <c r="P6" i="39" s="1"/>
  <c r="Q6" i="39" s="1"/>
  <c r="R6" i="39" s="1"/>
  <c r="S6" i="39" s="1"/>
  <c r="T6" i="39" s="1"/>
  <c r="U6" i="39" s="1"/>
  <c r="V6" i="39" s="1"/>
  <c r="W6" i="39" s="1"/>
  <c r="A8" i="39" a="1"/>
  <c r="A8" i="39" s="1"/>
  <c r="A7" i="39" a="1"/>
  <c r="A7" i="39" s="1"/>
  <c r="A17" i="37"/>
  <c r="A12" i="37"/>
  <c r="A16" i="37"/>
  <c r="A11" i="37"/>
  <c r="A15" i="37"/>
  <c r="A19" i="37"/>
  <c r="B18" i="37" s="1"/>
  <c r="A10" i="37"/>
  <c r="A13" i="37"/>
  <c r="A14" i="37"/>
  <c r="B13" i="37" s="1"/>
  <c r="A18" i="37"/>
  <c r="A9" i="37"/>
  <c r="A8" i="37"/>
  <c r="E6" i="37"/>
  <c r="F6" i="37" s="1"/>
  <c r="G6" i="37" s="1"/>
  <c r="H6" i="37" s="1"/>
  <c r="I6" i="37" s="1"/>
  <c r="J6" i="37" s="1"/>
  <c r="K6" i="37" s="1"/>
  <c r="L6" i="37" s="1"/>
  <c r="M6" i="37" s="1"/>
  <c r="N6" i="37" s="1"/>
  <c r="O6" i="37" s="1"/>
  <c r="P6" i="37" s="1"/>
  <c r="Q6" i="37" s="1"/>
  <c r="R6" i="37" s="1"/>
  <c r="S6" i="37" s="1"/>
  <c r="T6" i="37" s="1"/>
  <c r="U6" i="37" s="1"/>
  <c r="V6" i="37" s="1"/>
  <c r="W6" i="37" s="1"/>
  <c r="A7" i="37" a="1"/>
  <c r="A7" i="37" s="1"/>
  <c r="A11" i="36"/>
  <c r="A18" i="36"/>
  <c r="A16" i="36"/>
  <c r="A8" i="36"/>
  <c r="A15" i="36"/>
  <c r="A12" i="36"/>
  <c r="A19" i="36"/>
  <c r="B18" i="36" s="1"/>
  <c r="A10" i="36"/>
  <c r="A13" i="36"/>
  <c r="A14" i="36"/>
  <c r="A17" i="36"/>
  <c r="A9" i="36"/>
  <c r="E6" i="36"/>
  <c r="F6" i="36" s="1"/>
  <c r="G6" i="36" s="1"/>
  <c r="H6" i="36" s="1"/>
  <c r="I6" i="36" s="1"/>
  <c r="J6" i="36" s="1"/>
  <c r="K6" i="36" s="1"/>
  <c r="L6" i="36" s="1"/>
  <c r="M6" i="36" s="1"/>
  <c r="N6" i="36" s="1"/>
  <c r="O6" i="36" s="1"/>
  <c r="P6" i="36" s="1"/>
  <c r="Q6" i="36" s="1"/>
  <c r="R6" i="36" s="1"/>
  <c r="S6" i="36" s="1"/>
  <c r="T6" i="36" s="1"/>
  <c r="U6" i="36" s="1"/>
  <c r="V6" i="36" s="1"/>
  <c r="W6" i="36" s="1"/>
  <c r="A7" i="36" a="1"/>
  <c r="A7" i="36" s="1"/>
  <c r="A18" i="35"/>
  <c r="A9" i="35"/>
  <c r="A19" i="35"/>
  <c r="B18" i="35" s="1"/>
  <c r="A14" i="35"/>
  <c r="A10" i="35"/>
  <c r="A16" i="35"/>
  <c r="A13" i="35"/>
  <c r="A12" i="35"/>
  <c r="A15" i="35"/>
  <c r="A11" i="35"/>
  <c r="A17" i="35"/>
  <c r="E6" i="35"/>
  <c r="F6" i="35" s="1"/>
  <c r="G6" i="35" s="1"/>
  <c r="H6" i="35" s="1"/>
  <c r="I6" i="35" s="1"/>
  <c r="J6" i="35" s="1"/>
  <c r="K6" i="35" s="1"/>
  <c r="A7" i="35" a="1"/>
  <c r="A7" i="35" s="1"/>
  <c r="A8" i="35" a="1"/>
  <c r="A8" i="35" s="1"/>
  <c r="L6" i="35"/>
  <c r="M6" i="35" s="1"/>
  <c r="N6" i="35" s="1"/>
  <c r="O6" i="35" s="1"/>
  <c r="P6" i="35" s="1"/>
  <c r="Q6" i="35" s="1"/>
  <c r="R6" i="35" s="1"/>
  <c r="S6" i="35" s="1"/>
  <c r="T6" i="35" s="1"/>
  <c r="U6" i="35" s="1"/>
  <c r="V6" i="35" s="1"/>
  <c r="W6" i="35" s="1"/>
  <c r="A10" i="34"/>
  <c r="A16" i="34"/>
  <c r="A17" i="34"/>
  <c r="A14" i="34"/>
  <c r="A11" i="34"/>
  <c r="A9" i="34"/>
  <c r="A19" i="34"/>
  <c r="B18" i="34" s="1"/>
  <c r="A15" i="34"/>
  <c r="A8" i="34"/>
  <c r="A13" i="34"/>
  <c r="A12" i="34"/>
  <c r="A18" i="34"/>
  <c r="L6" i="34"/>
  <c r="M6" i="34" s="1"/>
  <c r="N6" i="34" s="1"/>
  <c r="O6" i="34" s="1"/>
  <c r="P6" i="34" s="1"/>
  <c r="Q6" i="34" s="1"/>
  <c r="R6" i="34" s="1"/>
  <c r="S6" i="34" s="1"/>
  <c r="T6" i="34" s="1"/>
  <c r="U6" i="34" s="1"/>
  <c r="V6" i="34" s="1"/>
  <c r="W6" i="34" s="1"/>
  <c r="A7" i="34" a="1"/>
  <c r="A7" i="34" s="1"/>
  <c r="A8" i="33"/>
  <c r="A9" i="33"/>
  <c r="A10" i="33"/>
  <c r="A11" i="33"/>
  <c r="A12" i="33"/>
  <c r="A15" i="33"/>
  <c r="A18" i="33"/>
  <c r="A13" i="33"/>
  <c r="A17" i="33"/>
  <c r="A19" i="33"/>
  <c r="B18" i="33" s="1"/>
  <c r="A14" i="33"/>
  <c r="A16" i="33"/>
  <c r="A7" i="33" a="1"/>
  <c r="A7" i="33" s="1"/>
  <c r="L6" i="33"/>
  <c r="M6" i="33" s="1"/>
  <c r="N6" i="33" s="1"/>
  <c r="O6" i="33" s="1"/>
  <c r="P6" i="33" s="1"/>
  <c r="Q6" i="33" s="1"/>
  <c r="R6" i="33" s="1"/>
  <c r="S6" i="33" s="1"/>
  <c r="T6" i="33" s="1"/>
  <c r="U6" i="33" s="1"/>
  <c r="V6" i="33" s="1"/>
  <c r="W6" i="33" s="1"/>
  <c r="H4" i="33"/>
  <c r="I50" i="25"/>
  <c r="BH50" i="1"/>
  <c r="AR50" i="1"/>
  <c r="BJ50" i="1"/>
  <c r="AT50" i="1"/>
  <c r="AD50" i="1"/>
  <c r="AZ50" i="1"/>
  <c r="BN50" i="1"/>
  <c r="BF50" i="1"/>
  <c r="AX50" i="1"/>
  <c r="AP50" i="1"/>
  <c r="AH50" i="1"/>
  <c r="BL50" i="1"/>
  <c r="BD50" i="1"/>
  <c r="AV50" i="1"/>
  <c r="AN50" i="1"/>
  <c r="BB50" i="1"/>
  <c r="AL50" i="1"/>
  <c r="AJ50" i="1"/>
  <c r="AF50" i="1"/>
  <c r="E6" i="25"/>
  <c r="E10" i="25" s="1"/>
  <c r="E40" i="25" s="1"/>
  <c r="B13" i="36" l="1"/>
  <c r="B11" i="36"/>
  <c r="B11" i="39"/>
  <c r="A6" i="37"/>
  <c r="B11" i="37"/>
  <c r="B14" i="37"/>
  <c r="B13" i="39"/>
  <c r="B16" i="39"/>
  <c r="B10" i="39"/>
  <c r="B12" i="39"/>
  <c r="B14" i="39"/>
  <c r="B9" i="39"/>
  <c r="A6" i="39"/>
  <c r="B8" i="39"/>
  <c r="B7" i="39"/>
  <c r="B17" i="34"/>
  <c r="B16" i="37"/>
  <c r="B17" i="37"/>
  <c r="A6" i="36"/>
  <c r="B17" i="36"/>
  <c r="B14" i="34"/>
  <c r="B14" i="36"/>
  <c r="B12" i="37"/>
  <c r="B10" i="37"/>
  <c r="B11" i="34"/>
  <c r="B10" i="35"/>
  <c r="B7" i="37"/>
  <c r="B8" i="37"/>
  <c r="B9" i="37"/>
  <c r="B15" i="37"/>
  <c r="B15" i="35"/>
  <c r="B12" i="36"/>
  <c r="B10" i="36"/>
  <c r="B17" i="35"/>
  <c r="B7" i="36"/>
  <c r="B8" i="36"/>
  <c r="B9" i="36"/>
  <c r="B10" i="34"/>
  <c r="B11" i="35"/>
  <c r="B16" i="36"/>
  <c r="B15" i="36"/>
  <c r="B8" i="35"/>
  <c r="B7" i="35"/>
  <c r="A6" i="35"/>
  <c r="B14" i="35"/>
  <c r="B9" i="35"/>
  <c r="B16" i="33"/>
  <c r="B13" i="35"/>
  <c r="B12" i="33"/>
  <c r="B9" i="33"/>
  <c r="B16" i="35"/>
  <c r="B12" i="35"/>
  <c r="B9" i="34"/>
  <c r="A6" i="33"/>
  <c r="B13" i="34"/>
  <c r="B16" i="34"/>
  <c r="B13" i="33"/>
  <c r="B17" i="33"/>
  <c r="B8" i="33"/>
  <c r="A6" i="34"/>
  <c r="B12" i="34"/>
  <c r="B8" i="34"/>
  <c r="B7" i="34"/>
  <c r="B15" i="34"/>
  <c r="B10" i="33"/>
  <c r="B11" i="33"/>
  <c r="B15" i="33"/>
  <c r="B14" i="33"/>
  <c r="B7" i="33"/>
  <c r="I4" i="33"/>
  <c r="J50" i="25"/>
  <c r="E8" i="3"/>
  <c r="F8" i="3" s="1"/>
  <c r="G8" i="3" s="1"/>
  <c r="AD23" i="1"/>
  <c r="AE23" i="1" s="1"/>
  <c r="AD22" i="1"/>
  <c r="AE22" i="1" s="1"/>
  <c r="AD21" i="1"/>
  <c r="AE21" i="1" s="1"/>
  <c r="BO48" i="1"/>
  <c r="BM48" i="1"/>
  <c r="BK48" i="1"/>
  <c r="BI48" i="1"/>
  <c r="BG48" i="1"/>
  <c r="BE48" i="1"/>
  <c r="BC48" i="1"/>
  <c r="BA48" i="1"/>
  <c r="AY48" i="1"/>
  <c r="AW48" i="1"/>
  <c r="AU47" i="1"/>
  <c r="AU48" i="1" s="1"/>
  <c r="AS48" i="1"/>
  <c r="BG44" i="1"/>
  <c r="U17" i="25" s="1"/>
  <c r="BO44" i="1"/>
  <c r="Y17" i="25" s="1"/>
  <c r="BK44" i="1"/>
  <c r="W17" i="25" s="1"/>
  <c r="BC44" i="1"/>
  <c r="S17" i="25" s="1"/>
  <c r="AY44" i="1"/>
  <c r="Q17" i="25" s="1"/>
  <c r="AU44" i="1"/>
  <c r="O17" i="25" s="1"/>
  <c r="AG48" i="1"/>
  <c r="AI48" i="1"/>
  <c r="AK48" i="1"/>
  <c r="AM48" i="1"/>
  <c r="AO48" i="1"/>
  <c r="AQ48" i="1"/>
  <c r="AC32" i="1"/>
  <c r="AC33" i="1"/>
  <c r="AC34" i="1"/>
  <c r="AC30" i="1"/>
  <c r="AC29" i="1"/>
  <c r="AC43" i="1"/>
  <c r="AC44" i="1" s="1"/>
  <c r="AB29" i="1"/>
  <c r="AB31" i="1"/>
  <c r="E4" i="36" l="1"/>
  <c r="F4" i="36" s="1"/>
  <c r="E4" i="37"/>
  <c r="G58" i="25" s="1"/>
  <c r="O4" i="39"/>
  <c r="E4" i="39"/>
  <c r="E4" i="35"/>
  <c r="G54" i="25" s="1"/>
  <c r="L4" i="34"/>
  <c r="M4" i="34" s="1"/>
  <c r="L4" i="35"/>
  <c r="J4" i="33"/>
  <c r="K50" i="25"/>
  <c r="AG44" i="1"/>
  <c r="H17" i="25" s="1"/>
  <c r="AE48" i="1"/>
  <c r="G18" i="25" s="1"/>
  <c r="AC35" i="1"/>
  <c r="F16" i="25" s="1"/>
  <c r="AB35" i="1"/>
  <c r="AB50" i="1" s="1"/>
  <c r="L18" i="25"/>
  <c r="H18" i="25"/>
  <c r="AM44" i="1"/>
  <c r="K17" i="25" s="1"/>
  <c r="AY50" i="1"/>
  <c r="Q18" i="25"/>
  <c r="Q20" i="25" s="1"/>
  <c r="Q44" i="25" s="1"/>
  <c r="BG50" i="1"/>
  <c r="U18" i="25"/>
  <c r="U20" i="25" s="1"/>
  <c r="U44" i="25" s="1"/>
  <c r="BO50" i="1"/>
  <c r="Y18" i="25"/>
  <c r="Y20" i="25" s="1"/>
  <c r="Y44" i="25" s="1"/>
  <c r="AE44" i="1"/>
  <c r="G17" i="25" s="1"/>
  <c r="AI44" i="1"/>
  <c r="I17" i="25" s="1"/>
  <c r="K18" i="25"/>
  <c r="AK44" i="1"/>
  <c r="J17" i="25" s="1"/>
  <c r="AS44" i="1"/>
  <c r="N17" i="25" s="1"/>
  <c r="BA44" i="1"/>
  <c r="R17" i="25" s="1"/>
  <c r="BI44" i="1"/>
  <c r="V17" i="25" s="1"/>
  <c r="N18" i="25"/>
  <c r="AS50" i="1"/>
  <c r="R18" i="25"/>
  <c r="V18" i="25"/>
  <c r="J18" i="25"/>
  <c r="AO44" i="1"/>
  <c r="L17" i="25" s="1"/>
  <c r="AU50" i="1"/>
  <c r="O18" i="25"/>
  <c r="O20" i="25" s="1"/>
  <c r="O44" i="25" s="1"/>
  <c r="BC50" i="1"/>
  <c r="S18" i="25"/>
  <c r="S20" i="25" s="1"/>
  <c r="S44" i="25" s="1"/>
  <c r="BK50" i="1"/>
  <c r="W18" i="25"/>
  <c r="W20" i="25" s="1"/>
  <c r="W44" i="25" s="1"/>
  <c r="F17" i="25"/>
  <c r="M18" i="25"/>
  <c r="I18" i="25"/>
  <c r="AQ44" i="1"/>
  <c r="M17" i="25" s="1"/>
  <c r="AW44" i="1"/>
  <c r="P17" i="25" s="1"/>
  <c r="BE44" i="1"/>
  <c r="T17" i="25" s="1"/>
  <c r="BM44" i="1"/>
  <c r="X17" i="25" s="1"/>
  <c r="P18" i="25"/>
  <c r="AW50" i="1"/>
  <c r="T18" i="25"/>
  <c r="X18" i="25"/>
  <c r="AD24" i="1"/>
  <c r="AE24" i="1" s="1"/>
  <c r="AD26" i="1"/>
  <c r="AE26" i="1" s="1"/>
  <c r="F6" i="25"/>
  <c r="F10" i="25" s="1"/>
  <c r="F40" i="25" s="1"/>
  <c r="X4" i="25"/>
  <c r="Y4" i="25"/>
  <c r="F4" i="37" l="1"/>
  <c r="G4" i="37" s="1"/>
  <c r="G56" i="25"/>
  <c r="F4" i="35"/>
  <c r="G4" i="35" s="1"/>
  <c r="F4" i="39"/>
  <c r="G62" i="25"/>
  <c r="P4" i="39"/>
  <c r="Q62" i="25"/>
  <c r="G4" i="36"/>
  <c r="H56" i="25"/>
  <c r="N52" i="25"/>
  <c r="M4" i="35"/>
  <c r="N54" i="25"/>
  <c r="N4" i="34"/>
  <c r="O52" i="25"/>
  <c r="K4" i="33"/>
  <c r="L50" i="25"/>
  <c r="E16" i="25"/>
  <c r="E20" i="25" s="1"/>
  <c r="E44" i="25" s="1"/>
  <c r="BI50" i="1"/>
  <c r="AG50" i="1"/>
  <c r="AC50" i="1"/>
  <c r="BE50" i="1"/>
  <c r="AK50" i="1"/>
  <c r="J20" i="25"/>
  <c r="J44" i="25" s="1"/>
  <c r="K20" i="25"/>
  <c r="K44" i="25" s="1"/>
  <c r="N20" i="25"/>
  <c r="N44" i="25" s="1"/>
  <c r="AI50" i="1"/>
  <c r="V20" i="25"/>
  <c r="V44" i="25" s="1"/>
  <c r="AM50" i="1"/>
  <c r="P20" i="25"/>
  <c r="P44" i="25" s="1"/>
  <c r="R20" i="25"/>
  <c r="R44" i="25" s="1"/>
  <c r="M20" i="25"/>
  <c r="M44" i="25" s="1"/>
  <c r="L20" i="25"/>
  <c r="L44" i="25" s="1"/>
  <c r="X20" i="25"/>
  <c r="X44" i="25" s="1"/>
  <c r="T20" i="25"/>
  <c r="T44" i="25" s="1"/>
  <c r="AO50" i="1"/>
  <c r="BM50" i="1"/>
  <c r="AE50" i="1"/>
  <c r="AQ50" i="1"/>
  <c r="BA50" i="1"/>
  <c r="AB27" i="1"/>
  <c r="E12" i="25" s="1"/>
  <c r="AB19" i="1"/>
  <c r="AC27" i="1"/>
  <c r="F12" i="25" s="1"/>
  <c r="AC19" i="1"/>
  <c r="K4" i="25"/>
  <c r="L4" i="25"/>
  <c r="M4" i="25"/>
  <c r="N4" i="25"/>
  <c r="O4" i="25"/>
  <c r="P4" i="25"/>
  <c r="Q4" i="25"/>
  <c r="R4" i="25"/>
  <c r="S4" i="25"/>
  <c r="T4" i="25"/>
  <c r="U4" i="25"/>
  <c r="V4" i="25"/>
  <c r="W4" i="25"/>
  <c r="E9" i="3"/>
  <c r="E10" i="3" s="1"/>
  <c r="D9" i="3"/>
  <c r="D37" i="3"/>
  <c r="D35" i="3"/>
  <c r="G8" i="25" s="1"/>
  <c r="D29" i="3"/>
  <c r="E33" i="3"/>
  <c r="F33" i="3" s="1"/>
  <c r="G33" i="3" s="1"/>
  <c r="H33" i="3" s="1"/>
  <c r="I33" i="3" s="1"/>
  <c r="J33" i="3" s="1"/>
  <c r="K33" i="3" s="1"/>
  <c r="L33" i="3" s="1"/>
  <c r="M33" i="3" s="1"/>
  <c r="N33" i="3" s="1"/>
  <c r="O33" i="3" s="1"/>
  <c r="P33" i="3" s="1"/>
  <c r="Q33" i="3" s="1"/>
  <c r="R33" i="3" s="1"/>
  <c r="S33" i="3" s="1"/>
  <c r="T33" i="3" s="1"/>
  <c r="U33" i="3" s="1"/>
  <c r="V33" i="3" s="1"/>
  <c r="E27" i="3"/>
  <c r="H8" i="3"/>
  <c r="I8" i="3" s="1"/>
  <c r="J8" i="3" s="1"/>
  <c r="K8" i="3" s="1"/>
  <c r="L8" i="3" s="1"/>
  <c r="M8" i="3" s="1"/>
  <c r="M9" i="3" s="1"/>
  <c r="M10" i="3" s="1"/>
  <c r="I20" i="25"/>
  <c r="I44" i="25" s="1"/>
  <c r="H20" i="25"/>
  <c r="H44" i="25" s="1"/>
  <c r="G20" i="25"/>
  <c r="G44" i="25" s="1"/>
  <c r="F20" i="25"/>
  <c r="F44" i="25" s="1"/>
  <c r="J4" i="25"/>
  <c r="I4" i="25"/>
  <c r="H4" i="25"/>
  <c r="G4" i="25"/>
  <c r="F4" i="25"/>
  <c r="E4" i="25"/>
  <c r="H58" i="25" l="1"/>
  <c r="H54" i="25"/>
  <c r="G4" i="39"/>
  <c r="H62" i="25"/>
  <c r="Q4" i="39"/>
  <c r="R62" i="25"/>
  <c r="H4" i="37"/>
  <c r="I58" i="25"/>
  <c r="H4" i="36"/>
  <c r="I56" i="25"/>
  <c r="H4" i="35"/>
  <c r="I54" i="25"/>
  <c r="N4" i="35"/>
  <c r="O54" i="25"/>
  <c r="O4" i="34"/>
  <c r="P52" i="25"/>
  <c r="L4" i="33"/>
  <c r="M50" i="25"/>
  <c r="E37" i="3"/>
  <c r="AF25" i="1"/>
  <c r="AG25" i="1" s="1"/>
  <c r="E29" i="3"/>
  <c r="AF23" i="1"/>
  <c r="AG23" i="1" s="1"/>
  <c r="AF22" i="1"/>
  <c r="AG22" i="1" s="1"/>
  <c r="F27" i="3"/>
  <c r="AH25" i="1" s="1"/>
  <c r="AI25" i="1" s="1"/>
  <c r="AF21" i="1"/>
  <c r="AG21" i="1" s="1"/>
  <c r="D10" i="3"/>
  <c r="D11" i="3" s="1"/>
  <c r="AD13" i="1" s="1"/>
  <c r="AE13" i="1" s="1"/>
  <c r="E35" i="3"/>
  <c r="H8" i="25" s="1"/>
  <c r="AC59" i="1"/>
  <c r="F11" i="25"/>
  <c r="F13" i="25" s="1"/>
  <c r="F14" i="25" s="1"/>
  <c r="AB59" i="1"/>
  <c r="E27" i="25" s="1"/>
  <c r="E30" i="25" s="1"/>
  <c r="E11" i="25"/>
  <c r="E13" i="25" s="1"/>
  <c r="E14" i="25" s="1"/>
  <c r="E22" i="25" s="1"/>
  <c r="L9" i="3"/>
  <c r="L10" i="3" s="1"/>
  <c r="H9" i="3"/>
  <c r="H10" i="3" s="1"/>
  <c r="K9" i="3"/>
  <c r="K10" i="3" s="1"/>
  <c r="G9" i="3"/>
  <c r="G10" i="3" s="1"/>
  <c r="J9" i="3"/>
  <c r="J10" i="3" s="1"/>
  <c r="F9" i="3"/>
  <c r="F10" i="3" s="1"/>
  <c r="I9" i="3"/>
  <c r="I10" i="3" s="1"/>
  <c r="N8" i="3"/>
  <c r="H4" i="39" l="1"/>
  <c r="I62" i="25"/>
  <c r="R4" i="39"/>
  <c r="S62" i="25"/>
  <c r="I4" i="37"/>
  <c r="J58" i="25"/>
  <c r="I4" i="36"/>
  <c r="J56" i="25"/>
  <c r="I4" i="35"/>
  <c r="J54" i="25"/>
  <c r="O4" i="35"/>
  <c r="P54" i="25"/>
  <c r="P4" i="34"/>
  <c r="Q52" i="25"/>
  <c r="M4" i="33"/>
  <c r="N50" i="25"/>
  <c r="E32" i="25"/>
  <c r="E33" i="25" s="1"/>
  <c r="E34" i="25" s="1"/>
  <c r="E42" i="25"/>
  <c r="E46" i="25" s="1"/>
  <c r="F22" i="25"/>
  <c r="F42" i="25"/>
  <c r="F46" i="25" s="1"/>
  <c r="AB61" i="1"/>
  <c r="AC61" i="1"/>
  <c r="F27" i="25"/>
  <c r="F30" i="25" s="1"/>
  <c r="AD12" i="1"/>
  <c r="AE12" i="1" s="1"/>
  <c r="AD17" i="1"/>
  <c r="AE17" i="1" s="1"/>
  <c r="AD16" i="1"/>
  <c r="AE16" i="1" s="1"/>
  <c r="AD14" i="1"/>
  <c r="AE14" i="1" s="1"/>
  <c r="AF24" i="1"/>
  <c r="AG24" i="1" s="1"/>
  <c r="AF26" i="1"/>
  <c r="AG26" i="1" s="1"/>
  <c r="AH23" i="1"/>
  <c r="AI23" i="1" s="1"/>
  <c r="AH22" i="1"/>
  <c r="AI22" i="1" s="1"/>
  <c r="G27" i="3"/>
  <c r="AH21" i="1"/>
  <c r="AI21" i="1" s="1"/>
  <c r="F37" i="3"/>
  <c r="F35" i="3"/>
  <c r="I8" i="25" s="1"/>
  <c r="O8" i="3"/>
  <c r="P8" i="3" s="1"/>
  <c r="Q8" i="3" s="1"/>
  <c r="N9" i="3"/>
  <c r="N10" i="3" s="1"/>
  <c r="F29" i="3"/>
  <c r="I4" i="39" l="1"/>
  <c r="J62" i="25"/>
  <c r="S4" i="39"/>
  <c r="T62" i="25"/>
  <c r="J4" i="37"/>
  <c r="K58" i="25"/>
  <c r="J4" i="36"/>
  <c r="K56" i="25"/>
  <c r="J4" i="35"/>
  <c r="K54" i="25"/>
  <c r="P4" i="35"/>
  <c r="Q54" i="25"/>
  <c r="Q4" i="34"/>
  <c r="R52" i="25"/>
  <c r="N4" i="33"/>
  <c r="O50" i="25"/>
  <c r="F32" i="25"/>
  <c r="F33" i="25" s="1"/>
  <c r="F34" i="25" s="1"/>
  <c r="H27" i="3"/>
  <c r="AL25" i="1" s="1"/>
  <c r="AM25" i="1" s="1"/>
  <c r="AJ25" i="1"/>
  <c r="AK25" i="1" s="1"/>
  <c r="AD15" i="1"/>
  <c r="AE15" i="1" s="1"/>
  <c r="AJ23" i="1"/>
  <c r="AK23" i="1" s="1"/>
  <c r="H35" i="3"/>
  <c r="K8" i="25" s="1"/>
  <c r="AJ21" i="1"/>
  <c r="AK21" i="1" s="1"/>
  <c r="AJ22" i="1"/>
  <c r="AK22" i="1" s="1"/>
  <c r="AH24" i="1"/>
  <c r="AI24" i="1" s="1"/>
  <c r="AH26" i="1"/>
  <c r="AI26" i="1" s="1"/>
  <c r="G35" i="3"/>
  <c r="J8" i="25" s="1"/>
  <c r="G37" i="3"/>
  <c r="O9" i="3"/>
  <c r="O10" i="3" s="1"/>
  <c r="G29" i="3"/>
  <c r="J4" i="39" l="1"/>
  <c r="K62" i="25"/>
  <c r="T4" i="39"/>
  <c r="U62" i="25"/>
  <c r="K4" i="37"/>
  <c r="L58" i="25"/>
  <c r="K4" i="36"/>
  <c r="L56" i="25"/>
  <c r="K4" i="35"/>
  <c r="M54" i="25" s="1"/>
  <c r="L54" i="25"/>
  <c r="Q4" i="35"/>
  <c r="R54" i="25"/>
  <c r="R4" i="34"/>
  <c r="S52" i="25"/>
  <c r="O4" i="33"/>
  <c r="P50" i="25"/>
  <c r="AJ26" i="1"/>
  <c r="AK26" i="1" s="1"/>
  <c r="AJ24" i="1"/>
  <c r="AK24" i="1" s="1"/>
  <c r="I27" i="3"/>
  <c r="AN25" i="1" s="1"/>
  <c r="AO25" i="1" s="1"/>
  <c r="AL23" i="1"/>
  <c r="AM23" i="1" s="1"/>
  <c r="AL22" i="1"/>
  <c r="AM22" i="1" s="1"/>
  <c r="AL21" i="1"/>
  <c r="AM21" i="1" s="1"/>
  <c r="H29" i="3"/>
  <c r="H37" i="3"/>
  <c r="P9" i="3"/>
  <c r="P10" i="3" s="1"/>
  <c r="K4" i="39" l="1"/>
  <c r="L62" i="25"/>
  <c r="U4" i="39"/>
  <c r="V62" i="25"/>
  <c r="L4" i="37"/>
  <c r="M58" i="25"/>
  <c r="L4" i="36"/>
  <c r="M56" i="25"/>
  <c r="R4" i="35"/>
  <c r="S54" i="25"/>
  <c r="S4" i="34"/>
  <c r="T52" i="25"/>
  <c r="P4" i="33"/>
  <c r="Q50" i="25"/>
  <c r="J27" i="3"/>
  <c r="AP25" i="1" s="1"/>
  <c r="AQ25" i="1" s="1"/>
  <c r="AN21" i="1"/>
  <c r="AO21" i="1" s="1"/>
  <c r="AN23" i="1"/>
  <c r="AO23" i="1" s="1"/>
  <c r="AN22" i="1"/>
  <c r="AO22" i="1" s="1"/>
  <c r="I35" i="3"/>
  <c r="L8" i="25" s="1"/>
  <c r="AL24" i="1"/>
  <c r="AM24" i="1" s="1"/>
  <c r="AL26" i="1"/>
  <c r="AM26" i="1" s="1"/>
  <c r="I37" i="3"/>
  <c r="R8" i="3"/>
  <c r="Q9" i="3"/>
  <c r="Q10" i="3" s="1"/>
  <c r="I29" i="3"/>
  <c r="L4" i="39" l="1"/>
  <c r="M62" i="25"/>
  <c r="V4" i="39"/>
  <c r="W62" i="25"/>
  <c r="M4" i="37"/>
  <c r="N58" i="25"/>
  <c r="M4" i="36"/>
  <c r="N56" i="25"/>
  <c r="S4" i="35"/>
  <c r="T54" i="25"/>
  <c r="T4" i="34"/>
  <c r="U52" i="25"/>
  <c r="Q4" i="33"/>
  <c r="R50" i="25"/>
  <c r="K27" i="3"/>
  <c r="AR25" i="1" s="1"/>
  <c r="AS25" i="1" s="1"/>
  <c r="AP21" i="1"/>
  <c r="AQ21" i="1" s="1"/>
  <c r="AP23" i="1"/>
  <c r="AQ23" i="1" s="1"/>
  <c r="AP22" i="1"/>
  <c r="AQ22" i="1" s="1"/>
  <c r="AN24" i="1"/>
  <c r="AO24" i="1" s="1"/>
  <c r="AN26" i="1"/>
  <c r="AO26" i="1" s="1"/>
  <c r="J35" i="3"/>
  <c r="M8" i="25" s="1"/>
  <c r="J37" i="3"/>
  <c r="S8" i="3"/>
  <c r="R9" i="3"/>
  <c r="R10" i="3" s="1"/>
  <c r="J29" i="3"/>
  <c r="M4" i="39" l="1"/>
  <c r="N62" i="25"/>
  <c r="W4" i="39"/>
  <c r="Y62" i="25" s="1"/>
  <c r="X62" i="25"/>
  <c r="N4" i="37"/>
  <c r="O58" i="25"/>
  <c r="N4" i="36"/>
  <c r="O56" i="25"/>
  <c r="T4" i="35"/>
  <c r="U54" i="25"/>
  <c r="U4" i="34"/>
  <c r="V52" i="25"/>
  <c r="R4" i="33"/>
  <c r="S50" i="25"/>
  <c r="L27" i="3"/>
  <c r="AT25" i="1" s="1"/>
  <c r="AU25" i="1" s="1"/>
  <c r="AR22" i="1"/>
  <c r="AS22" i="1" s="1"/>
  <c r="AR23" i="1"/>
  <c r="AS23" i="1" s="1"/>
  <c r="AR21" i="1"/>
  <c r="AS21" i="1" s="1"/>
  <c r="AP24" i="1"/>
  <c r="AQ24" i="1" s="1"/>
  <c r="AP26" i="1"/>
  <c r="AQ26" i="1" s="1"/>
  <c r="K35" i="3"/>
  <c r="N8" i="25" s="1"/>
  <c r="K29" i="3"/>
  <c r="K37" i="3"/>
  <c r="T8" i="3"/>
  <c r="S9" i="3"/>
  <c r="S10" i="3" s="1"/>
  <c r="N4" i="39" l="1"/>
  <c r="P62" i="25" s="1"/>
  <c r="O62" i="25"/>
  <c r="O4" i="37"/>
  <c r="P58" i="25"/>
  <c r="O4" i="36"/>
  <c r="P56" i="25"/>
  <c r="U4" i="35"/>
  <c r="V54" i="25"/>
  <c r="V4" i="34"/>
  <c r="W52" i="25"/>
  <c r="S4" i="33"/>
  <c r="T50" i="25"/>
  <c r="AT23" i="1"/>
  <c r="AU23" i="1" s="1"/>
  <c r="AT22" i="1"/>
  <c r="AU22" i="1" s="1"/>
  <c r="AT21" i="1"/>
  <c r="AU21" i="1" s="1"/>
  <c r="AR26" i="1"/>
  <c r="AS26" i="1" s="1"/>
  <c r="AR24" i="1"/>
  <c r="AS24" i="1" s="1"/>
  <c r="L37" i="3"/>
  <c r="M27" i="3"/>
  <c r="AV25" i="1" s="1"/>
  <c r="AW25" i="1" s="1"/>
  <c r="L35" i="3"/>
  <c r="O8" i="25" s="1"/>
  <c r="L29" i="3"/>
  <c r="U8" i="3"/>
  <c r="T9" i="3"/>
  <c r="T10" i="3" s="1"/>
  <c r="P4" i="37" l="1"/>
  <c r="Q58" i="25"/>
  <c r="P4" i="36"/>
  <c r="Q56" i="25"/>
  <c r="V4" i="35"/>
  <c r="W54" i="25"/>
  <c r="W4" i="34"/>
  <c r="Y52" i="25" s="1"/>
  <c r="X52" i="25"/>
  <c r="T4" i="33"/>
  <c r="U50" i="25"/>
  <c r="AT26" i="1"/>
  <c r="AU26" i="1" s="1"/>
  <c r="M29" i="3"/>
  <c r="AV21" i="1"/>
  <c r="AW21" i="1" s="1"/>
  <c r="AV22" i="1"/>
  <c r="AW22" i="1" s="1"/>
  <c r="AV23" i="1"/>
  <c r="AW23" i="1" s="1"/>
  <c r="AT24" i="1"/>
  <c r="AU24" i="1" s="1"/>
  <c r="BK59" i="1"/>
  <c r="W27" i="25" s="1"/>
  <c r="W30" i="25" s="1"/>
  <c r="BA59" i="1"/>
  <c r="R27" i="25" s="1"/>
  <c r="R30" i="25" s="1"/>
  <c r="BG59" i="1"/>
  <c r="U27" i="25" s="1"/>
  <c r="U30" i="25" s="1"/>
  <c r="BM59" i="1"/>
  <c r="X27" i="25" s="1"/>
  <c r="X30" i="25" s="1"/>
  <c r="BI59" i="1"/>
  <c r="V27" i="25" s="1"/>
  <c r="V30" i="25" s="1"/>
  <c r="BC59" i="1"/>
  <c r="S27" i="25" s="1"/>
  <c r="S30" i="25" s="1"/>
  <c r="BO59" i="1"/>
  <c r="Y27" i="25" s="1"/>
  <c r="Y30" i="25" s="1"/>
  <c r="AY59" i="1"/>
  <c r="Q27" i="25" s="1"/>
  <c r="Q30" i="25" s="1"/>
  <c r="BE59" i="1"/>
  <c r="T27" i="25" s="1"/>
  <c r="T30" i="25" s="1"/>
  <c r="N27" i="3"/>
  <c r="AX25" i="1" s="1"/>
  <c r="AY25" i="1" s="1"/>
  <c r="M35" i="3"/>
  <c r="P8" i="25" s="1"/>
  <c r="M37" i="3"/>
  <c r="V8" i="3"/>
  <c r="U9" i="3"/>
  <c r="U10" i="3" s="1"/>
  <c r="E18" i="3"/>
  <c r="F18" i="3" s="1"/>
  <c r="G18" i="3" s="1"/>
  <c r="H18" i="3" s="1"/>
  <c r="I18" i="3" s="1"/>
  <c r="J18" i="3" s="1"/>
  <c r="K18" i="3" s="1"/>
  <c r="L18" i="3" s="1"/>
  <c r="M18" i="3" s="1"/>
  <c r="N18" i="3" s="1"/>
  <c r="O18" i="3" s="1"/>
  <c r="P18" i="3" s="1"/>
  <c r="Q18" i="3" s="1"/>
  <c r="R18" i="3" s="1"/>
  <c r="S18" i="3" s="1"/>
  <c r="T18" i="3" s="1"/>
  <c r="U18" i="3" s="1"/>
  <c r="V18" i="3" s="1"/>
  <c r="Q4" i="37" l="1"/>
  <c r="R58" i="25"/>
  <c r="Q4" i="36"/>
  <c r="R56" i="25"/>
  <c r="W4" i="35"/>
  <c r="Y54" i="25" s="1"/>
  <c r="X54" i="25"/>
  <c r="U4" i="33"/>
  <c r="V50" i="25"/>
  <c r="AV24" i="1"/>
  <c r="AW24" i="1" s="1"/>
  <c r="AX22" i="1"/>
  <c r="AY22" i="1" s="1"/>
  <c r="AX21" i="1"/>
  <c r="AY21" i="1" s="1"/>
  <c r="AX23" i="1"/>
  <c r="AY23" i="1" s="1"/>
  <c r="AV26" i="1"/>
  <c r="AW26" i="1" s="1"/>
  <c r="N37" i="3"/>
  <c r="N29" i="3"/>
  <c r="N35" i="3"/>
  <c r="Q8" i="25" s="1"/>
  <c r="O27" i="3"/>
  <c r="AZ25" i="1" s="1"/>
  <c r="BA25" i="1" s="1"/>
  <c r="V9" i="3"/>
  <c r="V10" i="3" s="1"/>
  <c r="R4" i="37" l="1"/>
  <c r="S58" i="25"/>
  <c r="R4" i="36"/>
  <c r="S56" i="25"/>
  <c r="V4" i="33"/>
  <c r="W50" i="25"/>
  <c r="AX26" i="1"/>
  <c r="AY26" i="1" s="1"/>
  <c r="AZ22" i="1"/>
  <c r="BA22" i="1" s="1"/>
  <c r="AZ23" i="1"/>
  <c r="BA23" i="1" s="1"/>
  <c r="AZ21" i="1"/>
  <c r="BA21" i="1" s="1"/>
  <c r="AX24" i="1"/>
  <c r="AY24" i="1" s="1"/>
  <c r="P27" i="3"/>
  <c r="BB25" i="1" s="1"/>
  <c r="BC25" i="1" s="1"/>
  <c r="O35" i="3"/>
  <c r="R8" i="25" s="1"/>
  <c r="O29" i="3"/>
  <c r="O37" i="3"/>
  <c r="S4" i="37" l="1"/>
  <c r="T58" i="25"/>
  <c r="S4" i="36"/>
  <c r="T56" i="25"/>
  <c r="W4" i="33"/>
  <c r="Y50" i="25" s="1"/>
  <c r="X50" i="25"/>
  <c r="AY27" i="1"/>
  <c r="Q12" i="25" s="1"/>
  <c r="BB21" i="1"/>
  <c r="BC21" i="1" s="1"/>
  <c r="BB22" i="1"/>
  <c r="BC22" i="1" s="1"/>
  <c r="BB23" i="1"/>
  <c r="BC23" i="1" s="1"/>
  <c r="AZ26" i="1"/>
  <c r="BA26" i="1" s="1"/>
  <c r="AZ24" i="1"/>
  <c r="BA24" i="1" s="1"/>
  <c r="P37" i="3"/>
  <c r="Q27" i="3"/>
  <c r="BD25" i="1" s="1"/>
  <c r="BE25" i="1" s="1"/>
  <c r="P35" i="3"/>
  <c r="S8" i="25" s="1"/>
  <c r="P29" i="3"/>
  <c r="T4" i="37" l="1"/>
  <c r="U58" i="25"/>
  <c r="T4" i="36"/>
  <c r="U56" i="25"/>
  <c r="BA27" i="1"/>
  <c r="R12" i="25" s="1"/>
  <c r="BB26" i="1"/>
  <c r="BC26" i="1" s="1"/>
  <c r="BD23" i="1"/>
  <c r="BE23" i="1" s="1"/>
  <c r="BD22" i="1"/>
  <c r="BE22" i="1" s="1"/>
  <c r="BD21" i="1"/>
  <c r="BE21" i="1" s="1"/>
  <c r="BB24" i="1"/>
  <c r="BC24" i="1" s="1"/>
  <c r="Q29" i="3"/>
  <c r="Q35" i="3"/>
  <c r="T8" i="25" s="1"/>
  <c r="R27" i="3"/>
  <c r="BF25" i="1" s="1"/>
  <c r="BG25" i="1" s="1"/>
  <c r="Q37" i="3"/>
  <c r="U4" i="37" l="1"/>
  <c r="V58" i="25"/>
  <c r="U4" i="36"/>
  <c r="V56" i="25"/>
  <c r="BC27" i="1"/>
  <c r="S12" i="25" s="1"/>
  <c r="R37" i="3"/>
  <c r="BD24" i="1"/>
  <c r="BE24" i="1" s="1"/>
  <c r="BF23" i="1"/>
  <c r="BG23" i="1" s="1"/>
  <c r="BF22" i="1"/>
  <c r="BG22" i="1" s="1"/>
  <c r="BF21" i="1"/>
  <c r="BG21" i="1" s="1"/>
  <c r="BD26" i="1"/>
  <c r="BE26" i="1" s="1"/>
  <c r="R29" i="3"/>
  <c r="S27" i="3"/>
  <c r="BH25" i="1" s="1"/>
  <c r="BI25" i="1" s="1"/>
  <c r="R35" i="3"/>
  <c r="U8" i="25" s="1"/>
  <c r="V4" i="37" l="1"/>
  <c r="W58" i="25"/>
  <c r="V4" i="36"/>
  <c r="W56" i="25"/>
  <c r="BE27" i="1"/>
  <c r="T12" i="25" s="1"/>
  <c r="BF24" i="1"/>
  <c r="BG24" i="1" s="1"/>
  <c r="BF26" i="1"/>
  <c r="BG26" i="1" s="1"/>
  <c r="BH23" i="1"/>
  <c r="BI23" i="1" s="1"/>
  <c r="BH22" i="1"/>
  <c r="BI22" i="1" s="1"/>
  <c r="BH21" i="1"/>
  <c r="BI21" i="1" s="1"/>
  <c r="S37" i="3"/>
  <c r="T27" i="3"/>
  <c r="BJ25" i="1" s="1"/>
  <c r="BK25" i="1" s="1"/>
  <c r="S35" i="3"/>
  <c r="V8" i="25" s="1"/>
  <c r="S29" i="3"/>
  <c r="W4" i="37" l="1"/>
  <c r="Y58" i="25" s="1"/>
  <c r="X58" i="25"/>
  <c r="W4" i="36"/>
  <c r="Y56" i="25" s="1"/>
  <c r="X56" i="25"/>
  <c r="BG27" i="1"/>
  <c r="U12" i="25" s="1"/>
  <c r="BH26" i="1"/>
  <c r="BI26" i="1" s="1"/>
  <c r="BJ21" i="1"/>
  <c r="BK21" i="1" s="1"/>
  <c r="BJ23" i="1"/>
  <c r="BK23" i="1" s="1"/>
  <c r="BJ22" i="1"/>
  <c r="BK22" i="1" s="1"/>
  <c r="BH24" i="1"/>
  <c r="BI24" i="1" s="1"/>
  <c r="T35" i="3"/>
  <c r="W8" i="25" s="1"/>
  <c r="T37" i="3"/>
  <c r="U27" i="3"/>
  <c r="BL25" i="1" s="1"/>
  <c r="BM25" i="1" s="1"/>
  <c r="T29" i="3"/>
  <c r="BI27" i="1" l="1"/>
  <c r="BJ26" i="1"/>
  <c r="BK26" i="1" s="1"/>
  <c r="BL22" i="1"/>
  <c r="BM22" i="1" s="1"/>
  <c r="BL21" i="1"/>
  <c r="BM21" i="1" s="1"/>
  <c r="BL23" i="1"/>
  <c r="BM23" i="1" s="1"/>
  <c r="BJ24" i="1"/>
  <c r="BK24" i="1" s="1"/>
  <c r="U35" i="3"/>
  <c r="X8" i="25" s="1"/>
  <c r="U37" i="3"/>
  <c r="V27" i="3"/>
  <c r="BN25" i="1" s="1"/>
  <c r="BO25" i="1" s="1"/>
  <c r="U29" i="3"/>
  <c r="E11" i="3"/>
  <c r="BK27" i="1" l="1"/>
  <c r="W12" i="25" s="1"/>
  <c r="BL24" i="1"/>
  <c r="BM24" i="1" s="1"/>
  <c r="BN23" i="1"/>
  <c r="BO23" i="1" s="1"/>
  <c r="BN22" i="1"/>
  <c r="BO22" i="1" s="1"/>
  <c r="BN21" i="1"/>
  <c r="BO21" i="1" s="1"/>
  <c r="BL26" i="1"/>
  <c r="BM26" i="1" s="1"/>
  <c r="AF17" i="1"/>
  <c r="AG17" i="1" s="1"/>
  <c r="AF16" i="1"/>
  <c r="AG16" i="1" s="1"/>
  <c r="X27" i="3"/>
  <c r="V37" i="3"/>
  <c r="V35" i="3"/>
  <c r="Y8" i="25" s="1"/>
  <c r="V29" i="3"/>
  <c r="E20" i="3"/>
  <c r="H7" i="25" s="1"/>
  <c r="H6" i="25" s="1"/>
  <c r="H10" i="25" s="1"/>
  <c r="H40" i="25" s="1"/>
  <c r="AF14" i="1"/>
  <c r="AG14" i="1" s="1"/>
  <c r="AF12" i="1"/>
  <c r="AG12" i="1" s="1"/>
  <c r="AF13" i="1"/>
  <c r="AG13" i="1" s="1"/>
  <c r="X10" i="3"/>
  <c r="E12" i="3"/>
  <c r="F11" i="3"/>
  <c r="D20" i="3"/>
  <c r="G7" i="25" s="1"/>
  <c r="G6" i="25" s="1"/>
  <c r="G10" i="25" s="1"/>
  <c r="G40" i="25" s="1"/>
  <c r="D12" i="3"/>
  <c r="D22" i="3" s="1"/>
  <c r="E22" i="3" s="1"/>
  <c r="BM27" i="1" l="1"/>
  <c r="X12" i="25" s="1"/>
  <c r="BN24" i="1"/>
  <c r="BO24" i="1" s="1"/>
  <c r="BN26" i="1"/>
  <c r="BO26" i="1" s="1"/>
  <c r="AF15" i="1"/>
  <c r="AG15" i="1" s="1"/>
  <c r="F20" i="3"/>
  <c r="I7" i="25" s="1"/>
  <c r="I6" i="25" s="1"/>
  <c r="I10" i="25" s="1"/>
  <c r="I40" i="25" s="1"/>
  <c r="AH16" i="1"/>
  <c r="AI16" i="1" s="1"/>
  <c r="AH12" i="1"/>
  <c r="AI12" i="1" s="1"/>
  <c r="AH14" i="1"/>
  <c r="AI14" i="1" s="1"/>
  <c r="AH17" i="1"/>
  <c r="AI17" i="1" s="1"/>
  <c r="AH13" i="1"/>
  <c r="AI13" i="1" s="1"/>
  <c r="F12" i="3"/>
  <c r="F22" i="3"/>
  <c r="G11" i="3"/>
  <c r="BO27" i="1" l="1"/>
  <c r="Y12" i="25" s="1"/>
  <c r="AJ16" i="1"/>
  <c r="AK16" i="1" s="1"/>
  <c r="AJ14" i="1"/>
  <c r="AK14" i="1" s="1"/>
  <c r="AJ13" i="1"/>
  <c r="AK13" i="1" s="1"/>
  <c r="AJ17" i="1"/>
  <c r="AK17" i="1" s="1"/>
  <c r="AJ12" i="1"/>
  <c r="AK12" i="1" s="1"/>
  <c r="AH15" i="1"/>
  <c r="AI15" i="1" s="1"/>
  <c r="G12" i="3"/>
  <c r="G20" i="3"/>
  <c r="J7" i="25" s="1"/>
  <c r="J6" i="25" s="1"/>
  <c r="J10" i="25" s="1"/>
  <c r="J40" i="25" s="1"/>
  <c r="G22" i="3"/>
  <c r="H11" i="3"/>
  <c r="H20" i="3" l="1"/>
  <c r="K7" i="25" s="1"/>
  <c r="K6" i="25" s="1"/>
  <c r="K10" i="25" s="1"/>
  <c r="K40" i="25" s="1"/>
  <c r="AL16" i="1"/>
  <c r="AM16" i="1" s="1"/>
  <c r="AL14" i="1"/>
  <c r="AM14" i="1" s="1"/>
  <c r="AL13" i="1"/>
  <c r="AM13" i="1" s="1"/>
  <c r="AL17" i="1"/>
  <c r="AM17" i="1" s="1"/>
  <c r="AL12" i="1"/>
  <c r="AM12" i="1" s="1"/>
  <c r="AJ15" i="1"/>
  <c r="AK15" i="1" s="1"/>
  <c r="H22" i="3"/>
  <c r="H12" i="3"/>
  <c r="I11" i="3"/>
  <c r="AN16" i="1" l="1"/>
  <c r="AO16" i="1" s="1"/>
  <c r="AN14" i="1"/>
  <c r="AO14" i="1" s="1"/>
  <c r="AN13" i="1"/>
  <c r="AO13" i="1" s="1"/>
  <c r="AN17" i="1"/>
  <c r="AO17" i="1" s="1"/>
  <c r="AN12" i="1"/>
  <c r="AO12" i="1" s="1"/>
  <c r="AL15" i="1"/>
  <c r="AM15" i="1" s="1"/>
  <c r="I22" i="3"/>
  <c r="I12" i="3"/>
  <c r="I20" i="3"/>
  <c r="L7" i="25" s="1"/>
  <c r="L6" i="25" s="1"/>
  <c r="L10" i="25" s="1"/>
  <c r="L40" i="25" s="1"/>
  <c r="J11" i="3"/>
  <c r="J12" i="3" l="1"/>
  <c r="AP16" i="1"/>
  <c r="AQ16" i="1" s="1"/>
  <c r="AP14" i="1"/>
  <c r="AQ14" i="1" s="1"/>
  <c r="AP13" i="1"/>
  <c r="AQ13" i="1" s="1"/>
  <c r="AP17" i="1"/>
  <c r="AQ17" i="1" s="1"/>
  <c r="AP12" i="1"/>
  <c r="AQ12" i="1" s="1"/>
  <c r="AN15" i="1"/>
  <c r="AO15" i="1" s="1"/>
  <c r="J20" i="3"/>
  <c r="M7" i="25" s="1"/>
  <c r="M6" i="25" s="1"/>
  <c r="M10" i="25" s="1"/>
  <c r="M40" i="25" s="1"/>
  <c r="J22" i="3"/>
  <c r="K11" i="3"/>
  <c r="K12" i="3" l="1"/>
  <c r="AR14" i="1"/>
  <c r="AS14" i="1" s="1"/>
  <c r="AR13" i="1"/>
  <c r="AS13" i="1" s="1"/>
  <c r="AR17" i="1"/>
  <c r="AS17" i="1" s="1"/>
  <c r="AR12" i="1"/>
  <c r="AS12" i="1" s="1"/>
  <c r="AR16" i="1"/>
  <c r="AS16" i="1" s="1"/>
  <c r="AP15" i="1"/>
  <c r="AQ15" i="1" s="1"/>
  <c r="K20" i="3"/>
  <c r="N7" i="25" s="1"/>
  <c r="N6" i="25" s="1"/>
  <c r="N10" i="25" s="1"/>
  <c r="N40" i="25" s="1"/>
  <c r="L11" i="3"/>
  <c r="K22" i="3"/>
  <c r="L12" i="3" l="1"/>
  <c r="AT14" i="1"/>
  <c r="AU14" i="1" s="1"/>
  <c r="AT13" i="1"/>
  <c r="AU13" i="1" s="1"/>
  <c r="AT17" i="1"/>
  <c r="AU17" i="1" s="1"/>
  <c r="AT12" i="1"/>
  <c r="AU12" i="1" s="1"/>
  <c r="AT16" i="1"/>
  <c r="AU16" i="1" s="1"/>
  <c r="AR15" i="1"/>
  <c r="AS15" i="1" s="1"/>
  <c r="L22" i="3"/>
  <c r="L20" i="3"/>
  <c r="O7" i="25" s="1"/>
  <c r="O6" i="25" s="1"/>
  <c r="O10" i="25" s="1"/>
  <c r="O40" i="25" s="1"/>
  <c r="M11" i="3"/>
  <c r="M20" i="3" l="1"/>
  <c r="P7" i="25" s="1"/>
  <c r="P6" i="25" s="1"/>
  <c r="P10" i="25" s="1"/>
  <c r="P40" i="25" s="1"/>
  <c r="AV14" i="1"/>
  <c r="AW14" i="1" s="1"/>
  <c r="AV13" i="1"/>
  <c r="AW13" i="1" s="1"/>
  <c r="AV17" i="1"/>
  <c r="AW17" i="1" s="1"/>
  <c r="AV12" i="1"/>
  <c r="AW12" i="1" s="1"/>
  <c r="AV16" i="1"/>
  <c r="AW16" i="1" s="1"/>
  <c r="AT15" i="1"/>
  <c r="AU15" i="1" s="1"/>
  <c r="M22" i="3"/>
  <c r="M12" i="3"/>
  <c r="N11" i="3"/>
  <c r="F61" i="1"/>
  <c r="N12" i="3" l="1"/>
  <c r="AX13" i="1"/>
  <c r="AY13" i="1" s="1"/>
  <c r="AX17" i="1"/>
  <c r="AY17" i="1" s="1"/>
  <c r="AX12" i="1"/>
  <c r="AY12" i="1" s="1"/>
  <c r="AX16" i="1"/>
  <c r="AY16" i="1" s="1"/>
  <c r="AX14" i="1"/>
  <c r="AY14" i="1" s="1"/>
  <c r="AV15" i="1"/>
  <c r="AW15" i="1" s="1"/>
  <c r="N22" i="3"/>
  <c r="N20" i="3"/>
  <c r="Q7" i="25" s="1"/>
  <c r="Q6" i="25" s="1"/>
  <c r="Q10" i="25" s="1"/>
  <c r="Q40" i="25" s="1"/>
  <c r="O11" i="3"/>
  <c r="AZ13" i="1" l="1"/>
  <c r="BA13" i="1" s="1"/>
  <c r="AZ17" i="1"/>
  <c r="BA17" i="1" s="1"/>
  <c r="AZ12" i="1"/>
  <c r="BA12" i="1" s="1"/>
  <c r="AZ16" i="1"/>
  <c r="BA16" i="1" s="1"/>
  <c r="AZ14" i="1"/>
  <c r="BA14" i="1" s="1"/>
  <c r="AX15" i="1"/>
  <c r="AY15" i="1" s="1"/>
  <c r="O22" i="3"/>
  <c r="O12" i="3"/>
  <c r="O20" i="3"/>
  <c r="R7" i="25" s="1"/>
  <c r="R6" i="25" s="1"/>
  <c r="R10" i="25" s="1"/>
  <c r="R40" i="25" s="1"/>
  <c r="P11" i="3"/>
  <c r="AY19" i="1" l="1"/>
  <c r="Q11" i="25" s="1"/>
  <c r="Q13" i="25" s="1"/>
  <c r="Q14" i="25" s="1"/>
  <c r="AZ15" i="1"/>
  <c r="BA15" i="1" s="1"/>
  <c r="P20" i="3"/>
  <c r="S7" i="25" s="1"/>
  <c r="S6" i="25" s="1"/>
  <c r="S10" i="25" s="1"/>
  <c r="S40" i="25" s="1"/>
  <c r="BB14" i="1"/>
  <c r="BC14" i="1" s="1"/>
  <c r="BB13" i="1"/>
  <c r="BC13" i="1" s="1"/>
  <c r="BB17" i="1"/>
  <c r="BC17" i="1" s="1"/>
  <c r="BB12" i="1"/>
  <c r="BC12" i="1" s="1"/>
  <c r="BB16" i="1"/>
  <c r="BC16" i="1" s="1"/>
  <c r="P22" i="3"/>
  <c r="P12" i="3"/>
  <c r="Q11" i="3"/>
  <c r="Q22" i="25" l="1"/>
  <c r="Q32" i="25" s="1"/>
  <c r="Q33" i="25" s="1"/>
  <c r="Q42" i="25"/>
  <c r="Q46" i="25" s="1"/>
  <c r="AY61" i="1"/>
  <c r="BA19" i="1"/>
  <c r="R11" i="25" s="1"/>
  <c r="R13" i="25" s="1"/>
  <c r="R14" i="25" s="1"/>
  <c r="Q20" i="3"/>
  <c r="T7" i="25" s="1"/>
  <c r="T6" i="25" s="1"/>
  <c r="T10" i="25" s="1"/>
  <c r="T40" i="25" s="1"/>
  <c r="BD16" i="1"/>
  <c r="BE16" i="1" s="1"/>
  <c r="BD14" i="1"/>
  <c r="BE14" i="1" s="1"/>
  <c r="BD13" i="1"/>
  <c r="BE13" i="1" s="1"/>
  <c r="BD17" i="1"/>
  <c r="BE17" i="1" s="1"/>
  <c r="BD12" i="1"/>
  <c r="BE12" i="1" s="1"/>
  <c r="BB15" i="1"/>
  <c r="BC15" i="1" s="1"/>
  <c r="Q12" i="3"/>
  <c r="Q22" i="3"/>
  <c r="R11" i="3"/>
  <c r="R22" i="25" l="1"/>
  <c r="R32" i="25" s="1"/>
  <c r="R33" i="25" s="1"/>
  <c r="R42" i="25"/>
  <c r="R46" i="25" s="1"/>
  <c r="BA61" i="1"/>
  <c r="BC19" i="1"/>
  <c r="BC61" i="1" s="1"/>
  <c r="BD15" i="1"/>
  <c r="BE15" i="1" s="1"/>
  <c r="BF16" i="1"/>
  <c r="BG16" i="1" s="1"/>
  <c r="BF14" i="1"/>
  <c r="BG14" i="1" s="1"/>
  <c r="BF13" i="1"/>
  <c r="BG13" i="1" s="1"/>
  <c r="BF17" i="1"/>
  <c r="BG17" i="1" s="1"/>
  <c r="BF12" i="1"/>
  <c r="BG12" i="1" s="1"/>
  <c r="R22" i="3"/>
  <c r="R20" i="3"/>
  <c r="U7" i="25" s="1"/>
  <c r="U6" i="25" s="1"/>
  <c r="U10" i="25" s="1"/>
  <c r="U40" i="25" s="1"/>
  <c r="R12" i="3"/>
  <c r="S11" i="3"/>
  <c r="S11" i="25" l="1"/>
  <c r="S13" i="25" s="1"/>
  <c r="S14" i="25" s="1"/>
  <c r="BE19" i="1"/>
  <c r="T11" i="25" s="1"/>
  <c r="T13" i="25" s="1"/>
  <c r="T14" i="25" s="1"/>
  <c r="S12" i="3"/>
  <c r="BH14" i="1"/>
  <c r="BI14" i="1" s="1"/>
  <c r="BH13" i="1"/>
  <c r="BI13" i="1" s="1"/>
  <c r="BH17" i="1"/>
  <c r="BI17" i="1" s="1"/>
  <c r="BH12" i="1"/>
  <c r="BI12" i="1" s="1"/>
  <c r="BH16" i="1"/>
  <c r="BI16" i="1" s="1"/>
  <c r="BF15" i="1"/>
  <c r="BG15" i="1" s="1"/>
  <c r="S20" i="3"/>
  <c r="V7" i="25" s="1"/>
  <c r="V6" i="25" s="1"/>
  <c r="V10" i="25" s="1"/>
  <c r="V40" i="25" s="1"/>
  <c r="S22" i="3"/>
  <c r="T11" i="3"/>
  <c r="S22" i="25" l="1"/>
  <c r="S32" i="25" s="1"/>
  <c r="S33" i="25" s="1"/>
  <c r="S42" i="25"/>
  <c r="S46" i="25" s="1"/>
  <c r="T22" i="25"/>
  <c r="T32" i="25" s="1"/>
  <c r="T33" i="25" s="1"/>
  <c r="T42" i="25"/>
  <c r="T46" i="25" s="1"/>
  <c r="BG19" i="1"/>
  <c r="U11" i="25" s="1"/>
  <c r="U13" i="25" s="1"/>
  <c r="U14" i="25" s="1"/>
  <c r="BE61" i="1"/>
  <c r="T20" i="3"/>
  <c r="W7" i="25" s="1"/>
  <c r="W6" i="25" s="1"/>
  <c r="W10" i="25" s="1"/>
  <c r="W40" i="25" s="1"/>
  <c r="BJ13" i="1"/>
  <c r="BK13" i="1" s="1"/>
  <c r="BJ17" i="1"/>
  <c r="BK17" i="1" s="1"/>
  <c r="BJ12" i="1"/>
  <c r="BK12" i="1" s="1"/>
  <c r="BJ16" i="1"/>
  <c r="BK16" i="1" s="1"/>
  <c r="BJ14" i="1"/>
  <c r="BK14" i="1" s="1"/>
  <c r="BH15" i="1"/>
  <c r="BI15" i="1" s="1"/>
  <c r="T22" i="3"/>
  <c r="T12" i="3"/>
  <c r="U11" i="3"/>
  <c r="U22" i="25" l="1"/>
  <c r="U32" i="25" s="1"/>
  <c r="U33" i="25" s="1"/>
  <c r="U42" i="25"/>
  <c r="U46" i="25" s="1"/>
  <c r="BI19" i="1"/>
  <c r="BI61" i="1" s="1"/>
  <c r="BG61" i="1"/>
  <c r="BL17" i="1"/>
  <c r="BM17" i="1" s="1"/>
  <c r="BL12" i="1"/>
  <c r="BM12" i="1" s="1"/>
  <c r="BL16" i="1"/>
  <c r="BM16" i="1" s="1"/>
  <c r="BL14" i="1"/>
  <c r="BM14" i="1" s="1"/>
  <c r="BL13" i="1"/>
  <c r="BM13" i="1" s="1"/>
  <c r="BJ15" i="1"/>
  <c r="BK15" i="1" s="1"/>
  <c r="U22" i="3"/>
  <c r="U12" i="3"/>
  <c r="U20" i="3"/>
  <c r="X7" i="25" s="1"/>
  <c r="X6" i="25" s="1"/>
  <c r="X10" i="25" s="1"/>
  <c r="X40" i="25" s="1"/>
  <c r="V11" i="3"/>
  <c r="X9" i="3"/>
  <c r="BK19" i="1" l="1"/>
  <c r="BK61" i="1" s="1"/>
  <c r="BL15" i="1"/>
  <c r="BM15" i="1" s="1"/>
  <c r="BN16" i="1"/>
  <c r="BO16" i="1" s="1"/>
  <c r="BN14" i="1"/>
  <c r="BO14" i="1" s="1"/>
  <c r="BN13" i="1"/>
  <c r="BO13" i="1" s="1"/>
  <c r="BN17" i="1"/>
  <c r="BO17" i="1" s="1"/>
  <c r="BN12" i="1"/>
  <c r="BO12" i="1" s="1"/>
  <c r="V22" i="3"/>
  <c r="V40" i="3" s="1"/>
  <c r="X11" i="3"/>
  <c r="V20" i="3"/>
  <c r="Y7" i="25" s="1"/>
  <c r="Y6" i="25" s="1"/>
  <c r="Y10" i="25" s="1"/>
  <c r="Y40" i="25" s="1"/>
  <c r="V12" i="3"/>
  <c r="BM19" i="1" l="1"/>
  <c r="X11" i="25" s="1"/>
  <c r="X13" i="25" s="1"/>
  <c r="X14" i="25" s="1"/>
  <c r="W11" i="25"/>
  <c r="W13" i="25" s="1"/>
  <c r="W14" i="25" s="1"/>
  <c r="BN15" i="1"/>
  <c r="BO15" i="1" s="1"/>
  <c r="X22" i="25" l="1"/>
  <c r="X32" i="25" s="1"/>
  <c r="X33" i="25" s="1"/>
  <c r="X42" i="25"/>
  <c r="X46" i="25" s="1"/>
  <c r="W22" i="25"/>
  <c r="W32" i="25" s="1"/>
  <c r="W33" i="25" s="1"/>
  <c r="W42" i="25"/>
  <c r="W46" i="25" s="1"/>
  <c r="BO19" i="1"/>
  <c r="BO61" i="1" s="1"/>
  <c r="BM61" i="1"/>
  <c r="AG19" i="1"/>
  <c r="H11" i="25" s="1"/>
  <c r="AG27" i="1"/>
  <c r="H12" i="25" s="1"/>
  <c r="AM19" i="1"/>
  <c r="K11" i="25" s="1"/>
  <c r="AM27" i="1"/>
  <c r="K12" i="25" s="1"/>
  <c r="AI19" i="1"/>
  <c r="I11" i="25" s="1"/>
  <c r="AI27" i="1"/>
  <c r="I12" i="25" s="1"/>
  <c r="AU19" i="1"/>
  <c r="O11" i="25" s="1"/>
  <c r="AU27" i="1"/>
  <c r="O12" i="25" s="1"/>
  <c r="AO19" i="1"/>
  <c r="L11" i="25" s="1"/>
  <c r="AO27" i="1"/>
  <c r="L12" i="25" s="1"/>
  <c r="AW19" i="1"/>
  <c r="P11" i="25" s="1"/>
  <c r="AW27" i="1"/>
  <c r="P12" i="25" s="1"/>
  <c r="AE19" i="1"/>
  <c r="G11" i="25" s="1"/>
  <c r="AE59" i="1"/>
  <c r="G27" i="25" s="1"/>
  <c r="G30" i="25" s="1"/>
  <c r="AS19" i="1"/>
  <c r="AS27" i="1"/>
  <c r="AS59" i="1"/>
  <c r="N27" i="25" s="1"/>
  <c r="N30" i="25" s="1"/>
  <c r="AQ19" i="1"/>
  <c r="M11" i="25" s="1"/>
  <c r="AQ27" i="1"/>
  <c r="M12" i="25" s="1"/>
  <c r="AK19" i="1"/>
  <c r="J11" i="25" s="1"/>
  <c r="AK27" i="1"/>
  <c r="J12" i="25" s="1"/>
  <c r="AE27" i="1"/>
  <c r="G12" i="25" s="1"/>
  <c r="AK59" i="1"/>
  <c r="J27" i="25" s="1"/>
  <c r="J30" i="25" s="1"/>
  <c r="AQ59" i="1"/>
  <c r="M27" i="25" s="1"/>
  <c r="M30" i="25" s="1"/>
  <c r="AI59" i="1"/>
  <c r="I27" i="25" s="1"/>
  <c r="I30" i="25" s="1"/>
  <c r="AO59" i="1"/>
  <c r="L27" i="25" s="1"/>
  <c r="L30" i="25" s="1"/>
  <c r="AG59" i="1"/>
  <c r="H27" i="25" s="1"/>
  <c r="H30" i="25" s="1"/>
  <c r="AU59" i="1"/>
  <c r="O27" i="25" s="1"/>
  <c r="O30" i="25" s="1"/>
  <c r="AW59" i="1"/>
  <c r="P27" i="25" s="1"/>
  <c r="P30" i="25" s="1"/>
  <c r="AM59" i="1"/>
  <c r="K27" i="25" s="1"/>
  <c r="K30" i="25" s="1"/>
  <c r="Y11" i="25" l="1"/>
  <c r="Y13" i="25" s="1"/>
  <c r="Y14" i="25" s="1"/>
  <c r="M13" i="25"/>
  <c r="M14" i="25" s="1"/>
  <c r="L13" i="25"/>
  <c r="L14" i="25" s="1"/>
  <c r="I13" i="25"/>
  <c r="I14" i="25" s="1"/>
  <c r="G13" i="25"/>
  <c r="G14" i="25" s="1"/>
  <c r="G42" i="25" s="1"/>
  <c r="G46" i="25" s="1"/>
  <c r="O13" i="25"/>
  <c r="O14" i="25" s="1"/>
  <c r="H13" i="25"/>
  <c r="H14" i="25" s="1"/>
  <c r="J13" i="25"/>
  <c r="J14" i="25" s="1"/>
  <c r="P13" i="25"/>
  <c r="P14" i="25" s="1"/>
  <c r="K13" i="25"/>
  <c r="K14" i="25" s="1"/>
  <c r="AK61" i="1"/>
  <c r="AQ61" i="1"/>
  <c r="N11" i="25"/>
  <c r="V11" i="25"/>
  <c r="AE61" i="1"/>
  <c r="AW61" i="1"/>
  <c r="AO61" i="1"/>
  <c r="AU61" i="1"/>
  <c r="AI61" i="1"/>
  <c r="AM61" i="1"/>
  <c r="AG61" i="1"/>
  <c r="AS61" i="1"/>
  <c r="N12" i="25"/>
  <c r="V12" i="25"/>
  <c r="P22" i="25" l="1"/>
  <c r="P32" i="25" s="1"/>
  <c r="P33" i="25" s="1"/>
  <c r="P42" i="25"/>
  <c r="P46" i="25" s="1"/>
  <c r="G22" i="25"/>
  <c r="G32" i="25" s="1"/>
  <c r="G33" i="25" s="1"/>
  <c r="G34" i="25" s="1"/>
  <c r="Y22" i="25"/>
  <c r="Y32" i="25" s="1"/>
  <c r="Y33" i="25" s="1"/>
  <c r="Y42" i="25"/>
  <c r="Y46" i="25" s="1"/>
  <c r="J22" i="25"/>
  <c r="J32" i="25" s="1"/>
  <c r="J33" i="25" s="1"/>
  <c r="J42" i="25"/>
  <c r="J46" i="25" s="1"/>
  <c r="I22" i="25"/>
  <c r="I32" i="25" s="1"/>
  <c r="I33" i="25" s="1"/>
  <c r="I42" i="25"/>
  <c r="I46" i="25" s="1"/>
  <c r="H22" i="25"/>
  <c r="H32" i="25" s="1"/>
  <c r="H33" i="25" s="1"/>
  <c r="H42" i="25"/>
  <c r="H46" i="25" s="1"/>
  <c r="L22" i="25"/>
  <c r="L32" i="25" s="1"/>
  <c r="L33" i="25" s="1"/>
  <c r="L42" i="25"/>
  <c r="L46" i="25" s="1"/>
  <c r="K22" i="25"/>
  <c r="K32" i="25" s="1"/>
  <c r="K33" i="25" s="1"/>
  <c r="K42" i="25"/>
  <c r="K46" i="25" s="1"/>
  <c r="O22" i="25"/>
  <c r="O32" i="25" s="1"/>
  <c r="O33" i="25" s="1"/>
  <c r="O42" i="25"/>
  <c r="O46" i="25" s="1"/>
  <c r="M22" i="25"/>
  <c r="M32" i="25" s="1"/>
  <c r="M33" i="25" s="1"/>
  <c r="M42" i="25"/>
  <c r="M46" i="25" s="1"/>
  <c r="BM78" i="1"/>
  <c r="V41" i="3" s="1"/>
  <c r="V44" i="3" s="1"/>
  <c r="V13" i="25"/>
  <c r="V14" i="25" s="1"/>
  <c r="N13" i="25"/>
  <c r="N14" i="25" s="1"/>
  <c r="H34" i="25" l="1"/>
  <c r="I34" i="25" s="1"/>
  <c r="J34" i="25" s="1"/>
  <c r="K34" i="25" s="1"/>
  <c r="L34" i="25" s="1"/>
  <c r="M34" i="25" s="1"/>
  <c r="N22" i="25"/>
  <c r="N32" i="25" s="1"/>
  <c r="N33" i="25" s="1"/>
  <c r="N42" i="25"/>
  <c r="N46" i="25" s="1"/>
  <c r="V22" i="25"/>
  <c r="V32" i="25" s="1"/>
  <c r="V33" i="25" s="1"/>
  <c r="V42" i="25"/>
  <c r="V46" i="25" s="1"/>
  <c r="N34" i="25" l="1"/>
  <c r="O34" i="25" s="1"/>
  <c r="P34" i="25" s="1"/>
  <c r="Q34" i="25" s="1"/>
  <c r="R34" i="25" s="1"/>
  <c r="S34" i="25" s="1"/>
  <c r="T34" i="25" s="1"/>
  <c r="U34" i="25" s="1"/>
  <c r="V34" i="25" s="1"/>
  <c r="W34" i="25" s="1"/>
  <c r="X34" i="25" s="1"/>
  <c r="Y34" i="25" s="1"/>
</calcChain>
</file>

<file path=xl/sharedStrings.xml><?xml version="1.0" encoding="utf-8"?>
<sst xmlns="http://schemas.openxmlformats.org/spreadsheetml/2006/main" count="408" uniqueCount="157">
  <si>
    <t>Bau</t>
  </si>
  <si>
    <t>Nr.</t>
  </si>
  <si>
    <t>Gesamtmenge lose</t>
  </si>
  <si>
    <t>Verlust 5 % (geschätzt)</t>
  </si>
  <si>
    <t>Kontrolle</t>
  </si>
  <si>
    <t>C</t>
  </si>
  <si>
    <t>Total</t>
  </si>
  <si>
    <t>Auflockerungsfaktor = 1.33</t>
  </si>
  <si>
    <t>Ertrag</t>
  </si>
  <si>
    <t>E</t>
  </si>
  <si>
    <t>H</t>
  </si>
  <si>
    <t>gl</t>
  </si>
  <si>
    <t>Mt</t>
  </si>
  <si>
    <t>lt</t>
  </si>
  <si>
    <t>m³</t>
  </si>
  <si>
    <t>to</t>
  </si>
  <si>
    <t>J</t>
  </si>
  <si>
    <t>Gesamtmenge fest der Betrachtungszeit</t>
  </si>
  <si>
    <t>Eingabefelder</t>
  </si>
  <si>
    <t>(1)</t>
  </si>
  <si>
    <t>+</t>
  </si>
  <si>
    <t>-</t>
  </si>
  <si>
    <t>=</t>
  </si>
  <si>
    <t>(2)</t>
  </si>
  <si>
    <t>(3)</t>
  </si>
  <si>
    <t>(4) = (2) - (3)</t>
  </si>
  <si>
    <t>(5)</t>
  </si>
  <si>
    <t>(6) = (4) - (5)</t>
  </si>
  <si>
    <t>(7) = (1) x (6)</t>
  </si>
  <si>
    <t>Total Deponiemenge abrechenbar pro Jahr</t>
  </si>
  <si>
    <t>Deponiegebühr in Fr.</t>
  </si>
  <si>
    <t>Umschalg von RC-Material pro Jahr</t>
  </si>
  <si>
    <t>Gesamte Deponiemenge kumuliert</t>
  </si>
  <si>
    <t>Gesamter RC-Materialumschlag kumuliert</t>
  </si>
  <si>
    <t>Betriebsdauer in Jahr</t>
  </si>
  <si>
    <t>Menge Aufbereitung</t>
  </si>
  <si>
    <t>Preis Gebühren und Verkauf von RC- Material in Fr./m³</t>
  </si>
  <si>
    <t>Ertrag von RC- Material kumuliert</t>
  </si>
  <si>
    <t>Ertra Deponie pro Jahr</t>
  </si>
  <si>
    <t>Ertrag von RC- Material Fr./ Jahr</t>
  </si>
  <si>
    <t>Ertrag Deponie kumuliert</t>
  </si>
  <si>
    <t>I</t>
  </si>
  <si>
    <t>F</t>
  </si>
  <si>
    <t>P</t>
  </si>
  <si>
    <t>Std / Mt</t>
  </si>
  <si>
    <t>lt / Std</t>
  </si>
  <si>
    <t>Fr./m³</t>
  </si>
  <si>
    <t>Verknüpfte Grössen 2018</t>
  </si>
  <si>
    <t>Verknüpfte Grössen 2024</t>
  </si>
  <si>
    <t>Verknüpfte Grössen 2019</t>
  </si>
  <si>
    <t>Verknüpfte Grössen 2020</t>
  </si>
  <si>
    <t>Verknüpfte Grössen 2021</t>
  </si>
  <si>
    <t>Verknüpfte Grössen 2022</t>
  </si>
  <si>
    <t>Verknüpfte Grössen 2026</t>
  </si>
  <si>
    <t>Verknüpfte Grössen 2028</t>
  </si>
  <si>
    <t>Verknüpfte Grössen 2029</t>
  </si>
  <si>
    <t>Verknüpfte Grössen 2027</t>
  </si>
  <si>
    <t>Verknüpfte Grössen 2030</t>
  </si>
  <si>
    <t>Verknüpfte Grössen 2031</t>
  </si>
  <si>
    <t>Verknüpfte Grössen 2032</t>
  </si>
  <si>
    <t>Verknüpfte Grössen 2033</t>
  </si>
  <si>
    <t>Verknüpfte Grössen 2034</t>
  </si>
  <si>
    <t>Verknüpfte Grössen 2035</t>
  </si>
  <si>
    <t>De</t>
  </si>
  <si>
    <t>Au</t>
  </si>
  <si>
    <t>Pl</t>
  </si>
  <si>
    <t>Ent</t>
  </si>
  <si>
    <t>Ver</t>
  </si>
  <si>
    <t>4500 m³ / 650 Std</t>
  </si>
  <si>
    <t>2800 m³ / 450 Std</t>
  </si>
  <si>
    <t>2800 m³ / 4 Mt</t>
  </si>
  <si>
    <t>4500 m³ / 6 Mt</t>
  </si>
  <si>
    <t>2800 m³ / 1 Mt</t>
  </si>
  <si>
    <t>4500 m³ / 2 Mt</t>
  </si>
  <si>
    <t>Verknüpfte Grössen 2025</t>
  </si>
  <si>
    <t>Umsatz Variante 1</t>
  </si>
  <si>
    <t>Kosten Varante 1</t>
  </si>
  <si>
    <t>Menge Deponie in m³</t>
  </si>
  <si>
    <t>Totale Deponiemenge 100'000 m³</t>
  </si>
  <si>
    <t>Aufwand</t>
  </si>
  <si>
    <t>Ertragsüberschuss</t>
  </si>
  <si>
    <t xml:space="preserve"> Alle 18'000 m³ = 4500 m³ / 4Jahr </t>
  </si>
  <si>
    <t>Années</t>
  </si>
  <si>
    <t>Investissement annualisé</t>
  </si>
  <si>
    <t>Société 1</t>
  </si>
  <si>
    <t>Société 2</t>
  </si>
  <si>
    <t>Société 3</t>
  </si>
  <si>
    <t>Société 4</t>
  </si>
  <si>
    <t>Société 5</t>
  </si>
  <si>
    <t>Société 6</t>
  </si>
  <si>
    <t>Société 7</t>
  </si>
  <si>
    <t>Coûts 1</t>
  </si>
  <si>
    <t>Coûts 2</t>
  </si>
  <si>
    <t>Texte 1</t>
  </si>
  <si>
    <t>Texte 2</t>
  </si>
  <si>
    <t>Texte 3</t>
  </si>
  <si>
    <t>Texte 4</t>
  </si>
  <si>
    <t>Texte 5</t>
  </si>
  <si>
    <t>Texte 6</t>
  </si>
  <si>
    <t>Planification</t>
  </si>
  <si>
    <t>Texte 7</t>
  </si>
  <si>
    <t>Texte 8</t>
  </si>
  <si>
    <t>Divers</t>
  </si>
  <si>
    <t>Frais</t>
  </si>
  <si>
    <t>Autres</t>
  </si>
  <si>
    <t>Invest.</t>
  </si>
  <si>
    <t>Texte 9</t>
  </si>
  <si>
    <t>Texte 10</t>
  </si>
  <si>
    <t>Texte 11</t>
  </si>
  <si>
    <t>Texte 12</t>
  </si>
  <si>
    <t>Texte</t>
  </si>
  <si>
    <t>CPN</t>
  </si>
  <si>
    <t>Coûts 2017</t>
  </si>
  <si>
    <t>Coûts 2018</t>
  </si>
  <si>
    <t>Coûts 2019</t>
  </si>
  <si>
    <t>Coûts 2020</t>
  </si>
  <si>
    <t>Coûts 2021</t>
  </si>
  <si>
    <t>Coûts 2022</t>
  </si>
  <si>
    <t>Coûts 2023</t>
  </si>
  <si>
    <t>Coûts 2024</t>
  </si>
  <si>
    <t>Coûts 2025</t>
  </si>
  <si>
    <t>Coûts 2026</t>
  </si>
  <si>
    <t>Coûts 2027</t>
  </si>
  <si>
    <t>Coûts 2028</t>
  </si>
  <si>
    <t>Coûts 2029</t>
  </si>
  <si>
    <t>Coûts 2030</t>
  </si>
  <si>
    <t>Coûts 2031</t>
  </si>
  <si>
    <t>Coûts 2032</t>
  </si>
  <si>
    <t>Coûts 2033</t>
  </si>
  <si>
    <t>Coûts 2034</t>
  </si>
  <si>
    <t>Coûts 2035</t>
  </si>
  <si>
    <t>Coûts totaux par année</t>
  </si>
  <si>
    <t>Qte liées</t>
  </si>
  <si>
    <t>Qte liées 2017</t>
  </si>
  <si>
    <t>Qte</t>
  </si>
  <si>
    <t>Montant</t>
  </si>
  <si>
    <t>Modèle tableau</t>
  </si>
  <si>
    <t>Champs obligatoires</t>
  </si>
  <si>
    <t>Année</t>
  </si>
  <si>
    <t>Facteurs</t>
  </si>
  <si>
    <t>Résultat</t>
  </si>
  <si>
    <t>texte</t>
  </si>
  <si>
    <t>résultat</t>
  </si>
  <si>
    <t>Invest. 1</t>
  </si>
  <si>
    <t>Invest. 2</t>
  </si>
  <si>
    <t>invest. 2</t>
  </si>
  <si>
    <t xml:space="preserve">invest. 1 </t>
  </si>
  <si>
    <t>Invest. 3</t>
  </si>
  <si>
    <t>invest. 3</t>
  </si>
  <si>
    <t>Invest. 4</t>
  </si>
  <si>
    <t>invest. 4</t>
  </si>
  <si>
    <t>Invest. 5</t>
  </si>
  <si>
    <t>invest. 5</t>
  </si>
  <si>
    <t>Invest. 6</t>
  </si>
  <si>
    <t>invest. 6</t>
  </si>
  <si>
    <t>Invest. 7</t>
  </si>
  <si>
    <t>invest. 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</si>
</sst>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43" formatCode="_ * #,##0.00_ ;_ * \-#,##0.00_ ;_ * &quot;-&quot;??_ ;_ @_ "/>
    <numFmt numFmtId="164" formatCode="0.000"/>
    <numFmt numFmtId="165" formatCode="_ * #,##0_ ;_ * \-#,##0_ ;_ * &quot;-&quot;??_ ;_ @_ "/>
    <numFmt numFmtId="166" formatCode="0.0"/>
    <numFmt numFmtId="167" formatCode="#,##0.0"/>
    <numFmt numFmtId="168" formatCode="#,##0.000"/>
  </numFmts>
  <fonts count="22" x14ac:knownFonts="1"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sz val="10"/>
      <color theme="1"/>
      <name val="Calibri"/>
      <family val="2"/>
      <scheme val="minor"/>
    </font>
    <font>
      <sz val="7"/>
      <color theme="1"/>
      <name val="Calibri"/>
      <family val="2"/>
      <scheme val="minor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16"/>
      <name val="Arial"/>
      <family val="2"/>
    </font>
    <font>
      <sz val="7"/>
      <color theme="1"/>
      <name val="Arial"/>
      <family val="2"/>
    </font>
    <font>
      <b/>
      <sz val="7"/>
      <color theme="1"/>
      <name val="Arial"/>
      <family val="2"/>
    </font>
    <font>
      <b/>
      <sz val="8"/>
      <name val="Arial"/>
      <family val="2"/>
    </font>
    <font>
      <sz val="5"/>
      <color theme="1"/>
      <name val="Calibri"/>
      <family val="2"/>
      <scheme val="minor"/>
    </font>
    <font>
      <b/>
      <sz val="7"/>
      <color theme="1"/>
      <name val="Calibri"/>
      <family val="2"/>
      <scheme val="minor"/>
    </font>
    <font>
      <b/>
      <sz val="10"/>
      <color theme="1"/>
      <name val="Arial"/>
      <family val="2"/>
    </font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i/>
      <sz val="12"/>
      <color theme="1"/>
      <name val="Calibri"/>
      <family val="2"/>
      <scheme val="minor"/>
    </font>
    <font>
      <sz val="14"/>
      <color rgb="FF262626"/>
      <name val="Calibri"/>
      <family val="2"/>
      <scheme val="minor"/>
    </font>
    <font>
      <b/>
      <i/>
      <sz val="12"/>
      <color theme="1"/>
      <name val="Calibri"/>
      <family val="2"/>
      <scheme val="minor"/>
    </font>
  </fonts>
  <fills count="17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9FFCC"/>
        <bgColor indexed="64"/>
      </patternFill>
    </fill>
    <fill>
      <patternFill patternType="solid">
        <fgColor rgb="FFCCECFF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7" tint="0.79998168889431442"/>
        <bgColor indexed="64"/>
      </patternFill>
    </fill>
  </fills>
  <borders count="2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dashed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/>
      <right style="dotted">
        <color indexed="64"/>
      </right>
      <top/>
      <bottom/>
      <diagonal/>
    </border>
    <border>
      <left style="dashed">
        <color indexed="64"/>
      </left>
      <right style="dotted">
        <color indexed="64"/>
      </right>
      <top/>
      <bottom/>
      <diagonal/>
    </border>
    <border>
      <left style="dotted">
        <color indexed="64"/>
      </left>
      <right style="dotted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7">
    <xf numFmtId="0" fontId="0" fillId="0" borderId="0"/>
    <xf numFmtId="0" fontId="2" fillId="0" borderId="0"/>
    <xf numFmtId="0" fontId="7" fillId="0" borderId="0"/>
    <xf numFmtId="43" fontId="7" fillId="0" borderId="0" applyFont="0" applyFill="0" applyBorder="0" applyAlignment="0" applyProtection="0"/>
    <xf numFmtId="9" fontId="15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</cellStyleXfs>
  <cellXfs count="220">
    <xf numFmtId="0" fontId="0" fillId="0" borderId="0" xfId="0"/>
    <xf numFmtId="0" fontId="3" fillId="2" borderId="0" xfId="0" applyFont="1" applyFill="1"/>
    <xf numFmtId="0" fontId="3" fillId="0" borderId="0" xfId="0" applyFont="1"/>
    <xf numFmtId="0" fontId="3" fillId="2" borderId="0" xfId="0" applyFont="1" applyFill="1" applyAlignment="1">
      <alignment textRotation="90"/>
    </xf>
    <xf numFmtId="0" fontId="3" fillId="0" borderId="0" xfId="0" applyFont="1" applyAlignment="1">
      <alignment textRotation="90"/>
    </xf>
    <xf numFmtId="4" fontId="3" fillId="0" borderId="0" xfId="0" applyNumberFormat="1" applyFont="1"/>
    <xf numFmtId="0" fontId="3" fillId="0" borderId="0" xfId="0" applyFont="1" applyFill="1"/>
    <xf numFmtId="0" fontId="3" fillId="3" borderId="2" xfId="0" applyFont="1" applyFill="1" applyBorder="1" applyAlignment="1">
      <alignment textRotation="90"/>
    </xf>
    <xf numFmtId="0" fontId="3" fillId="0" borderId="2" xfId="0" applyFont="1" applyBorder="1"/>
    <xf numFmtId="0" fontId="3" fillId="2" borderId="2" xfId="0" applyFont="1" applyFill="1" applyBorder="1" applyAlignment="1">
      <alignment textRotation="90"/>
    </xf>
    <xf numFmtId="0" fontId="4" fillId="0" borderId="3" xfId="2" applyFont="1" applyBorder="1"/>
    <xf numFmtId="0" fontId="7" fillId="0" borderId="4" xfId="2" applyBorder="1"/>
    <xf numFmtId="0" fontId="5" fillId="0" borderId="4" xfId="2" applyFont="1" applyBorder="1"/>
    <xf numFmtId="0" fontId="8" fillId="0" borderId="4" xfId="2" applyFont="1" applyBorder="1"/>
    <xf numFmtId="0" fontId="7" fillId="0" borderId="0" xfId="2"/>
    <xf numFmtId="0" fontId="5" fillId="0" borderId="0" xfId="2" applyFont="1" applyFill="1"/>
    <xf numFmtId="0" fontId="5" fillId="0" borderId="0" xfId="2" applyFont="1"/>
    <xf numFmtId="0" fontId="7" fillId="0" borderId="0" xfId="2" applyFill="1"/>
    <xf numFmtId="49" fontId="7" fillId="0" borderId="0" xfId="2" applyNumberFormat="1"/>
    <xf numFmtId="0" fontId="9" fillId="0" borderId="0" xfId="0" applyFont="1"/>
    <xf numFmtId="3" fontId="9" fillId="0" borderId="0" xfId="0" applyNumberFormat="1" applyFont="1"/>
    <xf numFmtId="1" fontId="9" fillId="0" borderId="0" xfId="0" applyNumberFormat="1" applyFont="1"/>
    <xf numFmtId="3" fontId="9" fillId="0" borderId="0" xfId="0" applyNumberFormat="1" applyFont="1" applyAlignment="1">
      <alignment horizontal="center" wrapText="1"/>
    </xf>
    <xf numFmtId="0" fontId="9" fillId="0" borderId="17" xfId="0" applyFont="1" applyBorder="1"/>
    <xf numFmtId="3" fontId="9" fillId="0" borderId="17" xfId="0" applyNumberFormat="1" applyFont="1" applyBorder="1"/>
    <xf numFmtId="0" fontId="10" fillId="0" borderId="17" xfId="0" applyFont="1" applyBorder="1"/>
    <xf numFmtId="3" fontId="9" fillId="0" borderId="17" xfId="0" applyNumberFormat="1" applyFont="1" applyBorder="1" applyAlignment="1">
      <alignment vertical="center"/>
    </xf>
    <xf numFmtId="3" fontId="9" fillId="0" borderId="17" xfId="0" applyNumberFormat="1" applyFont="1" applyFill="1" applyBorder="1"/>
    <xf numFmtId="3" fontId="9" fillId="0" borderId="12" xfId="0" applyNumberFormat="1" applyFont="1" applyBorder="1"/>
    <xf numFmtId="3" fontId="9" fillId="0" borderId="11" xfId="0" applyNumberFormat="1" applyFont="1" applyBorder="1"/>
    <xf numFmtId="0" fontId="9" fillId="0" borderId="23" xfId="0" applyFont="1" applyBorder="1"/>
    <xf numFmtId="3" fontId="9" fillId="0" borderId="23" xfId="0" applyNumberFormat="1" applyFont="1" applyBorder="1"/>
    <xf numFmtId="49" fontId="6" fillId="2" borderId="3" xfId="2" applyNumberFormat="1" applyFont="1" applyFill="1" applyBorder="1"/>
    <xf numFmtId="0" fontId="11" fillId="2" borderId="4" xfId="2" applyFont="1" applyFill="1" applyBorder="1"/>
    <xf numFmtId="0" fontId="11" fillId="2" borderId="4" xfId="2" applyFont="1" applyFill="1" applyBorder="1" applyAlignment="1">
      <alignment horizontal="center"/>
    </xf>
    <xf numFmtId="0" fontId="11" fillId="2" borderId="6" xfId="2" applyFont="1" applyFill="1" applyBorder="1" applyAlignment="1">
      <alignment horizontal="center"/>
    </xf>
    <xf numFmtId="0" fontId="11" fillId="2" borderId="13" xfId="2" applyFont="1" applyFill="1" applyBorder="1" applyAlignment="1">
      <alignment horizontal="center"/>
    </xf>
    <xf numFmtId="0" fontId="6" fillId="0" borderId="0" xfId="2" applyFont="1"/>
    <xf numFmtId="49" fontId="6" fillId="6" borderId="5" xfId="2" applyNumberFormat="1" applyFont="1" applyFill="1" applyBorder="1"/>
    <xf numFmtId="0" fontId="11" fillId="6" borderId="0" xfId="2" applyFont="1" applyFill="1" applyBorder="1"/>
    <xf numFmtId="0" fontId="11" fillId="6" borderId="0" xfId="2" applyFont="1" applyFill="1" applyBorder="1" applyAlignment="1">
      <alignment horizontal="center"/>
    </xf>
    <xf numFmtId="0" fontId="11" fillId="6" borderId="17" xfId="2" applyFont="1" applyFill="1" applyBorder="1" applyAlignment="1">
      <alignment horizontal="center"/>
    </xf>
    <xf numFmtId="0" fontId="11" fillId="6" borderId="18" xfId="2" applyFont="1" applyFill="1" applyBorder="1" applyAlignment="1">
      <alignment horizontal="center"/>
    </xf>
    <xf numFmtId="49" fontId="11" fillId="0" borderId="14" xfId="2" applyNumberFormat="1" applyFont="1" applyFill="1" applyBorder="1"/>
    <xf numFmtId="0" fontId="11" fillId="0" borderId="15" xfId="2" applyFont="1" applyFill="1" applyBorder="1"/>
    <xf numFmtId="10" fontId="11" fillId="7" borderId="15" xfId="2" applyNumberFormat="1" applyFont="1" applyFill="1" applyBorder="1" applyProtection="1">
      <protection locked="0"/>
    </xf>
    <xf numFmtId="164" fontId="11" fillId="0" borderId="12" xfId="2" applyNumberFormat="1" applyFont="1" applyBorder="1" applyAlignment="1">
      <alignment horizontal="center"/>
    </xf>
    <xf numFmtId="164" fontId="11" fillId="0" borderId="16" xfId="2" applyNumberFormat="1" applyFont="1" applyBorder="1" applyAlignment="1">
      <alignment horizontal="center"/>
    </xf>
    <xf numFmtId="0" fontId="11" fillId="0" borderId="0" xfId="2" applyFont="1" applyFill="1"/>
    <xf numFmtId="49" fontId="6" fillId="0" borderId="5" xfId="2" applyNumberFormat="1" applyFont="1" applyBorder="1"/>
    <xf numFmtId="0" fontId="6" fillId="0" borderId="0" xfId="2" applyFont="1" applyFill="1" applyBorder="1"/>
    <xf numFmtId="0" fontId="6" fillId="0" borderId="0" xfId="2" applyFont="1" applyBorder="1"/>
    <xf numFmtId="0" fontId="6" fillId="0" borderId="17" xfId="2" applyFont="1" applyBorder="1"/>
    <xf numFmtId="3" fontId="6" fillId="0" borderId="17" xfId="2" applyNumberFormat="1" applyFont="1" applyBorder="1"/>
    <xf numFmtId="3" fontId="6" fillId="7" borderId="17" xfId="2" applyNumberFormat="1" applyFont="1" applyFill="1" applyBorder="1" applyProtection="1">
      <protection locked="0"/>
    </xf>
    <xf numFmtId="3" fontId="6" fillId="7" borderId="18" xfId="2" applyNumberFormat="1" applyFont="1" applyFill="1" applyBorder="1" applyProtection="1">
      <protection locked="0"/>
    </xf>
    <xf numFmtId="49" fontId="11" fillId="5" borderId="5" xfId="2" applyNumberFormat="1" applyFont="1" applyFill="1" applyBorder="1"/>
    <xf numFmtId="0" fontId="11" fillId="5" borderId="0" xfId="2" applyFont="1" applyFill="1" applyBorder="1"/>
    <xf numFmtId="3" fontId="11" fillId="5" borderId="17" xfId="2" applyNumberFormat="1" applyFont="1" applyFill="1" applyBorder="1"/>
    <xf numFmtId="3" fontId="11" fillId="5" borderId="18" xfId="2" applyNumberFormat="1" applyFont="1" applyFill="1" applyBorder="1"/>
    <xf numFmtId="0" fontId="11" fillId="0" borderId="0" xfId="2" applyFont="1"/>
    <xf numFmtId="49" fontId="11" fillId="0" borderId="5" xfId="2" applyNumberFormat="1" applyFont="1" applyFill="1" applyBorder="1"/>
    <xf numFmtId="0" fontId="11" fillId="0" borderId="0" xfId="2" applyFont="1" applyFill="1" applyBorder="1"/>
    <xf numFmtId="3" fontId="11" fillId="0" borderId="17" xfId="2" applyNumberFormat="1" applyFont="1" applyFill="1" applyBorder="1"/>
    <xf numFmtId="3" fontId="11" fillId="0" borderId="18" xfId="2" applyNumberFormat="1" applyFont="1" applyFill="1" applyBorder="1"/>
    <xf numFmtId="3" fontId="6" fillId="0" borderId="17" xfId="2" applyNumberFormat="1" applyFont="1" applyFill="1" applyBorder="1"/>
    <xf numFmtId="49" fontId="11" fillId="5" borderId="0" xfId="2" applyNumberFormat="1" applyFont="1" applyFill="1" applyBorder="1" applyAlignment="1">
      <alignment vertical="center"/>
    </xf>
    <xf numFmtId="0" fontId="11" fillId="5" borderId="0" xfId="2" applyFont="1" applyFill="1" applyBorder="1" applyAlignment="1">
      <alignment vertical="center"/>
    </xf>
    <xf numFmtId="49" fontId="6" fillId="0" borderId="5" xfId="2" applyNumberFormat="1" applyFont="1" applyFill="1" applyBorder="1"/>
    <xf numFmtId="49" fontId="11" fillId="0" borderId="0" xfId="2" applyNumberFormat="1" applyFont="1" applyFill="1" applyBorder="1" applyAlignment="1">
      <alignment vertical="center"/>
    </xf>
    <xf numFmtId="0" fontId="11" fillId="0" borderId="0" xfId="2" applyFont="1" applyFill="1" applyBorder="1" applyAlignment="1">
      <alignment vertical="center"/>
    </xf>
    <xf numFmtId="0" fontId="6" fillId="0" borderId="0" xfId="2" applyFont="1" applyFill="1"/>
    <xf numFmtId="49" fontId="6" fillId="0" borderId="0" xfId="2" applyNumberFormat="1" applyFont="1" applyFill="1" applyBorder="1" applyAlignment="1">
      <alignment vertical="center"/>
    </xf>
    <xf numFmtId="0" fontId="6" fillId="0" borderId="0" xfId="2" applyFont="1" applyBorder="1" applyAlignment="1">
      <alignment vertical="center"/>
    </xf>
    <xf numFmtId="0" fontId="6" fillId="8" borderId="0" xfId="2" applyFont="1" applyFill="1" applyBorder="1" applyAlignment="1">
      <alignment vertical="center"/>
    </xf>
    <xf numFmtId="3" fontId="6" fillId="0" borderId="18" xfId="2" applyNumberFormat="1" applyFont="1" applyFill="1" applyBorder="1"/>
    <xf numFmtId="49" fontId="6" fillId="0" borderId="9" xfId="2" applyNumberFormat="1" applyFont="1" applyBorder="1"/>
    <xf numFmtId="0" fontId="6" fillId="0" borderId="10" xfId="2" applyFont="1" applyFill="1" applyBorder="1" applyAlignment="1"/>
    <xf numFmtId="0" fontId="6" fillId="0" borderId="10" xfId="2" applyFont="1" applyBorder="1" applyAlignment="1"/>
    <xf numFmtId="3" fontId="6" fillId="0" borderId="19" xfId="3" applyNumberFormat="1" applyFont="1" applyBorder="1"/>
    <xf numFmtId="3" fontId="6" fillId="0" borderId="20" xfId="3" applyNumberFormat="1" applyFont="1" applyBorder="1"/>
    <xf numFmtId="49" fontId="6" fillId="5" borderId="7" xfId="2" applyNumberFormat="1" applyFont="1" applyFill="1" applyBorder="1"/>
    <xf numFmtId="0" fontId="11" fillId="5" borderId="21" xfId="2" applyFont="1" applyFill="1" applyBorder="1" applyAlignment="1">
      <alignment horizontal="left"/>
    </xf>
    <xf numFmtId="0" fontId="11" fillId="5" borderId="21" xfId="2" applyFont="1" applyFill="1" applyBorder="1"/>
    <xf numFmtId="3" fontId="11" fillId="5" borderId="22" xfId="3" applyNumberFormat="1" applyFont="1" applyFill="1" applyBorder="1"/>
    <xf numFmtId="3" fontId="11" fillId="5" borderId="8" xfId="3" applyNumberFormat="1" applyFont="1" applyFill="1" applyBorder="1"/>
    <xf numFmtId="49" fontId="6" fillId="0" borderId="0" xfId="2" applyNumberFormat="1" applyFont="1"/>
    <xf numFmtId="165" fontId="6" fillId="0" borderId="0" xfId="2" applyNumberFormat="1" applyFont="1" applyBorder="1"/>
    <xf numFmtId="10" fontId="6" fillId="0" borderId="0" xfId="2" applyNumberFormat="1" applyFont="1" applyBorder="1" applyAlignment="1">
      <alignment horizontal="right"/>
    </xf>
    <xf numFmtId="1" fontId="10" fillId="4" borderId="1" xfId="0" applyNumberFormat="1" applyFont="1" applyFill="1" applyBorder="1" applyAlignment="1">
      <alignment horizontal="center"/>
    </xf>
    <xf numFmtId="1" fontId="10" fillId="2" borderId="1" xfId="0" applyNumberFormat="1" applyFont="1" applyFill="1" applyBorder="1" applyAlignment="1">
      <alignment horizontal="center"/>
    </xf>
    <xf numFmtId="3" fontId="6" fillId="0" borderId="17" xfId="2" applyNumberFormat="1" applyFont="1" applyFill="1" applyBorder="1" applyProtection="1">
      <protection locked="0"/>
    </xf>
    <xf numFmtId="3" fontId="11" fillId="9" borderId="17" xfId="2" applyNumberFormat="1" applyFont="1" applyFill="1" applyBorder="1"/>
    <xf numFmtId="3" fontId="6" fillId="0" borderId="18" xfId="2" applyNumberFormat="1" applyFont="1" applyFill="1" applyBorder="1" applyProtection="1">
      <protection locked="0"/>
    </xf>
    <xf numFmtId="3" fontId="9" fillId="9" borderId="17" xfId="0" applyNumberFormat="1" applyFont="1" applyFill="1" applyBorder="1"/>
    <xf numFmtId="0" fontId="6" fillId="8" borderId="0" xfId="2" applyFont="1" applyFill="1" applyBorder="1"/>
    <xf numFmtId="4" fontId="3" fillId="0" borderId="24" xfId="0" applyNumberFormat="1" applyFont="1" applyBorder="1"/>
    <xf numFmtId="0" fontId="3" fillId="3" borderId="0" xfId="0" applyFont="1" applyFill="1" applyBorder="1" applyAlignment="1">
      <alignment textRotation="90"/>
    </xf>
    <xf numFmtId="0" fontId="3" fillId="0" borderId="0" xfId="0" applyFont="1" applyBorder="1"/>
    <xf numFmtId="0" fontId="3" fillId="0" borderId="0" xfId="0" applyFont="1" applyFill="1" applyAlignment="1">
      <alignment textRotation="90"/>
    </xf>
    <xf numFmtId="0" fontId="3" fillId="0" borderId="2" xfId="0" applyFont="1" applyFill="1" applyBorder="1" applyAlignment="1">
      <alignment textRotation="90"/>
    </xf>
    <xf numFmtId="0" fontId="3" fillId="10" borderId="0" xfId="0" applyFont="1" applyFill="1"/>
    <xf numFmtId="0" fontId="3" fillId="11" borderId="0" xfId="0" applyFont="1" applyFill="1"/>
    <xf numFmtId="3" fontId="3" fillId="0" borderId="2" xfId="0" applyNumberFormat="1" applyFont="1" applyBorder="1"/>
    <xf numFmtId="3" fontId="3" fillId="0" borderId="24" xfId="0" applyNumberFormat="1" applyFont="1" applyBorder="1"/>
    <xf numFmtId="3" fontId="3" fillId="10" borderId="2" xfId="0" applyNumberFormat="1" applyFont="1" applyFill="1" applyBorder="1"/>
    <xf numFmtId="3" fontId="3" fillId="10" borderId="24" xfId="0" applyNumberFormat="1" applyFont="1" applyFill="1" applyBorder="1"/>
    <xf numFmtId="3" fontId="3" fillId="11" borderId="2" xfId="0" applyNumberFormat="1" applyFont="1" applyFill="1" applyBorder="1"/>
    <xf numFmtId="3" fontId="3" fillId="11" borderId="24" xfId="0" applyNumberFormat="1" applyFont="1" applyFill="1" applyBorder="1"/>
    <xf numFmtId="3" fontId="3" fillId="0" borderId="2" xfId="0" applyNumberFormat="1" applyFont="1" applyFill="1" applyBorder="1"/>
    <xf numFmtId="3" fontId="3" fillId="0" borderId="24" xfId="0" applyNumberFormat="1" applyFont="1" applyFill="1" applyBorder="1"/>
    <xf numFmtId="0" fontId="3" fillId="12" borderId="0" xfId="0" applyFont="1" applyFill="1"/>
    <xf numFmtId="3" fontId="3" fillId="12" borderId="2" xfId="0" applyNumberFormat="1" applyFont="1" applyFill="1" applyBorder="1"/>
    <xf numFmtId="3" fontId="3" fillId="12" borderId="24" xfId="0" applyNumberFormat="1" applyFont="1" applyFill="1" applyBorder="1"/>
    <xf numFmtId="0" fontId="12" fillId="0" borderId="0" xfId="0" applyFont="1"/>
    <xf numFmtId="0" fontId="3" fillId="0" borderId="0" xfId="0" applyFont="1" applyAlignment="1">
      <alignment horizontal="right"/>
    </xf>
    <xf numFmtId="4" fontId="3" fillId="0" borderId="24" xfId="0" applyNumberFormat="1" applyFont="1" applyFill="1" applyBorder="1" applyAlignment="1">
      <alignment textRotation="90"/>
    </xf>
    <xf numFmtId="4" fontId="3" fillId="10" borderId="24" xfId="0" applyNumberFormat="1" applyFont="1" applyFill="1" applyBorder="1" applyAlignment="1">
      <alignment horizontal="center"/>
    </xf>
    <xf numFmtId="4" fontId="3" fillId="11" borderId="24" xfId="0" applyNumberFormat="1" applyFont="1" applyFill="1" applyBorder="1" applyAlignment="1">
      <alignment horizontal="center"/>
    </xf>
    <xf numFmtId="4" fontId="3" fillId="12" borderId="24" xfId="0" applyNumberFormat="1" applyFont="1" applyFill="1" applyBorder="1" applyAlignment="1">
      <alignment horizontal="center"/>
    </xf>
    <xf numFmtId="4" fontId="3" fillId="2" borderId="24" xfId="0" applyNumberFormat="1" applyFont="1" applyFill="1" applyBorder="1" applyAlignment="1">
      <alignment textRotation="90"/>
    </xf>
    <xf numFmtId="0" fontId="3" fillId="0" borderId="26" xfId="0" applyFont="1" applyFill="1" applyBorder="1" applyAlignment="1">
      <alignment horizontal="center" wrapText="1"/>
    </xf>
    <xf numFmtId="4" fontId="3" fillId="0" borderId="26" xfId="0" applyNumberFormat="1" applyFont="1" applyBorder="1"/>
    <xf numFmtId="4" fontId="3" fillId="10" borderId="26" xfId="0" applyNumberFormat="1" applyFont="1" applyFill="1" applyBorder="1" applyAlignment="1">
      <alignment horizontal="center"/>
    </xf>
    <xf numFmtId="4" fontId="3" fillId="11" borderId="26" xfId="0" applyNumberFormat="1" applyFont="1" applyFill="1" applyBorder="1" applyAlignment="1">
      <alignment horizontal="center"/>
    </xf>
    <xf numFmtId="4" fontId="3" fillId="12" borderId="26" xfId="0" applyNumberFormat="1" applyFont="1" applyFill="1" applyBorder="1" applyAlignment="1">
      <alignment horizontal="center"/>
    </xf>
    <xf numFmtId="3" fontId="3" fillId="0" borderId="26" xfId="0" applyNumberFormat="1" applyFont="1" applyBorder="1"/>
    <xf numFmtId="166" fontId="3" fillId="10" borderId="0" xfId="0" applyNumberFormat="1" applyFont="1" applyFill="1"/>
    <xf numFmtId="0" fontId="3" fillId="3" borderId="0" xfId="0" applyFont="1" applyFill="1" applyBorder="1" applyAlignment="1">
      <alignment horizontal="center"/>
    </xf>
    <xf numFmtId="0" fontId="3" fillId="2" borderId="0" xfId="0" applyFont="1" applyFill="1" applyBorder="1" applyAlignment="1">
      <alignment horizontal="center"/>
    </xf>
    <xf numFmtId="0" fontId="3" fillId="0" borderId="0" xfId="0" applyFont="1" applyFill="1" applyBorder="1" applyAlignment="1">
      <alignment textRotation="90"/>
    </xf>
    <xf numFmtId="0" fontId="3" fillId="0" borderId="0" xfId="0" applyFont="1" applyFill="1" applyBorder="1" applyAlignment="1">
      <alignment horizontal="center"/>
    </xf>
    <xf numFmtId="0" fontId="3" fillId="10" borderId="25" xfId="0" applyFont="1" applyFill="1" applyBorder="1"/>
    <xf numFmtId="4" fontId="3" fillId="0" borderId="24" xfId="0" applyNumberFormat="1" applyFont="1" applyFill="1" applyBorder="1" applyAlignment="1">
      <alignment horizontal="center"/>
    </xf>
    <xf numFmtId="4" fontId="13" fillId="10" borderId="24" xfId="0" applyNumberFormat="1" applyFont="1" applyFill="1" applyBorder="1"/>
    <xf numFmtId="4" fontId="3" fillId="0" borderId="26" xfId="0" applyNumberFormat="1" applyFont="1" applyFill="1" applyBorder="1" applyAlignment="1">
      <alignment horizontal="center"/>
    </xf>
    <xf numFmtId="3" fontId="3" fillId="0" borderId="0" xfId="0" applyNumberFormat="1" applyFont="1" applyFill="1" applyBorder="1"/>
    <xf numFmtId="0" fontId="3" fillId="6" borderId="0" xfId="0" applyFont="1" applyFill="1"/>
    <xf numFmtId="3" fontId="3" fillId="6" borderId="24" xfId="0" applyNumberFormat="1" applyFont="1" applyFill="1" applyBorder="1"/>
    <xf numFmtId="4" fontId="3" fillId="6" borderId="24" xfId="0" applyNumberFormat="1" applyFont="1" applyFill="1" applyBorder="1" applyAlignment="1">
      <alignment horizontal="center"/>
    </xf>
    <xf numFmtId="4" fontId="3" fillId="6" borderId="26" xfId="0" applyNumberFormat="1" applyFont="1" applyFill="1" applyBorder="1" applyAlignment="1">
      <alignment horizontal="center"/>
    </xf>
    <xf numFmtId="3" fontId="13" fillId="6" borderId="2" xfId="0" applyNumberFormat="1" applyFont="1" applyFill="1" applyBorder="1"/>
    <xf numFmtId="0" fontId="5" fillId="7" borderId="14" xfId="2" applyFont="1" applyFill="1" applyBorder="1" applyAlignment="1">
      <alignment horizontal="left"/>
    </xf>
    <xf numFmtId="0" fontId="5" fillId="7" borderId="15" xfId="2" applyFont="1" applyFill="1" applyBorder="1" applyAlignment="1">
      <alignment horizontal="left"/>
    </xf>
    <xf numFmtId="167" fontId="3" fillId="10" borderId="24" xfId="0" applyNumberFormat="1" applyFont="1" applyFill="1" applyBorder="1"/>
    <xf numFmtId="3" fontId="13" fillId="6" borderId="24" xfId="0" applyNumberFormat="1" applyFont="1" applyFill="1" applyBorder="1"/>
    <xf numFmtId="3" fontId="3" fillId="10" borderId="25" xfId="0" applyNumberFormat="1" applyFont="1" applyFill="1" applyBorder="1"/>
    <xf numFmtId="167" fontId="3" fillId="10" borderId="25" xfId="0" applyNumberFormat="1" applyFont="1" applyFill="1" applyBorder="1"/>
    <xf numFmtId="3" fontId="13" fillId="6" borderId="25" xfId="0" applyNumberFormat="1" applyFont="1" applyFill="1" applyBorder="1"/>
    <xf numFmtId="167" fontId="3" fillId="0" borderId="25" xfId="0" applyNumberFormat="1" applyFont="1" applyFill="1" applyBorder="1"/>
    <xf numFmtId="167" fontId="3" fillId="11" borderId="25" xfId="0" applyNumberFormat="1" applyFont="1" applyFill="1" applyBorder="1"/>
    <xf numFmtId="167" fontId="3" fillId="12" borderId="25" xfId="0" applyNumberFormat="1" applyFont="1" applyFill="1" applyBorder="1"/>
    <xf numFmtId="167" fontId="3" fillId="0" borderId="25" xfId="0" applyNumberFormat="1" applyFont="1" applyBorder="1"/>
    <xf numFmtId="167" fontId="3" fillId="0" borderId="24" xfId="0" applyNumberFormat="1" applyFont="1" applyFill="1" applyBorder="1"/>
    <xf numFmtId="3" fontId="3" fillId="10" borderId="26" xfId="0" applyNumberFormat="1" applyFont="1" applyFill="1" applyBorder="1"/>
    <xf numFmtId="3" fontId="13" fillId="6" borderId="26" xfId="0" applyNumberFormat="1" applyFont="1" applyFill="1" applyBorder="1"/>
    <xf numFmtId="3" fontId="3" fillId="0" borderId="26" xfId="0" applyNumberFormat="1" applyFont="1" applyFill="1" applyBorder="1"/>
    <xf numFmtId="167" fontId="3" fillId="10" borderId="26" xfId="0" applyNumberFormat="1" applyFont="1" applyFill="1" applyBorder="1"/>
    <xf numFmtId="167" fontId="3" fillId="0" borderId="26" xfId="0" applyNumberFormat="1" applyFont="1" applyFill="1" applyBorder="1"/>
    <xf numFmtId="0" fontId="3" fillId="13" borderId="0" xfId="0" applyFont="1" applyFill="1"/>
    <xf numFmtId="3" fontId="3" fillId="13" borderId="24" xfId="0" applyNumberFormat="1" applyFont="1" applyFill="1" applyBorder="1"/>
    <xf numFmtId="3" fontId="3" fillId="13" borderId="26" xfId="0" applyNumberFormat="1" applyFont="1" applyFill="1" applyBorder="1"/>
    <xf numFmtId="3" fontId="13" fillId="13" borderId="2" xfId="0" applyNumberFormat="1" applyFont="1" applyFill="1" applyBorder="1"/>
    <xf numFmtId="3" fontId="13" fillId="13" borderId="25" xfId="0" applyNumberFormat="1" applyFont="1" applyFill="1" applyBorder="1"/>
    <xf numFmtId="3" fontId="13" fillId="13" borderId="24" xfId="0" applyNumberFormat="1" applyFont="1" applyFill="1" applyBorder="1"/>
    <xf numFmtId="3" fontId="13" fillId="13" borderId="26" xfId="0" applyNumberFormat="1" applyFont="1" applyFill="1" applyBorder="1"/>
    <xf numFmtId="0" fontId="14" fillId="0" borderId="0" xfId="0" applyFont="1"/>
    <xf numFmtId="49" fontId="11" fillId="6" borderId="0" xfId="2" applyNumberFormat="1" applyFont="1" applyFill="1" applyBorder="1"/>
    <xf numFmtId="0" fontId="3" fillId="6" borderId="0" xfId="0" applyFont="1" applyFill="1" applyBorder="1"/>
    <xf numFmtId="4" fontId="3" fillId="2" borderId="0" xfId="0" applyNumberFormat="1" applyFont="1" applyFill="1" applyBorder="1"/>
    <xf numFmtId="0" fontId="3" fillId="2" borderId="0" xfId="0" applyFont="1" applyFill="1" applyBorder="1" applyAlignment="1">
      <alignment textRotation="90"/>
    </xf>
    <xf numFmtId="3" fontId="3" fillId="0" borderId="0" xfId="0" applyNumberFormat="1" applyFont="1" applyBorder="1"/>
    <xf numFmtId="0" fontId="3" fillId="0" borderId="0" xfId="0" applyFont="1" applyBorder="1" applyAlignment="1">
      <alignment horizontal="center"/>
    </xf>
    <xf numFmtId="0" fontId="13" fillId="2" borderId="0" xfId="0" applyFont="1" applyFill="1"/>
    <xf numFmtId="3" fontId="13" fillId="2" borderId="24" xfId="0" applyNumberFormat="1" applyFont="1" applyFill="1" applyBorder="1"/>
    <xf numFmtId="4" fontId="13" fillId="2" borderId="24" xfId="0" applyNumberFormat="1" applyFont="1" applyFill="1" applyBorder="1" applyAlignment="1">
      <alignment horizontal="center"/>
    </xf>
    <xf numFmtId="4" fontId="13" fillId="2" borderId="26" xfId="0" applyNumberFormat="1" applyFont="1" applyFill="1" applyBorder="1" applyAlignment="1">
      <alignment horizontal="center"/>
    </xf>
    <xf numFmtId="3" fontId="13" fillId="2" borderId="2" xfId="0" applyNumberFormat="1" applyFont="1" applyFill="1" applyBorder="1"/>
    <xf numFmtId="0" fontId="13" fillId="0" borderId="0" xfId="0" applyFont="1" applyFill="1"/>
    <xf numFmtId="3" fontId="13" fillId="0" borderId="24" xfId="0" applyNumberFormat="1" applyFont="1" applyFill="1" applyBorder="1"/>
    <xf numFmtId="4" fontId="13" fillId="0" borderId="24" xfId="0" applyNumberFormat="1" applyFont="1" applyFill="1" applyBorder="1" applyAlignment="1">
      <alignment horizontal="center"/>
    </xf>
    <xf numFmtId="4" fontId="13" fillId="0" borderId="26" xfId="0" applyNumberFormat="1" applyFont="1" applyFill="1" applyBorder="1" applyAlignment="1">
      <alignment horizontal="center"/>
    </xf>
    <xf numFmtId="3" fontId="13" fillId="0" borderId="2" xfId="0" applyNumberFormat="1" applyFont="1" applyFill="1" applyBorder="1"/>
    <xf numFmtId="3" fontId="13" fillId="0" borderId="0" xfId="0" applyNumberFormat="1" applyFont="1" applyFill="1" applyBorder="1"/>
    <xf numFmtId="0" fontId="6" fillId="0" borderId="27" xfId="2" applyFont="1" applyBorder="1"/>
    <xf numFmtId="3" fontId="11" fillId="9" borderId="18" xfId="2" applyNumberFormat="1" applyFont="1" applyFill="1" applyBorder="1"/>
    <xf numFmtId="0" fontId="7" fillId="0" borderId="28" xfId="2" applyBorder="1"/>
    <xf numFmtId="4" fontId="3" fillId="2" borderId="0" xfId="0" applyNumberFormat="1" applyFont="1" applyFill="1" applyBorder="1" applyAlignment="1">
      <alignment textRotation="90"/>
    </xf>
    <xf numFmtId="9" fontId="3" fillId="10" borderId="0" xfId="0" applyNumberFormat="1" applyFont="1" applyFill="1"/>
    <xf numFmtId="3" fontId="3" fillId="14" borderId="2" xfId="0" applyNumberFormat="1" applyFont="1" applyFill="1" applyBorder="1"/>
    <xf numFmtId="167" fontId="3" fillId="14" borderId="25" xfId="0" applyNumberFormat="1" applyFont="1" applyFill="1" applyBorder="1"/>
    <xf numFmtId="167" fontId="3" fillId="14" borderId="24" xfId="0" applyNumberFormat="1" applyFont="1" applyFill="1" applyBorder="1"/>
    <xf numFmtId="3" fontId="3" fillId="14" borderId="26" xfId="0" applyNumberFormat="1" applyFont="1" applyFill="1" applyBorder="1"/>
    <xf numFmtId="167" fontId="3" fillId="14" borderId="26" xfId="0" applyNumberFormat="1" applyFont="1" applyFill="1" applyBorder="1"/>
    <xf numFmtId="9" fontId="9" fillId="9" borderId="24" xfId="4" applyFont="1" applyFill="1" applyBorder="1"/>
    <xf numFmtId="9" fontId="9" fillId="9" borderId="24" xfId="0" applyNumberFormat="1" applyFont="1" applyFill="1" applyBorder="1"/>
    <xf numFmtId="3" fontId="6" fillId="0" borderId="0" xfId="2" applyNumberFormat="1" applyFont="1"/>
    <xf numFmtId="168" fontId="9" fillId="0" borderId="0" xfId="0" applyNumberFormat="1" applyFont="1"/>
    <xf numFmtId="49" fontId="6" fillId="15" borderId="0" xfId="2" applyNumberFormat="1" applyFont="1" applyFill="1"/>
    <xf numFmtId="0" fontId="6" fillId="15" borderId="0" xfId="2" applyFont="1" applyFill="1"/>
    <xf numFmtId="3" fontId="6" fillId="15" borderId="0" xfId="2" applyNumberFormat="1" applyFont="1" applyFill="1"/>
    <xf numFmtId="0" fontId="17" fillId="0" borderId="0" xfId="5" applyFont="1" applyAlignment="1">
      <alignment vertical="center"/>
    </xf>
    <xf numFmtId="0" fontId="19" fillId="0" borderId="0" xfId="5" applyFont="1" applyBorder="1" applyAlignment="1">
      <alignment horizontal="center" vertical="center"/>
    </xf>
    <xf numFmtId="0" fontId="18" fillId="0" borderId="0" xfId="5" applyFont="1" applyAlignment="1">
      <alignment horizontal="center" vertical="center"/>
    </xf>
    <xf numFmtId="0" fontId="17" fillId="0" borderId="0" xfId="5" applyFont="1" applyAlignment="1">
      <alignment horizontal="center" vertical="center"/>
    </xf>
    <xf numFmtId="0" fontId="20" fillId="0" borderId="0" xfId="5" applyFont="1" applyAlignment="1">
      <alignment horizontal="center" vertical="center"/>
    </xf>
    <xf numFmtId="0" fontId="21" fillId="0" borderId="0" xfId="5" applyFont="1" applyBorder="1" applyAlignment="1">
      <alignment horizontal="center" vertical="center"/>
    </xf>
    <xf numFmtId="0" fontId="16" fillId="0" borderId="0" xfId="5" applyFont="1" applyAlignment="1">
      <alignment vertical="center"/>
    </xf>
    <xf numFmtId="0" fontId="16" fillId="0" borderId="0" xfId="5" applyFont="1" applyAlignment="1">
      <alignment horizontal="center" vertical="center"/>
    </xf>
    <xf numFmtId="0" fontId="19" fillId="0" borderId="0" xfId="5" applyFont="1" applyAlignment="1">
      <alignment horizontal="center" vertical="center"/>
    </xf>
    <xf numFmtId="3" fontId="17" fillId="16" borderId="0" xfId="5" applyNumberFormat="1" applyFont="1" applyFill="1" applyAlignment="1">
      <alignment horizontal="center" vertical="center"/>
    </xf>
    <xf numFmtId="0" fontId="17" fillId="16" borderId="0" xfId="5" applyFont="1" applyFill="1" applyAlignment="1">
      <alignment horizontal="right" vertical="center"/>
    </xf>
    <xf numFmtId="165" fontId="17" fillId="0" borderId="0" xfId="6" applyNumberFormat="1" applyFont="1" applyAlignment="1">
      <alignment vertical="center"/>
    </xf>
    <xf numFmtId="0" fontId="17" fillId="0" borderId="0" xfId="5" applyFont="1" applyAlignment="1">
      <alignment horizontal="right" vertical="center"/>
    </xf>
    <xf numFmtId="0" fontId="16" fillId="0" borderId="0" xfId="5" applyFont="1" applyAlignment="1">
      <alignment horizontal="right" vertical="center"/>
    </xf>
    <xf numFmtId="3" fontId="3" fillId="0" borderId="0" xfId="0" applyNumberFormat="1" applyFont="1" applyAlignment="1">
      <alignment horizontal="center"/>
    </xf>
    <xf numFmtId="0" fontId="3" fillId="0" borderId="0" xfId="0" applyFont="1" applyFill="1" applyBorder="1" applyAlignment="1">
      <alignment horizontal="center" textRotation="90" wrapText="1"/>
    </xf>
    <xf numFmtId="0" fontId="3" fillId="3" borderId="0" xfId="0" applyFont="1" applyFill="1" applyBorder="1" applyAlignment="1">
      <alignment horizontal="center" textRotation="90" wrapText="1"/>
    </xf>
    <xf numFmtId="0" fontId="5" fillId="7" borderId="7" xfId="2" applyFont="1" applyFill="1" applyBorder="1" applyAlignment="1">
      <alignment horizontal="left"/>
    </xf>
    <xf numFmtId="0" fontId="5" fillId="7" borderId="21" xfId="2" applyFont="1" applyFill="1" applyBorder="1" applyAlignment="1">
      <alignment horizontal="left"/>
    </xf>
  </cellXfs>
  <cellStyles count="7">
    <cellStyle name="Komma 2" xfId="3"/>
    <cellStyle name="Milliers 2" xfId="6"/>
    <cellStyle name="Normal" xfId="0" builtinId="0"/>
    <cellStyle name="Normal 2" xfId="5"/>
    <cellStyle name="Pourcentage" xfId="4" builtinId="5"/>
    <cellStyle name="Standard 2" xfId="1"/>
    <cellStyle name="Standard 3" xfId="2"/>
  </cellStyles>
  <dxfs count="9">
    <dxf>
      <fill>
        <patternFill>
          <bgColor indexed="53"/>
        </patternFill>
      </fill>
    </dxf>
    <dxf>
      <fill>
        <patternFill>
          <bgColor indexed="11"/>
        </patternFill>
      </fill>
    </dxf>
    <dxf>
      <fill>
        <patternFill>
          <bgColor indexed="53"/>
        </patternFill>
      </fill>
    </dxf>
    <dxf>
      <fill>
        <patternFill>
          <bgColor indexed="11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ont>
        <b/>
        <i val="0"/>
        <color theme="1"/>
      </font>
      <fill>
        <patternFill patternType="none">
          <bgColor auto="1"/>
        </patternFill>
      </fill>
      <border>
        <left/>
        <right/>
        <top style="thin">
          <color theme="0" tint="-0.14996795556505021"/>
        </top>
        <bottom style="thin">
          <color theme="1" tint="0.499984740745262"/>
        </bottom>
        <vertical style="thin">
          <color theme="0" tint="-0.14996795556505021"/>
        </vertical>
        <horizontal/>
      </border>
    </dxf>
    <dxf>
      <font>
        <b/>
        <i val="0"/>
        <color theme="1"/>
      </font>
      <fill>
        <patternFill patternType="none">
          <bgColor auto="1"/>
        </patternFill>
      </fill>
      <border>
        <left/>
        <right/>
        <top style="thin">
          <color theme="1" tint="0.499984740745262"/>
        </top>
        <bottom style="thin">
          <color theme="0" tint="-0.14996795556505021"/>
        </bottom>
        <vertical/>
        <horizontal/>
      </border>
    </dxf>
    <dxf>
      <font>
        <b val="0"/>
        <i val="0"/>
        <color theme="1"/>
      </font>
      <fill>
        <patternFill patternType="none">
          <bgColor auto="1"/>
        </patternFill>
      </fill>
      <border diagonalUp="0" diagonalDown="0">
        <left/>
        <right/>
        <top/>
        <bottom/>
        <vertical style="thin">
          <color theme="0" tint="-0.14996795556505021"/>
        </vertical>
        <horizontal/>
      </border>
    </dxf>
  </dxfs>
  <tableStyles count="1" defaultTableStyle="TableStyleMedium2" defaultPivotStyle="PivotStyleLight16">
    <tableStyle name="Summary Table" pivot="0" count="5">
      <tableStyleElement type="wholeTable" dxfId="8"/>
      <tableStyleElement type="headerRow" dxfId="7"/>
      <tableStyleElement type="totalRow" dxfId="6"/>
      <tableStyleElement type="firstColumn" dxfId="5"/>
      <tableStyleElement type="firstColumnStripe" dxfId="4"/>
    </tableStyle>
  </tableStyles>
  <colors>
    <mruColors>
      <color rgb="FF99FFCC"/>
      <color rgb="FFFFCC99"/>
      <color rgb="FFCCECFF"/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733425</xdr:colOff>
      <xdr:row>23</xdr:row>
      <xdr:rowOff>19050</xdr:rowOff>
    </xdr:from>
    <xdr:to>
      <xdr:col>5</xdr:col>
      <xdr:colOff>142875</xdr:colOff>
      <xdr:row>25</xdr:row>
      <xdr:rowOff>142875</xdr:rowOff>
    </xdr:to>
    <xdr:sp macro="" textlink="">
      <xdr:nvSpPr>
        <xdr:cNvPr id="3" name="AutoShape 3"/>
        <xdr:cNvSpPr>
          <a:spLocks/>
        </xdr:cNvSpPr>
      </xdr:nvSpPr>
      <xdr:spPr bwMode="auto">
        <a:xfrm>
          <a:off x="5391150" y="3686175"/>
          <a:ext cx="295275" cy="447675"/>
        </a:xfrm>
        <a:prstGeom prst="rightBrace">
          <a:avLst>
            <a:gd name="adj1" fmla="val 12634"/>
            <a:gd name="adj2" fmla="val 50000"/>
          </a:avLst>
        </a:prstGeom>
        <a:noFill/>
        <a:ln w="2857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</a:extLst>
      </xdr:spPr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BO78"/>
  <sheetViews>
    <sheetView tabSelected="1" topLeftCell="A26" zoomScale="110" zoomScaleNormal="110" workbookViewId="0">
      <pane xSplit="27" topLeftCell="AB1" activePane="topRight" state="frozen"/>
      <selection pane="topRight" activeCell="F58" sqref="F58"/>
    </sheetView>
  </sheetViews>
  <sheetFormatPr baseColWidth="10" defaultColWidth="11.42578125" defaultRowHeight="9" outlineLevelRow="1" outlineLevelCol="1" x14ac:dyDescent="0.15"/>
  <cols>
    <col min="1" max="1" width="2.42578125" style="2" customWidth="1"/>
    <col min="2" max="2" width="16.140625" style="2" customWidth="1"/>
    <col min="3" max="3" width="31.5703125" style="2" customWidth="1"/>
    <col min="4" max="4" width="2.85546875" style="2" customWidth="1"/>
    <col min="5" max="5" width="5" style="2" customWidth="1"/>
    <col min="6" max="6" width="7" style="5" customWidth="1"/>
    <col min="7" max="25" width="3.42578125" style="5" hidden="1" customWidth="1" outlineLevel="1"/>
    <col min="26" max="26" width="7.7109375" style="5" bestFit="1" customWidth="1" collapsed="1"/>
    <col min="27" max="27" width="4.28515625" style="5" customWidth="1"/>
    <col min="28" max="29" width="6.5703125" style="2" customWidth="1"/>
    <col min="30" max="30" width="6.5703125" style="2" hidden="1" customWidth="1" outlineLevel="1"/>
    <col min="31" max="31" width="6.5703125" style="2" customWidth="1" collapsed="1"/>
    <col min="32" max="32" width="6.5703125" style="2" hidden="1" customWidth="1" outlineLevel="1"/>
    <col min="33" max="33" width="6.5703125" style="2" customWidth="1" collapsed="1"/>
    <col min="34" max="34" width="6.5703125" style="2" hidden="1" customWidth="1" outlineLevel="1"/>
    <col min="35" max="35" width="6.5703125" style="2" customWidth="1" collapsed="1"/>
    <col min="36" max="36" width="6.5703125" style="2" hidden="1" customWidth="1" outlineLevel="1"/>
    <col min="37" max="37" width="6.5703125" style="2" customWidth="1" collapsed="1"/>
    <col min="38" max="38" width="6.5703125" style="2" hidden="1" customWidth="1" outlineLevel="1"/>
    <col min="39" max="39" width="6.5703125" style="2" customWidth="1" collapsed="1"/>
    <col min="40" max="40" width="6.5703125" style="2" hidden="1" customWidth="1" outlineLevel="1"/>
    <col min="41" max="41" width="6.5703125" style="2" customWidth="1" collapsed="1"/>
    <col min="42" max="42" width="6.5703125" style="2" hidden="1" customWidth="1" outlineLevel="1"/>
    <col min="43" max="43" width="6.5703125" style="2" customWidth="1" collapsed="1"/>
    <col min="44" max="44" width="6.5703125" style="2" hidden="1" customWidth="1" outlineLevel="1"/>
    <col min="45" max="45" width="6.5703125" style="2" customWidth="1" collapsed="1"/>
    <col min="46" max="46" width="6.5703125" style="2" hidden="1" customWidth="1" outlineLevel="1"/>
    <col min="47" max="47" width="6.5703125" style="2" customWidth="1" collapsed="1"/>
    <col min="48" max="48" width="6.5703125" style="2" hidden="1" customWidth="1" outlineLevel="1"/>
    <col min="49" max="49" width="6.5703125" style="2" customWidth="1" collapsed="1"/>
    <col min="50" max="50" width="6.5703125" style="2" hidden="1" customWidth="1" outlineLevel="1"/>
    <col min="51" max="51" width="6.5703125" style="2" customWidth="1" collapsed="1"/>
    <col min="52" max="52" width="6.5703125" style="2" hidden="1" customWidth="1" outlineLevel="1"/>
    <col min="53" max="53" width="6.5703125" style="2" customWidth="1" collapsed="1"/>
    <col min="54" max="54" width="6.5703125" style="2" hidden="1" customWidth="1" outlineLevel="1"/>
    <col min="55" max="55" width="6.5703125" style="2" customWidth="1" collapsed="1"/>
    <col min="56" max="56" width="6.5703125" style="2" hidden="1" customWidth="1" outlineLevel="1"/>
    <col min="57" max="57" width="6.5703125" style="2" customWidth="1" collapsed="1"/>
    <col min="58" max="58" width="6.5703125" style="2" hidden="1" customWidth="1" outlineLevel="1"/>
    <col min="59" max="59" width="6.5703125" style="2" customWidth="1" collapsed="1"/>
    <col min="60" max="60" width="6.5703125" style="2" hidden="1" customWidth="1" outlineLevel="1"/>
    <col min="61" max="61" width="6.5703125" style="2" customWidth="1" collapsed="1"/>
    <col min="62" max="62" width="6.5703125" style="2" hidden="1" customWidth="1" outlineLevel="1"/>
    <col min="63" max="63" width="6.5703125" style="2" customWidth="1" collapsed="1"/>
    <col min="64" max="64" width="6.5703125" style="2" hidden="1" customWidth="1" outlineLevel="1"/>
    <col min="65" max="65" width="6.5703125" style="2" customWidth="1" collapsed="1"/>
    <col min="66" max="66" width="6.5703125" style="2" hidden="1" customWidth="1" outlineLevel="1"/>
    <col min="67" max="67" width="6.5703125" style="2" customWidth="1" collapsed="1"/>
    <col min="68" max="16384" width="11.42578125" style="2"/>
  </cols>
  <sheetData>
    <row r="1" spans="1:67" ht="12.75" customHeight="1" x14ac:dyDescent="0.2">
      <c r="A1" s="166" t="s">
        <v>76</v>
      </c>
    </row>
    <row r="2" spans="1:67" ht="12.75" customHeight="1" x14ac:dyDescent="0.15"/>
    <row r="3" spans="1:67" ht="15" customHeight="1" x14ac:dyDescent="0.15">
      <c r="A3" s="1" t="s">
        <v>1</v>
      </c>
      <c r="B3" s="1" t="s">
        <v>110</v>
      </c>
      <c r="C3" s="1" t="s">
        <v>110</v>
      </c>
      <c r="D3" s="1" t="s">
        <v>9</v>
      </c>
      <c r="E3" s="1" t="s">
        <v>134</v>
      </c>
      <c r="F3" s="169" t="s">
        <v>135</v>
      </c>
      <c r="G3" s="169"/>
      <c r="H3" s="169"/>
      <c r="I3" s="169"/>
      <c r="J3" s="169"/>
      <c r="K3" s="169"/>
      <c r="L3" s="169"/>
      <c r="M3" s="169"/>
      <c r="N3" s="169"/>
      <c r="O3" s="169"/>
      <c r="P3" s="169"/>
      <c r="Q3" s="169"/>
      <c r="R3" s="169"/>
      <c r="S3" s="169"/>
      <c r="T3" s="169"/>
      <c r="U3" s="169"/>
      <c r="V3" s="169"/>
      <c r="W3" s="169"/>
      <c r="X3" s="169"/>
      <c r="Y3" s="169"/>
      <c r="Z3" s="216" t="s">
        <v>110</v>
      </c>
      <c r="AA3" s="217" t="s">
        <v>111</v>
      </c>
      <c r="AB3" s="128">
        <v>2015</v>
      </c>
      <c r="AC3" s="129">
        <v>2016</v>
      </c>
      <c r="AD3" s="128"/>
      <c r="AE3" s="128">
        <v>2017</v>
      </c>
      <c r="AF3" s="129"/>
      <c r="AG3" s="129">
        <v>2018</v>
      </c>
      <c r="AH3" s="131"/>
      <c r="AI3" s="128">
        <v>2019</v>
      </c>
      <c r="AJ3" s="129"/>
      <c r="AK3" s="129">
        <v>2020</v>
      </c>
      <c r="AL3" s="131"/>
      <c r="AM3" s="128">
        <v>2021</v>
      </c>
      <c r="AN3" s="129"/>
      <c r="AO3" s="129">
        <v>2022</v>
      </c>
      <c r="AP3" s="131"/>
      <c r="AQ3" s="128">
        <v>2023</v>
      </c>
      <c r="AR3" s="129"/>
      <c r="AS3" s="129">
        <v>2024</v>
      </c>
      <c r="AT3" s="128"/>
      <c r="AU3" s="128">
        <v>2025</v>
      </c>
      <c r="AV3" s="129"/>
      <c r="AW3" s="129">
        <v>2026</v>
      </c>
      <c r="AX3" s="131"/>
      <c r="AY3" s="128">
        <v>2027</v>
      </c>
      <c r="AZ3" s="129"/>
      <c r="BA3" s="129">
        <v>2028</v>
      </c>
      <c r="BB3" s="131"/>
      <c r="BC3" s="128">
        <v>2029</v>
      </c>
      <c r="BD3" s="129"/>
      <c r="BE3" s="129">
        <v>2030</v>
      </c>
      <c r="BF3" s="131"/>
      <c r="BG3" s="128">
        <v>2031</v>
      </c>
      <c r="BH3" s="129"/>
      <c r="BI3" s="129">
        <v>2032</v>
      </c>
      <c r="BJ3" s="131"/>
      <c r="BK3" s="128">
        <v>2033</v>
      </c>
      <c r="BL3" s="129"/>
      <c r="BM3" s="129">
        <v>2034</v>
      </c>
      <c r="BN3" s="131"/>
      <c r="BO3" s="172">
        <v>2035</v>
      </c>
    </row>
    <row r="4" spans="1:67" s="4" customFormat="1" ht="101.25" customHeight="1" x14ac:dyDescent="0.25">
      <c r="A4" s="3"/>
      <c r="B4" s="3"/>
      <c r="C4" s="3"/>
      <c r="D4" s="3"/>
      <c r="E4" s="3"/>
      <c r="F4" s="120"/>
      <c r="G4" s="187" t="s">
        <v>112</v>
      </c>
      <c r="H4" s="187" t="s">
        <v>113</v>
      </c>
      <c r="I4" s="187" t="s">
        <v>114</v>
      </c>
      <c r="J4" s="187" t="s">
        <v>115</v>
      </c>
      <c r="K4" s="187" t="s">
        <v>116</v>
      </c>
      <c r="L4" s="187" t="s">
        <v>117</v>
      </c>
      <c r="M4" s="187" t="s">
        <v>118</v>
      </c>
      <c r="N4" s="187" t="s">
        <v>119</v>
      </c>
      <c r="O4" s="187" t="s">
        <v>120</v>
      </c>
      <c r="P4" s="187" t="s">
        <v>121</v>
      </c>
      <c r="Q4" s="187" t="s">
        <v>122</v>
      </c>
      <c r="R4" s="187" t="s">
        <v>123</v>
      </c>
      <c r="S4" s="187" t="s">
        <v>124</v>
      </c>
      <c r="T4" s="187" t="s">
        <v>125</v>
      </c>
      <c r="U4" s="187" t="s">
        <v>126</v>
      </c>
      <c r="V4" s="187" t="s">
        <v>127</v>
      </c>
      <c r="W4" s="187" t="s">
        <v>128</v>
      </c>
      <c r="X4" s="187" t="s">
        <v>129</v>
      </c>
      <c r="Y4" s="187" t="s">
        <v>130</v>
      </c>
      <c r="Z4" s="216"/>
      <c r="AA4" s="217"/>
      <c r="AB4" s="7" t="s">
        <v>131</v>
      </c>
      <c r="AC4" s="9" t="s">
        <v>131</v>
      </c>
      <c r="AD4" s="97" t="s">
        <v>133</v>
      </c>
      <c r="AE4" s="7" t="s">
        <v>131</v>
      </c>
      <c r="AF4" s="9" t="s">
        <v>47</v>
      </c>
      <c r="AG4" s="9" t="s">
        <v>131</v>
      </c>
      <c r="AH4" s="100" t="s">
        <v>49</v>
      </c>
      <c r="AI4" s="7" t="s">
        <v>131</v>
      </c>
      <c r="AJ4" s="9" t="s">
        <v>50</v>
      </c>
      <c r="AK4" s="9" t="s">
        <v>131</v>
      </c>
      <c r="AL4" s="100" t="s">
        <v>51</v>
      </c>
      <c r="AM4" s="7" t="s">
        <v>131</v>
      </c>
      <c r="AN4" s="9" t="s">
        <v>52</v>
      </c>
      <c r="AO4" s="9" t="s">
        <v>131</v>
      </c>
      <c r="AP4" s="100" t="s">
        <v>132</v>
      </c>
      <c r="AQ4" s="7" t="s">
        <v>131</v>
      </c>
      <c r="AR4" s="170" t="s">
        <v>48</v>
      </c>
      <c r="AS4" s="9" t="s">
        <v>131</v>
      </c>
      <c r="AT4" s="100" t="s">
        <v>74</v>
      </c>
      <c r="AU4" s="97" t="s">
        <v>131</v>
      </c>
      <c r="AV4" s="9" t="s">
        <v>53</v>
      </c>
      <c r="AW4" s="9" t="s">
        <v>131</v>
      </c>
      <c r="AX4" s="100" t="s">
        <v>56</v>
      </c>
      <c r="AY4" s="7" t="s">
        <v>131</v>
      </c>
      <c r="AZ4" s="9" t="s">
        <v>54</v>
      </c>
      <c r="BA4" s="9" t="s">
        <v>131</v>
      </c>
      <c r="BB4" s="100" t="s">
        <v>55</v>
      </c>
      <c r="BC4" s="7" t="s">
        <v>131</v>
      </c>
      <c r="BD4" s="9" t="s">
        <v>57</v>
      </c>
      <c r="BE4" s="9" t="s">
        <v>131</v>
      </c>
      <c r="BF4" s="100" t="s">
        <v>58</v>
      </c>
      <c r="BG4" s="7" t="s">
        <v>131</v>
      </c>
      <c r="BH4" s="9" t="s">
        <v>59</v>
      </c>
      <c r="BI4" s="9" t="s">
        <v>131</v>
      </c>
      <c r="BJ4" s="100" t="s">
        <v>60</v>
      </c>
      <c r="BK4" s="7" t="s">
        <v>131</v>
      </c>
      <c r="BL4" s="9" t="s">
        <v>61</v>
      </c>
      <c r="BM4" s="9" t="s">
        <v>131</v>
      </c>
      <c r="BN4" s="100" t="s">
        <v>62</v>
      </c>
      <c r="BO4" s="7" t="s">
        <v>131</v>
      </c>
    </row>
    <row r="5" spans="1:67" s="4" customFormat="1" ht="8.25" hidden="1" customHeight="1" outlineLevel="1" x14ac:dyDescent="0.15">
      <c r="A5" s="99"/>
      <c r="B5" s="99"/>
      <c r="C5" s="99"/>
      <c r="D5" s="99"/>
      <c r="E5" s="99"/>
      <c r="F5" s="116"/>
      <c r="G5" s="116"/>
      <c r="H5" s="116"/>
      <c r="I5" s="116"/>
      <c r="J5" s="116"/>
      <c r="K5" s="116"/>
      <c r="L5" s="116"/>
      <c r="M5" s="116"/>
      <c r="N5" s="116"/>
      <c r="O5" s="116"/>
      <c r="P5" s="116"/>
      <c r="Q5" s="116"/>
      <c r="R5" s="116"/>
      <c r="S5" s="116"/>
      <c r="T5" s="116"/>
      <c r="U5" s="116"/>
      <c r="V5" s="116"/>
      <c r="W5" s="116"/>
      <c r="X5" s="116"/>
      <c r="Y5" s="116"/>
      <c r="Z5" s="133" t="s">
        <v>63</v>
      </c>
      <c r="AA5" s="121" t="s">
        <v>42</v>
      </c>
      <c r="AB5" s="100"/>
      <c r="AC5" s="100"/>
      <c r="AD5" s="130"/>
      <c r="AE5" s="100"/>
      <c r="AF5" s="100"/>
      <c r="AG5" s="100"/>
      <c r="AH5" s="100"/>
      <c r="AI5" s="100"/>
      <c r="AJ5" s="100"/>
      <c r="AK5" s="100"/>
      <c r="AL5" s="100"/>
      <c r="AM5" s="100"/>
      <c r="AN5" s="100"/>
      <c r="AO5" s="100"/>
      <c r="AP5" s="100"/>
      <c r="AQ5" s="100"/>
      <c r="AR5" s="99"/>
      <c r="AS5" s="100"/>
      <c r="AT5" s="99"/>
      <c r="AU5" s="99"/>
      <c r="AV5" s="99"/>
      <c r="AW5" s="100"/>
      <c r="AX5" s="100"/>
      <c r="AY5" s="100"/>
      <c r="AZ5" s="100"/>
      <c r="BA5" s="100"/>
      <c r="BB5" s="100"/>
      <c r="BC5" s="100"/>
      <c r="BD5" s="100"/>
      <c r="BE5" s="100"/>
      <c r="BF5" s="100"/>
      <c r="BG5" s="100"/>
      <c r="BH5" s="100"/>
      <c r="BI5" s="100"/>
      <c r="BJ5" s="100"/>
      <c r="BK5" s="100"/>
      <c r="BL5" s="100"/>
      <c r="BM5" s="100"/>
      <c r="BN5" s="100"/>
      <c r="BO5" s="100"/>
    </row>
    <row r="6" spans="1:67" s="4" customFormat="1" ht="8.25" hidden="1" customHeight="1" outlineLevel="1" x14ac:dyDescent="0.15">
      <c r="A6" s="99"/>
      <c r="B6" s="99"/>
      <c r="C6" s="99"/>
      <c r="D6" s="99"/>
      <c r="E6" s="99"/>
      <c r="F6" s="116"/>
      <c r="G6" s="116"/>
      <c r="H6" s="116"/>
      <c r="I6" s="116"/>
      <c r="J6" s="116"/>
      <c r="K6" s="116"/>
      <c r="L6" s="116"/>
      <c r="M6" s="116"/>
      <c r="N6" s="116"/>
      <c r="O6" s="116"/>
      <c r="P6" s="116"/>
      <c r="Q6" s="116"/>
      <c r="R6" s="116"/>
      <c r="S6" s="116"/>
      <c r="T6" s="116"/>
      <c r="U6" s="116"/>
      <c r="V6" s="116"/>
      <c r="W6" s="116"/>
      <c r="X6" s="116"/>
      <c r="Y6" s="116"/>
      <c r="Z6" s="133" t="s">
        <v>64</v>
      </c>
      <c r="AA6" s="121" t="s">
        <v>43</v>
      </c>
      <c r="AB6" s="100"/>
      <c r="AC6" s="100"/>
      <c r="AD6" s="130"/>
      <c r="AE6" s="100"/>
      <c r="AF6" s="100"/>
      <c r="AG6" s="100"/>
      <c r="AH6" s="100"/>
      <c r="AI6" s="100"/>
      <c r="AJ6" s="100"/>
      <c r="AK6" s="100"/>
      <c r="AL6" s="100"/>
      <c r="AM6" s="100"/>
      <c r="AN6" s="100"/>
      <c r="AO6" s="100"/>
      <c r="AP6" s="100"/>
      <c r="AQ6" s="100"/>
      <c r="AR6" s="99"/>
      <c r="AS6" s="100"/>
      <c r="AT6" s="99"/>
      <c r="AU6" s="99"/>
      <c r="AV6" s="99"/>
      <c r="AW6" s="100"/>
      <c r="AX6" s="100"/>
      <c r="AY6" s="100"/>
      <c r="AZ6" s="100"/>
      <c r="BA6" s="100"/>
      <c r="BB6" s="100"/>
      <c r="BC6" s="100"/>
      <c r="BD6" s="100"/>
      <c r="BE6" s="100"/>
      <c r="BF6" s="100"/>
      <c r="BG6" s="100"/>
      <c r="BH6" s="100"/>
      <c r="BI6" s="100"/>
      <c r="BJ6" s="100"/>
      <c r="BK6" s="100"/>
      <c r="BL6" s="100"/>
      <c r="BM6" s="100"/>
      <c r="BN6" s="100"/>
      <c r="BO6" s="100"/>
    </row>
    <row r="7" spans="1:67" s="4" customFormat="1" ht="8.25" hidden="1" customHeight="1" outlineLevel="1" x14ac:dyDescent="0.15">
      <c r="A7" s="99"/>
      <c r="B7" s="99"/>
      <c r="C7" s="99"/>
      <c r="D7" s="99"/>
      <c r="E7" s="99"/>
      <c r="F7" s="116"/>
      <c r="G7" s="116"/>
      <c r="H7" s="116"/>
      <c r="I7" s="116"/>
      <c r="J7" s="116"/>
      <c r="K7" s="116"/>
      <c r="L7" s="116"/>
      <c r="M7" s="116"/>
      <c r="N7" s="116"/>
      <c r="O7" s="116"/>
      <c r="P7" s="116"/>
      <c r="Q7" s="116"/>
      <c r="R7" s="116"/>
      <c r="S7" s="116"/>
      <c r="T7" s="116"/>
      <c r="U7" s="116"/>
      <c r="V7" s="116"/>
      <c r="W7" s="116"/>
      <c r="X7" s="116"/>
      <c r="Y7" s="116"/>
      <c r="Z7" s="133" t="s">
        <v>65</v>
      </c>
      <c r="AA7" s="121" t="s">
        <v>41</v>
      </c>
      <c r="AB7" s="100"/>
      <c r="AC7" s="100"/>
      <c r="AD7" s="130"/>
      <c r="AE7" s="100"/>
      <c r="AF7" s="100"/>
      <c r="AG7" s="100"/>
      <c r="AH7" s="100"/>
      <c r="AI7" s="100"/>
      <c r="AJ7" s="100"/>
      <c r="AK7" s="100"/>
      <c r="AL7" s="100"/>
      <c r="AM7" s="100"/>
      <c r="AN7" s="100"/>
      <c r="AO7" s="100"/>
      <c r="AP7" s="100"/>
      <c r="AQ7" s="100"/>
      <c r="AR7" s="99"/>
      <c r="AS7" s="100"/>
      <c r="AT7" s="99"/>
      <c r="AU7" s="99"/>
      <c r="AV7" s="99"/>
      <c r="AW7" s="100"/>
      <c r="AX7" s="100"/>
      <c r="AY7" s="100"/>
      <c r="AZ7" s="100"/>
      <c r="BA7" s="100"/>
      <c r="BB7" s="100"/>
      <c r="BC7" s="100"/>
      <c r="BD7" s="100"/>
      <c r="BE7" s="100"/>
      <c r="BF7" s="100"/>
      <c r="BG7" s="100"/>
      <c r="BH7" s="100"/>
      <c r="BI7" s="100"/>
      <c r="BJ7" s="100"/>
      <c r="BK7" s="100"/>
      <c r="BL7" s="100"/>
      <c r="BM7" s="100"/>
      <c r="BN7" s="100"/>
      <c r="BO7" s="100"/>
    </row>
    <row r="8" spans="1:67" s="4" customFormat="1" ht="8.25" hidden="1" customHeight="1" outlineLevel="1" x14ac:dyDescent="0.15">
      <c r="A8" s="99"/>
      <c r="B8" s="99"/>
      <c r="C8" s="99"/>
      <c r="D8" s="99"/>
      <c r="E8" s="99"/>
      <c r="F8" s="116"/>
      <c r="G8" s="116"/>
      <c r="H8" s="116"/>
      <c r="I8" s="116"/>
      <c r="J8" s="116"/>
      <c r="K8" s="116"/>
      <c r="L8" s="116"/>
      <c r="M8" s="116"/>
      <c r="N8" s="116"/>
      <c r="O8" s="116"/>
      <c r="P8" s="116"/>
      <c r="Q8" s="116"/>
      <c r="R8" s="116"/>
      <c r="S8" s="116"/>
      <c r="T8" s="116"/>
      <c r="U8" s="116"/>
      <c r="V8" s="116"/>
      <c r="W8" s="116"/>
      <c r="X8" s="116"/>
      <c r="Y8" s="116"/>
      <c r="Z8" s="133" t="s">
        <v>0</v>
      </c>
      <c r="AA8" s="121"/>
      <c r="AB8" s="100"/>
      <c r="AC8" s="100"/>
      <c r="AD8" s="130"/>
      <c r="AE8" s="100"/>
      <c r="AF8" s="100"/>
      <c r="AG8" s="100"/>
      <c r="AH8" s="100"/>
      <c r="AI8" s="100"/>
      <c r="AJ8" s="100"/>
      <c r="AK8" s="100"/>
      <c r="AL8" s="100"/>
      <c r="AM8" s="100"/>
      <c r="AN8" s="100"/>
      <c r="AO8" s="100"/>
      <c r="AP8" s="100"/>
      <c r="AQ8" s="100"/>
      <c r="AR8" s="99"/>
      <c r="AS8" s="100"/>
      <c r="AT8" s="99"/>
      <c r="AU8" s="99"/>
      <c r="AV8" s="99"/>
      <c r="AW8" s="100"/>
      <c r="AX8" s="100"/>
      <c r="AY8" s="100"/>
      <c r="AZ8" s="100"/>
      <c r="BA8" s="100"/>
      <c r="BB8" s="100"/>
      <c r="BC8" s="100"/>
      <c r="BD8" s="100"/>
      <c r="BE8" s="100"/>
      <c r="BF8" s="100"/>
      <c r="BG8" s="100"/>
      <c r="BH8" s="100"/>
      <c r="BI8" s="100"/>
      <c r="BJ8" s="100"/>
      <c r="BK8" s="100"/>
      <c r="BL8" s="100"/>
      <c r="BM8" s="100"/>
      <c r="BN8" s="100"/>
      <c r="BO8" s="100"/>
    </row>
    <row r="9" spans="1:67" s="4" customFormat="1" ht="8.25" hidden="1" customHeight="1" outlineLevel="1" x14ac:dyDescent="0.15">
      <c r="A9" s="99"/>
      <c r="B9" s="99"/>
      <c r="C9" s="99"/>
      <c r="D9" s="99"/>
      <c r="E9" s="99"/>
      <c r="F9" s="116"/>
      <c r="G9" s="116"/>
      <c r="H9" s="116"/>
      <c r="I9" s="116"/>
      <c r="J9" s="116"/>
      <c r="K9" s="116"/>
      <c r="L9" s="116"/>
      <c r="M9" s="116"/>
      <c r="N9" s="116"/>
      <c r="O9" s="116"/>
      <c r="P9" s="116"/>
      <c r="Q9" s="116"/>
      <c r="R9" s="116"/>
      <c r="S9" s="116"/>
      <c r="T9" s="116"/>
      <c r="U9" s="116"/>
      <c r="V9" s="116"/>
      <c r="W9" s="116"/>
      <c r="X9" s="116"/>
      <c r="Y9" s="116"/>
      <c r="Z9" s="133" t="s">
        <v>66</v>
      </c>
      <c r="AA9" s="121"/>
      <c r="AB9" s="100"/>
      <c r="AC9" s="100"/>
      <c r="AD9" s="130"/>
      <c r="AE9" s="100"/>
      <c r="AF9" s="100"/>
      <c r="AG9" s="100"/>
      <c r="AH9" s="100"/>
      <c r="AI9" s="100"/>
      <c r="AJ9" s="100"/>
      <c r="AK9" s="100"/>
      <c r="AL9" s="100"/>
      <c r="AM9" s="100"/>
      <c r="AN9" s="100"/>
      <c r="AO9" s="100"/>
      <c r="AP9" s="100"/>
      <c r="AQ9" s="100"/>
      <c r="AR9" s="99"/>
      <c r="AS9" s="100"/>
      <c r="AT9" s="99"/>
      <c r="AU9" s="99"/>
      <c r="AV9" s="99"/>
      <c r="AW9" s="100"/>
      <c r="AX9" s="100"/>
      <c r="AY9" s="100"/>
      <c r="AZ9" s="100"/>
      <c r="BA9" s="100"/>
      <c r="BB9" s="100"/>
      <c r="BC9" s="100"/>
      <c r="BD9" s="100"/>
      <c r="BE9" s="100"/>
      <c r="BF9" s="100"/>
      <c r="BG9" s="100"/>
      <c r="BH9" s="100"/>
      <c r="BI9" s="100"/>
      <c r="BJ9" s="100"/>
      <c r="BK9" s="100"/>
      <c r="BL9" s="100"/>
      <c r="BM9" s="100"/>
      <c r="BN9" s="100"/>
      <c r="BO9" s="100"/>
    </row>
    <row r="10" spans="1:67" s="4" customFormat="1" ht="8.25" hidden="1" customHeight="1" outlineLevel="1" x14ac:dyDescent="0.15">
      <c r="A10" s="99"/>
      <c r="B10" s="99"/>
      <c r="C10" s="99"/>
      <c r="D10" s="99"/>
      <c r="E10" s="99"/>
      <c r="F10" s="116"/>
      <c r="G10" s="116"/>
      <c r="H10" s="116"/>
      <c r="I10" s="116"/>
      <c r="J10" s="116"/>
      <c r="K10" s="116"/>
      <c r="L10" s="116"/>
      <c r="M10" s="116"/>
      <c r="N10" s="116"/>
      <c r="O10" s="116"/>
      <c r="P10" s="116"/>
      <c r="Q10" s="116"/>
      <c r="R10" s="116"/>
      <c r="S10" s="116"/>
      <c r="T10" s="116"/>
      <c r="U10" s="116"/>
      <c r="V10" s="116"/>
      <c r="W10" s="116"/>
      <c r="X10" s="116"/>
      <c r="Y10" s="116"/>
      <c r="Z10" s="133" t="s">
        <v>67</v>
      </c>
      <c r="AA10" s="121"/>
      <c r="AB10" s="100"/>
      <c r="AC10" s="100"/>
      <c r="AD10" s="130"/>
      <c r="AE10" s="100"/>
      <c r="AF10" s="100"/>
      <c r="AG10" s="100"/>
      <c r="AH10" s="100"/>
      <c r="AI10" s="100"/>
      <c r="AJ10" s="100"/>
      <c r="AK10" s="100"/>
      <c r="AL10" s="100"/>
      <c r="AM10" s="100"/>
      <c r="AN10" s="100"/>
      <c r="AO10" s="100"/>
      <c r="AP10" s="100"/>
      <c r="AQ10" s="100"/>
      <c r="AR10" s="99"/>
      <c r="AS10" s="100"/>
      <c r="AT10" s="99"/>
      <c r="AU10" s="99"/>
      <c r="AV10" s="99"/>
      <c r="AW10" s="100"/>
      <c r="AX10" s="100"/>
      <c r="AY10" s="100"/>
      <c r="AZ10" s="100"/>
      <c r="BA10" s="100"/>
      <c r="BB10" s="100"/>
      <c r="BC10" s="100"/>
      <c r="BD10" s="100"/>
      <c r="BE10" s="100"/>
      <c r="BF10" s="100"/>
      <c r="BG10" s="100"/>
      <c r="BH10" s="100"/>
      <c r="BI10" s="100"/>
      <c r="BJ10" s="100"/>
      <c r="BK10" s="100"/>
      <c r="BL10" s="100"/>
      <c r="BM10" s="100"/>
      <c r="BN10" s="100"/>
      <c r="BO10" s="100"/>
    </row>
    <row r="11" spans="1:67" collapsed="1" x14ac:dyDescent="0.15">
      <c r="F11" s="96"/>
      <c r="G11" s="96"/>
      <c r="H11" s="96"/>
      <c r="I11" s="96"/>
      <c r="J11" s="96"/>
      <c r="K11" s="96"/>
      <c r="L11" s="96"/>
      <c r="M11" s="96"/>
      <c r="N11" s="96"/>
      <c r="O11" s="96"/>
      <c r="P11" s="96"/>
      <c r="Q11" s="96"/>
      <c r="R11" s="96"/>
      <c r="S11" s="96"/>
      <c r="T11" s="96"/>
      <c r="U11" s="96"/>
      <c r="V11" s="96"/>
      <c r="W11" s="96"/>
      <c r="X11" s="96"/>
      <c r="Y11" s="96"/>
      <c r="Z11" s="96"/>
      <c r="AA11" s="122"/>
      <c r="AB11" s="8"/>
      <c r="AC11" s="8"/>
      <c r="AD11" s="98"/>
      <c r="AE11" s="8"/>
      <c r="AF11" s="8"/>
      <c r="AG11" s="8"/>
      <c r="AH11" s="8"/>
      <c r="AI11" s="8"/>
      <c r="AJ11" s="8"/>
      <c r="AK11" s="8"/>
      <c r="AL11" s="8"/>
      <c r="AM11" s="8"/>
      <c r="AN11" s="8"/>
      <c r="AO11" s="8"/>
      <c r="AP11" s="8"/>
      <c r="AQ11" s="8"/>
      <c r="AR11" s="98"/>
      <c r="AS11" s="8"/>
      <c r="AT11" s="98"/>
      <c r="AU11" s="98"/>
      <c r="AV11" s="98"/>
      <c r="AW11" s="8"/>
      <c r="AX11" s="8"/>
      <c r="AY11" s="8"/>
      <c r="AZ11" s="8"/>
      <c r="BA11" s="8"/>
      <c r="BB11" s="8"/>
      <c r="BC11" s="8"/>
      <c r="BD11" s="8"/>
      <c r="BE11" s="8"/>
      <c r="BF11" s="8"/>
      <c r="BG11" s="8"/>
      <c r="BH11" s="8"/>
      <c r="BI11" s="8"/>
      <c r="BJ11" s="8"/>
      <c r="BK11" s="8"/>
      <c r="BL11" s="8"/>
      <c r="BM11" s="8"/>
      <c r="BN11" s="8"/>
      <c r="BO11" s="8"/>
    </row>
    <row r="12" spans="1:67" ht="9" customHeight="1" x14ac:dyDescent="0.15">
      <c r="A12" s="101">
        <v>19</v>
      </c>
      <c r="B12" s="101" t="s">
        <v>84</v>
      </c>
      <c r="C12" s="101" t="s">
        <v>84</v>
      </c>
      <c r="D12" s="101" t="s">
        <v>10</v>
      </c>
      <c r="E12" s="188"/>
      <c r="F12" s="106">
        <v>500</v>
      </c>
      <c r="G12" s="194"/>
      <c r="H12" s="194"/>
      <c r="I12" s="194"/>
      <c r="J12" s="194"/>
      <c r="K12" s="194"/>
      <c r="L12" s="194"/>
      <c r="M12" s="194"/>
      <c r="N12" s="194"/>
      <c r="O12" s="194"/>
      <c r="P12" s="194"/>
      <c r="Q12" s="194"/>
      <c r="R12" s="194"/>
      <c r="S12" s="194"/>
      <c r="T12" s="194"/>
      <c r="U12" s="194"/>
      <c r="V12" s="194"/>
      <c r="W12" s="194"/>
      <c r="X12" s="194"/>
      <c r="Y12" s="194"/>
      <c r="Z12" s="117" t="s">
        <v>63</v>
      </c>
      <c r="AA12" s="123" t="s">
        <v>43</v>
      </c>
      <c r="AB12" s="105"/>
      <c r="AC12" s="105"/>
      <c r="AD12" s="146">
        <f>'Tableau 2'!D11/'Tabelle de base'!$E$72</f>
        <v>450.10450160771705</v>
      </c>
      <c r="AE12" s="105">
        <f>F12*AD12*(1+G12)</f>
        <v>225052.25080385854</v>
      </c>
      <c r="AF12" s="106">
        <f>'Tableau 2'!E11/'Tabelle de base'!$E$72</f>
        <v>450.10450160771705</v>
      </c>
      <c r="AG12" s="105">
        <f>F12*AF12*(1+SUM(G12:H12))</f>
        <v>225052.25080385854</v>
      </c>
      <c r="AH12" s="154">
        <f>'Tableau 2'!F11/'Tabelle de base'!$E$72</f>
        <v>450.10450160771705</v>
      </c>
      <c r="AI12" s="105">
        <f>F12*AH12*(1+SUM(G12:I12))</f>
        <v>225052.25080385854</v>
      </c>
      <c r="AJ12" s="106">
        <f>'Tableau 2'!G11/'Tabelle de base'!$E$72</f>
        <v>450.10450160771705</v>
      </c>
      <c r="AK12" s="105">
        <f>F12*AJ12*(1+SUM(G12:J12))</f>
        <v>225052.25080385854</v>
      </c>
      <c r="AL12" s="106">
        <f>'Tableau 2'!H11/'Tabelle de base'!$E$72</f>
        <v>450.10450160771705</v>
      </c>
      <c r="AM12" s="105">
        <f>F12*AL12*(1+SUM(G12:K12))</f>
        <v>225052.25080385854</v>
      </c>
      <c r="AN12" s="106">
        <f>'Tableau 2'!I11/'Tabelle de base'!$E$72</f>
        <v>450.10450160771705</v>
      </c>
      <c r="AO12" s="105">
        <f>F12*AN12*(1+SUM(G12:L12))</f>
        <v>225052.25080385854</v>
      </c>
      <c r="AP12" s="106">
        <f>'Tableau 2'!J11/'Tabelle de base'!$E$72</f>
        <v>450.10450160771705</v>
      </c>
      <c r="AQ12" s="105">
        <f>F12*AP12*(1+SUM(G12:M12))</f>
        <v>225052.25080385854</v>
      </c>
      <c r="AR12" s="106">
        <f>'Tableau 2'!K11/'Tabelle de base'!$E$72</f>
        <v>450.10450160771705</v>
      </c>
      <c r="AS12" s="105">
        <f>F12*AR12*(1+SUM(G12:N12))</f>
        <v>225052.25080385854</v>
      </c>
      <c r="AT12" s="106">
        <f>'Tableau 2'!L11/'Tabelle de base'!$E$72</f>
        <v>450.10450160771705</v>
      </c>
      <c r="AU12" s="105">
        <f>F12*AT12*(1+SUM(G12:O12))</f>
        <v>225052.25080385854</v>
      </c>
      <c r="AV12" s="106">
        <f>'Tableau 2'!M11/'Tabelle de base'!$E$72</f>
        <v>450.10450160771705</v>
      </c>
      <c r="AW12" s="105">
        <f>F12*AV12*(1+SUM(G12:P12))</f>
        <v>225052.25080385854</v>
      </c>
      <c r="AX12" s="106">
        <f>'Tableau 2'!N11/'Tabelle de base'!$E$72</f>
        <v>450.10450160771705</v>
      </c>
      <c r="AY12" s="105">
        <f>F12*AX12*(1+SUM(G12:Q12))</f>
        <v>225052.25080385854</v>
      </c>
      <c r="AZ12" s="106">
        <f>'Tableau 2'!O11/'Tabelle de base'!$E$72</f>
        <v>450.10450160771705</v>
      </c>
      <c r="BA12" s="105">
        <f>F12*AZ12*(1+SUM(G12:R12))</f>
        <v>225052.25080385854</v>
      </c>
      <c r="BB12" s="106">
        <f>'Tableau 2'!P11/'Tabelle de base'!$E$72</f>
        <v>450.10450160771705</v>
      </c>
      <c r="BC12" s="105">
        <f>F12*BB12*(1+SUM(G12:S12))</f>
        <v>225052.25080385854</v>
      </c>
      <c r="BD12" s="106">
        <f>'Tableau 2'!Q11/'Tabelle de base'!$E$72</f>
        <v>450.10450160771705</v>
      </c>
      <c r="BE12" s="105">
        <f>F12*BD12*(1+SUM(G12:T12))</f>
        <v>225052.25080385854</v>
      </c>
      <c r="BF12" s="106">
        <f>'Tableau 2'!R11/'Tabelle de base'!$E$72</f>
        <v>450.10450160771705</v>
      </c>
      <c r="BG12" s="105">
        <f>F12*BF12*(1+SUM(G12:U12))</f>
        <v>225052.25080385854</v>
      </c>
      <c r="BH12" s="106">
        <f>'Tableau 2'!S11/'Tabelle de base'!$E$72</f>
        <v>450.10450160771705</v>
      </c>
      <c r="BI12" s="105">
        <f>F12*BH12*(1+SUM(G12:V12))</f>
        <v>225052.25080385854</v>
      </c>
      <c r="BJ12" s="106">
        <f>'Tableau 2'!T11/'Tabelle de base'!$E$72</f>
        <v>450.10450160771705</v>
      </c>
      <c r="BK12" s="105">
        <f>F12*BJ12*(1+SUM(G12:W12))</f>
        <v>225052.25080385854</v>
      </c>
      <c r="BL12" s="106">
        <f>'Tableau 2'!U11/'Tabelle de base'!$E$72</f>
        <v>450.10450160771705</v>
      </c>
      <c r="BM12" s="105">
        <f>F12*BL12*(1+SUM(G12:X12))</f>
        <v>225052.25080385854</v>
      </c>
      <c r="BN12" s="106">
        <f>'Tableau 2'!V11/'Tabelle de base'!$E$72</f>
        <v>450.10450160771705</v>
      </c>
      <c r="BO12" s="105">
        <f>F12*BN12*(1+SUM(G12:Y12))</f>
        <v>225052.25080385854</v>
      </c>
    </row>
    <row r="13" spans="1:67" ht="9" customHeight="1" x14ac:dyDescent="0.15">
      <c r="A13" s="101">
        <v>20</v>
      </c>
      <c r="B13" s="101" t="s">
        <v>85</v>
      </c>
      <c r="C13" s="101" t="s">
        <v>85</v>
      </c>
      <c r="D13" s="101" t="s">
        <v>12</v>
      </c>
      <c r="E13" s="127"/>
      <c r="F13" s="106">
        <v>12000</v>
      </c>
      <c r="G13" s="194"/>
      <c r="H13" s="194"/>
      <c r="I13" s="194"/>
      <c r="J13" s="194"/>
      <c r="K13" s="194"/>
      <c r="L13" s="194"/>
      <c r="M13" s="194"/>
      <c r="N13" s="194"/>
      <c r="O13" s="194"/>
      <c r="P13" s="194"/>
      <c r="Q13" s="194"/>
      <c r="R13" s="194"/>
      <c r="S13" s="194"/>
      <c r="T13" s="194"/>
      <c r="U13" s="194"/>
      <c r="V13" s="194"/>
      <c r="W13" s="194"/>
      <c r="X13" s="194"/>
      <c r="Y13" s="194"/>
      <c r="Z13" s="117" t="s">
        <v>63</v>
      </c>
      <c r="AA13" s="123" t="s">
        <v>43</v>
      </c>
      <c r="AB13" s="105"/>
      <c r="AC13" s="105"/>
      <c r="AD13" s="147">
        <f>'Tableau 2'!D11/'Tabelle de base'!$E$68</f>
        <v>3.9995000000000003</v>
      </c>
      <c r="AE13" s="105">
        <f>F13*AD13*(1+G13)</f>
        <v>47994</v>
      </c>
      <c r="AF13" s="144">
        <f>'Tableau 2'!E11/'Tabelle de base'!$E$68</f>
        <v>3.9995000000000003</v>
      </c>
      <c r="AG13" s="105">
        <f t="shared" ref="AG13" si="0">F13*AF13*(1+SUM(G13:H13))</f>
        <v>47994</v>
      </c>
      <c r="AH13" s="157">
        <f>'Tableau 2'!F11/'Tabelle de base'!$E$68</f>
        <v>3.9995000000000003</v>
      </c>
      <c r="AI13" s="105">
        <f t="shared" ref="AI13:AI15" si="1">F13*AH13*(1+SUM(G13:I13))</f>
        <v>47994</v>
      </c>
      <c r="AJ13" s="144">
        <f>'Tableau 2'!G11/'Tabelle de base'!$E$68</f>
        <v>3.9995000000000003</v>
      </c>
      <c r="AK13" s="105">
        <f t="shared" ref="AK13:AK16" si="2">F13*AJ13*(1+SUM(G13:J13))</f>
        <v>47994</v>
      </c>
      <c r="AL13" s="144">
        <f>'Tableau 2'!H11/'Tabelle de base'!$E$68</f>
        <v>3.9995000000000003</v>
      </c>
      <c r="AM13" s="105">
        <f t="shared" ref="AM13:AM16" si="3">F13*AL13*(1+SUM(G13:K13))</f>
        <v>47994</v>
      </c>
      <c r="AN13" s="144">
        <f>'Tableau 2'!I11/'Tabelle de base'!$E$68</f>
        <v>3.9995000000000003</v>
      </c>
      <c r="AO13" s="105">
        <f t="shared" ref="AO13:AO16" si="4">F13*AN13*(1+SUM(G13:L13))</f>
        <v>47994</v>
      </c>
      <c r="AP13" s="144">
        <f>'Tableau 2'!J11/'Tabelle de base'!$E$68</f>
        <v>3.9995000000000003</v>
      </c>
      <c r="AQ13" s="105">
        <f t="shared" ref="AQ13:AQ15" si="5">F13*AP13*(1+SUM(G13:M13))</f>
        <v>47994</v>
      </c>
      <c r="AR13" s="144">
        <f>'Tableau 2'!K11/'Tabelle de base'!$E$68</f>
        <v>3.9995000000000003</v>
      </c>
      <c r="AS13" s="105">
        <f t="shared" ref="AS13:AS16" si="6">F13*AR13*(1+SUM(G13:N13))</f>
        <v>47994</v>
      </c>
      <c r="AT13" s="144">
        <f>'Tableau 2'!L11/'Tabelle de base'!$E$68</f>
        <v>3.9995000000000003</v>
      </c>
      <c r="AU13" s="105">
        <f t="shared" ref="AU13:AU16" si="7">F13*AT13*(1+SUM(G13:O13))</f>
        <v>47994</v>
      </c>
      <c r="AV13" s="144">
        <f>'Tableau 2'!M11/'Tabelle de base'!$E$68</f>
        <v>3.9995000000000003</v>
      </c>
      <c r="AW13" s="105">
        <f t="shared" ref="AW13:AW16" si="8">F13*AV13*(1+SUM(G13:P13))</f>
        <v>47994</v>
      </c>
      <c r="AX13" s="144">
        <f>'Tableau 2'!N11/'Tabelle de base'!$E$68</f>
        <v>3.9995000000000003</v>
      </c>
      <c r="AY13" s="105">
        <f t="shared" ref="AY13:AY16" si="9">F13*AX13*(1+SUM(G13:Q13))</f>
        <v>47994</v>
      </c>
      <c r="AZ13" s="144">
        <f>'Tableau 2'!O11/'Tabelle de base'!$E$68</f>
        <v>3.9995000000000003</v>
      </c>
      <c r="BA13" s="105">
        <f t="shared" ref="BA13:BA16" si="10">F13*AZ13*(1+SUM(G13:R13))</f>
        <v>47994</v>
      </c>
      <c r="BB13" s="144">
        <f>'Tableau 2'!P11/'Tabelle de base'!$E$68</f>
        <v>3.9995000000000003</v>
      </c>
      <c r="BC13" s="105">
        <f t="shared" ref="BC13:BC16" si="11">F13*BB13*(1+SUM(G13:S13))</f>
        <v>47994</v>
      </c>
      <c r="BD13" s="144">
        <f>'Tableau 2'!Q11/'Tabelle de base'!$E$68</f>
        <v>3.9995000000000003</v>
      </c>
      <c r="BE13" s="105">
        <f t="shared" ref="BE13:BE16" si="12">F13*BD13*(1+SUM(G13:T13))</f>
        <v>47994</v>
      </c>
      <c r="BF13" s="144">
        <f>'Tableau 2'!R11/'Tabelle de base'!$E$68</f>
        <v>3.9995000000000003</v>
      </c>
      <c r="BG13" s="105">
        <f t="shared" ref="BG13:BG16" si="13">F13*BF13*(1+SUM(G13:U13))</f>
        <v>47994</v>
      </c>
      <c r="BH13" s="144">
        <f>'Tableau 2'!S11/'Tabelle de base'!$E$68</f>
        <v>3.9995000000000003</v>
      </c>
      <c r="BI13" s="105">
        <f t="shared" ref="BI13:BI15" si="14">F13*BH13*(1+SUM(G13:V13))</f>
        <v>47994</v>
      </c>
      <c r="BJ13" s="144">
        <f>'Tableau 2'!T11/'Tabelle de base'!$E$68</f>
        <v>3.9995000000000003</v>
      </c>
      <c r="BK13" s="105">
        <f t="shared" ref="BK13:BK16" si="15">F13*BJ13*(1+SUM(G13:W13))</f>
        <v>47994</v>
      </c>
      <c r="BL13" s="144">
        <f>'Tableau 2'!U11/'Tabelle de base'!$E$68</f>
        <v>3.9995000000000003</v>
      </c>
      <c r="BM13" s="105">
        <f t="shared" ref="BM13:BM16" si="16">F13*BL13*(1+SUM(G13:X13))</f>
        <v>47994</v>
      </c>
      <c r="BN13" s="144">
        <f>'Tableau 2'!V11/'Tabelle de base'!$E$68</f>
        <v>3.9995000000000003</v>
      </c>
      <c r="BO13" s="105">
        <f t="shared" ref="BO13:BO16" si="17">F13*BN13*(1+SUM(G13:Y13))</f>
        <v>47994</v>
      </c>
    </row>
    <row r="14" spans="1:67" ht="9" customHeight="1" x14ac:dyDescent="0.15">
      <c r="A14" s="101">
        <v>21</v>
      </c>
      <c r="B14" s="101" t="s">
        <v>86</v>
      </c>
      <c r="C14" s="101" t="s">
        <v>86</v>
      </c>
      <c r="D14" s="101" t="s">
        <v>12</v>
      </c>
      <c r="E14" s="127"/>
      <c r="F14" s="106">
        <v>7500</v>
      </c>
      <c r="G14" s="194"/>
      <c r="H14" s="194"/>
      <c r="I14" s="194"/>
      <c r="J14" s="194"/>
      <c r="K14" s="194"/>
      <c r="L14" s="194"/>
      <c r="M14" s="194"/>
      <c r="N14" s="194"/>
      <c r="O14" s="194"/>
      <c r="P14" s="194"/>
      <c r="Q14" s="194"/>
      <c r="R14" s="194"/>
      <c r="S14" s="194"/>
      <c r="T14" s="194"/>
      <c r="U14" s="194"/>
      <c r="V14" s="194"/>
      <c r="W14" s="194"/>
      <c r="X14" s="194"/>
      <c r="Y14" s="194"/>
      <c r="Z14" s="117" t="s">
        <v>63</v>
      </c>
      <c r="AA14" s="123" t="s">
        <v>43</v>
      </c>
      <c r="AB14" s="105"/>
      <c r="AC14" s="105"/>
      <c r="AD14" s="147">
        <f>'Tableau 2'!D11/'Tabelle de base'!$E$69</f>
        <v>0.99987500000000007</v>
      </c>
      <c r="AE14" s="105">
        <f>F14*AD14*(1+G14)</f>
        <v>7499.0625000000009</v>
      </c>
      <c r="AF14" s="144">
        <f>'Tableau 2'!E11/'Tabelle de base'!$E$69</f>
        <v>0.99987500000000007</v>
      </c>
      <c r="AG14" s="105">
        <f>F14*AF14*(1+SUM(G14:H14))</f>
        <v>7499.0625000000009</v>
      </c>
      <c r="AH14" s="157">
        <f>'Tableau 2'!F11/'Tabelle de base'!$E$69</f>
        <v>0.99987500000000007</v>
      </c>
      <c r="AI14" s="105">
        <f t="shared" si="1"/>
        <v>7499.0625000000009</v>
      </c>
      <c r="AJ14" s="144">
        <f>'Tableau 2'!G11/'Tabelle de base'!$E$69</f>
        <v>0.99987500000000007</v>
      </c>
      <c r="AK14" s="105">
        <f t="shared" si="2"/>
        <v>7499.0625000000009</v>
      </c>
      <c r="AL14" s="144">
        <f>'Tableau 2'!H11/'Tabelle de base'!$E$69</f>
        <v>0.99987500000000007</v>
      </c>
      <c r="AM14" s="105">
        <f t="shared" si="3"/>
        <v>7499.0625000000009</v>
      </c>
      <c r="AN14" s="144">
        <f>'Tableau 2'!I11/'Tabelle de base'!$E$69</f>
        <v>0.99987500000000007</v>
      </c>
      <c r="AO14" s="105">
        <f t="shared" si="4"/>
        <v>7499.0625000000009</v>
      </c>
      <c r="AP14" s="144">
        <f>'Tableau 2'!J11/'Tabelle de base'!$E$69</f>
        <v>0.99987500000000007</v>
      </c>
      <c r="AQ14" s="105">
        <f t="shared" si="5"/>
        <v>7499.0625000000009</v>
      </c>
      <c r="AR14" s="144">
        <f>'Tableau 2'!K11/'Tabelle de base'!$E$69</f>
        <v>0.99987500000000007</v>
      </c>
      <c r="AS14" s="105">
        <f t="shared" si="6"/>
        <v>7499.0625000000009</v>
      </c>
      <c r="AT14" s="144">
        <f>'Tableau 2'!L11/'Tabelle de base'!$E$69</f>
        <v>0.99987500000000007</v>
      </c>
      <c r="AU14" s="105">
        <f t="shared" si="7"/>
        <v>7499.0625000000009</v>
      </c>
      <c r="AV14" s="144">
        <f>'Tableau 2'!M11/'Tabelle de base'!$E$69</f>
        <v>0.99987500000000007</v>
      </c>
      <c r="AW14" s="105">
        <f t="shared" si="8"/>
        <v>7499.0625000000009</v>
      </c>
      <c r="AX14" s="144">
        <f>'Tableau 2'!N11/'Tabelle de base'!$E$69</f>
        <v>0.99987500000000007</v>
      </c>
      <c r="AY14" s="105">
        <f t="shared" si="9"/>
        <v>7499.0625000000009</v>
      </c>
      <c r="AZ14" s="144">
        <f>'Tableau 2'!O11/'Tabelle de base'!$E$69</f>
        <v>0.99987500000000007</v>
      </c>
      <c r="BA14" s="105">
        <f t="shared" si="10"/>
        <v>7499.0625000000009</v>
      </c>
      <c r="BB14" s="144">
        <f>'Tableau 2'!P11/'Tabelle de base'!$E$69</f>
        <v>0.99987500000000007</v>
      </c>
      <c r="BC14" s="105">
        <f t="shared" si="11"/>
        <v>7499.0625000000009</v>
      </c>
      <c r="BD14" s="144">
        <f>'Tableau 2'!Q11/'Tabelle de base'!$E$69</f>
        <v>0.99987500000000007</v>
      </c>
      <c r="BE14" s="105">
        <f t="shared" si="12"/>
        <v>7499.0625000000009</v>
      </c>
      <c r="BF14" s="144">
        <f>'Tableau 2'!R11/'Tabelle de base'!$E$69</f>
        <v>0.99987500000000007</v>
      </c>
      <c r="BG14" s="105">
        <f t="shared" si="13"/>
        <v>7499.0625000000009</v>
      </c>
      <c r="BH14" s="144">
        <f>'Tableau 2'!S11/'Tabelle de base'!$E$69</f>
        <v>0.99987500000000007</v>
      </c>
      <c r="BI14" s="105">
        <f t="shared" si="14"/>
        <v>7499.0625000000009</v>
      </c>
      <c r="BJ14" s="144">
        <f>'Tableau 2'!T11/'Tabelle de base'!$E$69</f>
        <v>0.99987500000000007</v>
      </c>
      <c r="BK14" s="105">
        <f t="shared" si="15"/>
        <v>7499.0625000000009</v>
      </c>
      <c r="BL14" s="144">
        <f>'Tableau 2'!U11/'Tabelle de base'!$E$69</f>
        <v>0.99987500000000007</v>
      </c>
      <c r="BM14" s="105">
        <f t="shared" si="16"/>
        <v>7499.0625000000009</v>
      </c>
      <c r="BN14" s="144">
        <f>'Tableau 2'!V11/'Tabelle de base'!$E$69</f>
        <v>0.99987500000000007</v>
      </c>
      <c r="BO14" s="105">
        <f t="shared" si="17"/>
        <v>7499.0625000000009</v>
      </c>
    </row>
    <row r="15" spans="1:67" ht="9" customHeight="1" x14ac:dyDescent="0.15">
      <c r="A15" s="101">
        <v>22</v>
      </c>
      <c r="B15" s="101" t="s">
        <v>87</v>
      </c>
      <c r="C15" s="101" t="s">
        <v>87</v>
      </c>
      <c r="D15" s="101" t="s">
        <v>13</v>
      </c>
      <c r="E15" s="101"/>
      <c r="F15" s="134">
        <v>2.95</v>
      </c>
      <c r="G15" s="194"/>
      <c r="H15" s="194"/>
      <c r="I15" s="194"/>
      <c r="J15" s="194"/>
      <c r="K15" s="194"/>
      <c r="L15" s="194"/>
      <c r="M15" s="194"/>
      <c r="N15" s="194"/>
      <c r="O15" s="194"/>
      <c r="P15" s="194"/>
      <c r="Q15" s="194"/>
      <c r="R15" s="194"/>
      <c r="S15" s="194"/>
      <c r="T15" s="194"/>
      <c r="U15" s="194"/>
      <c r="V15" s="194"/>
      <c r="W15" s="194"/>
      <c r="X15" s="194"/>
      <c r="Y15" s="194"/>
      <c r="Z15" s="117" t="s">
        <v>63</v>
      </c>
      <c r="AA15" s="123" t="s">
        <v>43</v>
      </c>
      <c r="AB15" s="132"/>
      <c r="AC15" s="105"/>
      <c r="AD15" s="146">
        <f>((AD13*$E$64)+(AD14*$E$65))*$E$66</f>
        <v>4349.4562500000002</v>
      </c>
      <c r="AE15" s="105">
        <f>F15*AD15*(1+G15)</f>
        <v>12830.895937500001</v>
      </c>
      <c r="AF15" s="106">
        <f>((AF13*$E$64)+(AF14*$E$65))*$E$66</f>
        <v>4349.4562500000002</v>
      </c>
      <c r="AG15" s="105">
        <f>F15*AF15*(1+SUM(G15:H15))</f>
        <v>12830.895937500001</v>
      </c>
      <c r="AH15" s="154">
        <f>((AH13*$E$64)+(AH14*$E$65))*$E$66</f>
        <v>4349.4562500000002</v>
      </c>
      <c r="AI15" s="105">
        <f t="shared" si="1"/>
        <v>12830.895937500001</v>
      </c>
      <c r="AJ15" s="106">
        <f>((AJ13*$E$64)+(AJ14*$E$65))*$E$66</f>
        <v>4349.4562500000002</v>
      </c>
      <c r="AK15" s="105">
        <f t="shared" si="2"/>
        <v>12830.895937500001</v>
      </c>
      <c r="AL15" s="106">
        <f>((AL13*$E$64)+(AL14*$E$65))*$E$66</f>
        <v>4349.4562500000002</v>
      </c>
      <c r="AM15" s="105">
        <f t="shared" si="3"/>
        <v>12830.895937500001</v>
      </c>
      <c r="AN15" s="106">
        <f>((AN13*$E$64)+(AN14*$E$65))*$E$66</f>
        <v>4349.4562500000002</v>
      </c>
      <c r="AO15" s="105">
        <f t="shared" si="4"/>
        <v>12830.895937500001</v>
      </c>
      <c r="AP15" s="106">
        <f>((AP13*$E$64)+(AP14*$E$65))*$E$66</f>
        <v>4349.4562500000002</v>
      </c>
      <c r="AQ15" s="105">
        <f t="shared" si="5"/>
        <v>12830.895937500001</v>
      </c>
      <c r="AR15" s="106">
        <f>((AR13*$E$64)+(AR14*$E$65))*$E$66</f>
        <v>4349.4562500000002</v>
      </c>
      <c r="AS15" s="105">
        <f t="shared" si="6"/>
        <v>12830.895937500001</v>
      </c>
      <c r="AT15" s="106">
        <f>((AT13*$E$64)+(AT14*$E$65))*$E$66</f>
        <v>4349.4562500000002</v>
      </c>
      <c r="AU15" s="105">
        <f t="shared" si="7"/>
        <v>12830.895937500001</v>
      </c>
      <c r="AV15" s="106">
        <f>((AV13*$E$64)+(AV14*$E$65))*$E$66</f>
        <v>4349.4562500000002</v>
      </c>
      <c r="AW15" s="105">
        <f t="shared" si="8"/>
        <v>12830.895937500001</v>
      </c>
      <c r="AX15" s="106">
        <f>((AX13*$E$64)+(AX14*$E$65))*$E$66</f>
        <v>4349.4562500000002</v>
      </c>
      <c r="AY15" s="105">
        <f t="shared" si="9"/>
        <v>12830.895937500001</v>
      </c>
      <c r="AZ15" s="106">
        <f>((AZ13*$E$64)+(AZ14*$E$65))*$E$66</f>
        <v>4349.4562500000002</v>
      </c>
      <c r="BA15" s="105">
        <f t="shared" si="10"/>
        <v>12830.895937500001</v>
      </c>
      <c r="BB15" s="106">
        <f>((BB13*$E$64)+(BB14*$E$65))*$E$66</f>
        <v>4349.4562500000002</v>
      </c>
      <c r="BC15" s="105">
        <f t="shared" si="11"/>
        <v>12830.895937500001</v>
      </c>
      <c r="BD15" s="106">
        <f>((BD13*$E$64)+(BD14*$E$65))*$E$66</f>
        <v>4349.4562500000002</v>
      </c>
      <c r="BE15" s="105">
        <f t="shared" si="12"/>
        <v>12830.895937500001</v>
      </c>
      <c r="BF15" s="106">
        <f>((BF13*$E$64)+(BF14*$E$65))*$E$66</f>
        <v>4349.4562500000002</v>
      </c>
      <c r="BG15" s="105">
        <f t="shared" si="13"/>
        <v>12830.895937500001</v>
      </c>
      <c r="BH15" s="106">
        <f>((BH13*$E$64)+(BH14*$E$65))*$E$66</f>
        <v>4349.4562500000002</v>
      </c>
      <c r="BI15" s="105">
        <f t="shared" si="14"/>
        <v>12830.895937500001</v>
      </c>
      <c r="BJ15" s="106">
        <f>((BJ13*$E$64)+(BJ14*$E$65))*$E$66</f>
        <v>4349.4562500000002</v>
      </c>
      <c r="BK15" s="105">
        <f t="shared" si="15"/>
        <v>12830.895937500001</v>
      </c>
      <c r="BL15" s="106">
        <f>((BL13*$E$64)+(BL14*$E$65))*$E$66</f>
        <v>4349.4562500000002</v>
      </c>
      <c r="BM15" s="105">
        <f t="shared" si="16"/>
        <v>12830.895937500001</v>
      </c>
      <c r="BN15" s="106">
        <f>((BN13*$E$64)+(BN14*$E$65))*$E$66</f>
        <v>4349.4562500000002</v>
      </c>
      <c r="BO15" s="105">
        <f t="shared" si="17"/>
        <v>12830.895937500001</v>
      </c>
    </row>
    <row r="16" spans="1:67" ht="9" customHeight="1" x14ac:dyDescent="0.15">
      <c r="A16" s="101">
        <v>33</v>
      </c>
      <c r="B16" s="101" t="s">
        <v>88</v>
      </c>
      <c r="C16" s="101" t="s">
        <v>88</v>
      </c>
      <c r="D16" s="101" t="s">
        <v>14</v>
      </c>
      <c r="E16" s="101"/>
      <c r="F16" s="134">
        <v>0.75</v>
      </c>
      <c r="G16" s="194"/>
      <c r="H16" s="194"/>
      <c r="I16" s="194"/>
      <c r="J16" s="194"/>
      <c r="K16" s="194"/>
      <c r="L16" s="194"/>
      <c r="M16" s="194"/>
      <c r="N16" s="194"/>
      <c r="O16" s="194"/>
      <c r="P16" s="194"/>
      <c r="Q16" s="194"/>
      <c r="R16" s="194"/>
      <c r="S16" s="194"/>
      <c r="T16" s="194"/>
      <c r="U16" s="194"/>
      <c r="V16" s="194"/>
      <c r="W16" s="194"/>
      <c r="X16" s="194"/>
      <c r="Y16" s="194"/>
      <c r="Z16" s="117" t="s">
        <v>63</v>
      </c>
      <c r="AA16" s="123" t="s">
        <v>43</v>
      </c>
      <c r="AB16" s="105"/>
      <c r="AC16" s="105"/>
      <c r="AD16" s="146">
        <f>'Tableau 2'!D11</f>
        <v>2799.65</v>
      </c>
      <c r="AE16" s="105">
        <f>F16*AD16*(1+G16)</f>
        <v>2099.7375000000002</v>
      </c>
      <c r="AF16" s="106">
        <f>'Tableau 2'!E11</f>
        <v>2799.65</v>
      </c>
      <c r="AG16" s="105">
        <f>F16*AF16*(1+SUM(G16:H16))</f>
        <v>2099.7375000000002</v>
      </c>
      <c r="AH16" s="154">
        <f>'Tableau 2'!F11</f>
        <v>2799.65</v>
      </c>
      <c r="AI16" s="105">
        <f>F16*AH16*(1+SUM(G16:I16))</f>
        <v>2099.7375000000002</v>
      </c>
      <c r="AJ16" s="106">
        <f>'Tableau 2'!G11</f>
        <v>2799.65</v>
      </c>
      <c r="AK16" s="105">
        <f t="shared" si="2"/>
        <v>2099.7375000000002</v>
      </c>
      <c r="AL16" s="106">
        <f>'Tableau 2'!H11</f>
        <v>2799.65</v>
      </c>
      <c r="AM16" s="105">
        <f t="shared" si="3"/>
        <v>2099.7375000000002</v>
      </c>
      <c r="AN16" s="106">
        <f>'Tableau 2'!I11</f>
        <v>2799.65</v>
      </c>
      <c r="AO16" s="105">
        <f t="shared" si="4"/>
        <v>2099.7375000000002</v>
      </c>
      <c r="AP16" s="106">
        <f>'Tableau 2'!J11</f>
        <v>2799.65</v>
      </c>
      <c r="AQ16" s="105">
        <f>F16*AP16*(1+SUM(G16:M16))</f>
        <v>2099.7375000000002</v>
      </c>
      <c r="AR16" s="106">
        <f>'Tableau 2'!K11</f>
        <v>2799.65</v>
      </c>
      <c r="AS16" s="105">
        <f t="shared" si="6"/>
        <v>2099.7375000000002</v>
      </c>
      <c r="AT16" s="106">
        <f>'Tableau 2'!L11</f>
        <v>2799.65</v>
      </c>
      <c r="AU16" s="105">
        <f t="shared" si="7"/>
        <v>2099.7375000000002</v>
      </c>
      <c r="AV16" s="106">
        <f>'Tableau 2'!M11</f>
        <v>2799.65</v>
      </c>
      <c r="AW16" s="105">
        <f t="shared" si="8"/>
        <v>2099.7375000000002</v>
      </c>
      <c r="AX16" s="106">
        <f>'Tableau 2'!N11</f>
        <v>2799.65</v>
      </c>
      <c r="AY16" s="105">
        <f t="shared" si="9"/>
        <v>2099.7375000000002</v>
      </c>
      <c r="AZ16" s="106">
        <f>'Tableau 2'!O11</f>
        <v>2799.65</v>
      </c>
      <c r="BA16" s="105">
        <f t="shared" si="10"/>
        <v>2099.7375000000002</v>
      </c>
      <c r="BB16" s="106">
        <f>'Tableau 2'!P11</f>
        <v>2799.65</v>
      </c>
      <c r="BC16" s="105">
        <f t="shared" si="11"/>
        <v>2099.7375000000002</v>
      </c>
      <c r="BD16" s="106">
        <f>'Tableau 2'!Q11</f>
        <v>2799.65</v>
      </c>
      <c r="BE16" s="105">
        <f t="shared" si="12"/>
        <v>2099.7375000000002</v>
      </c>
      <c r="BF16" s="106">
        <f>'Tableau 2'!R11</f>
        <v>2799.65</v>
      </c>
      <c r="BG16" s="105">
        <f t="shared" si="13"/>
        <v>2099.7375000000002</v>
      </c>
      <c r="BH16" s="106">
        <f>'Tableau 2'!S11</f>
        <v>2799.65</v>
      </c>
      <c r="BI16" s="105">
        <f>F16*BH16*(1+SUM(G16:V16))</f>
        <v>2099.7375000000002</v>
      </c>
      <c r="BJ16" s="106">
        <f>'Tableau 2'!T11</f>
        <v>2799.65</v>
      </c>
      <c r="BK16" s="105">
        <f t="shared" si="15"/>
        <v>2099.7375000000002</v>
      </c>
      <c r="BL16" s="106">
        <f>'Tableau 2'!U11</f>
        <v>2799.65</v>
      </c>
      <c r="BM16" s="105">
        <f t="shared" si="16"/>
        <v>2099.7375000000002</v>
      </c>
      <c r="BN16" s="106">
        <f>'Tableau 2'!V11</f>
        <v>2799.65</v>
      </c>
      <c r="BO16" s="105">
        <f t="shared" si="17"/>
        <v>2099.7375000000002</v>
      </c>
    </row>
    <row r="17" spans="1:67" ht="9" customHeight="1" x14ac:dyDescent="0.15">
      <c r="A17" s="101">
        <v>34</v>
      </c>
      <c r="B17" s="101" t="s">
        <v>89</v>
      </c>
      <c r="C17" s="101" t="s">
        <v>89</v>
      </c>
      <c r="D17" s="101" t="s">
        <v>15</v>
      </c>
      <c r="E17" s="101"/>
      <c r="F17" s="134">
        <v>2.99</v>
      </c>
      <c r="G17" s="194"/>
      <c r="H17" s="194"/>
      <c r="I17" s="194"/>
      <c r="J17" s="194"/>
      <c r="K17" s="194"/>
      <c r="L17" s="194"/>
      <c r="M17" s="194"/>
      <c r="N17" s="194"/>
      <c r="O17" s="194"/>
      <c r="P17" s="194"/>
      <c r="Q17" s="194"/>
      <c r="R17" s="194"/>
      <c r="S17" s="194"/>
      <c r="T17" s="194"/>
      <c r="U17" s="194"/>
      <c r="V17" s="194"/>
      <c r="W17" s="194"/>
      <c r="X17" s="194"/>
      <c r="Y17" s="194"/>
      <c r="Z17" s="117" t="s">
        <v>63</v>
      </c>
      <c r="AA17" s="123" t="s">
        <v>43</v>
      </c>
      <c r="AB17" s="105"/>
      <c r="AC17" s="105"/>
      <c r="AD17" s="146">
        <f>'Tableau 2'!D11</f>
        <v>2799.65</v>
      </c>
      <c r="AE17" s="105">
        <f>AD17*$E$74*F17*(1+G16)</f>
        <v>13895.782810000001</v>
      </c>
      <c r="AF17" s="106">
        <f>'Tableau 2'!E11</f>
        <v>2799.65</v>
      </c>
      <c r="AG17" s="154">
        <f>AF17*$E$74*$F$17*(1+SUM(G17:H17))</f>
        <v>13895.782810000001</v>
      </c>
      <c r="AH17" s="154">
        <f>'Tableau 2'!F11</f>
        <v>2799.65</v>
      </c>
      <c r="AI17" s="105">
        <f>AH17*$E$74*$F$17*(1+SUM(G17:I17))</f>
        <v>13895.782810000001</v>
      </c>
      <c r="AJ17" s="106">
        <f>'Tableau 2'!G11</f>
        <v>2799.65</v>
      </c>
      <c r="AK17" s="105">
        <f>AJ17*$E$74*$F$17*(1+SUM(G17:J17))</f>
        <v>13895.782810000001</v>
      </c>
      <c r="AL17" s="106">
        <f>'Tableau 2'!H11</f>
        <v>2799.65</v>
      </c>
      <c r="AM17" s="105">
        <f>AL17*$E$74*$F$17*(1+SUM(G17:K17))</f>
        <v>13895.782810000001</v>
      </c>
      <c r="AN17" s="106">
        <f>'Tableau 2'!I11</f>
        <v>2799.65</v>
      </c>
      <c r="AO17" s="105">
        <f>AN17*$E$74*$F$17*(1+SUM(G17:L17))</f>
        <v>13895.782810000001</v>
      </c>
      <c r="AP17" s="106">
        <f>'Tableau 2'!J11</f>
        <v>2799.65</v>
      </c>
      <c r="AQ17" s="105">
        <f>AP17*$E$74*$F$17*(1+SUM(G17:M17))</f>
        <v>13895.782810000001</v>
      </c>
      <c r="AR17" s="106">
        <f>'Tableau 2'!K11</f>
        <v>2799.65</v>
      </c>
      <c r="AS17" s="105">
        <f>AR17*$E$74*$F$17*(1+SUM(G17:N17))</f>
        <v>13895.782810000001</v>
      </c>
      <c r="AT17" s="106">
        <f>'Tableau 2'!L11</f>
        <v>2799.65</v>
      </c>
      <c r="AU17" s="105">
        <f>AT17*$E$74*$F$17*(1+SUM(G17:O17))</f>
        <v>13895.782810000001</v>
      </c>
      <c r="AV17" s="106">
        <f>'Tableau 2'!M11</f>
        <v>2799.65</v>
      </c>
      <c r="AW17" s="105">
        <f>AV17*$E$74*$F$17*(1+SUM(G17:P17))</f>
        <v>13895.782810000001</v>
      </c>
      <c r="AX17" s="106">
        <f>'Tableau 2'!N11</f>
        <v>2799.65</v>
      </c>
      <c r="AY17" s="105">
        <f>AX17*$E$74*$F$17*(1+SUM(G17:Q17))</f>
        <v>13895.782810000001</v>
      </c>
      <c r="AZ17" s="106">
        <f>'Tableau 2'!O11</f>
        <v>2799.65</v>
      </c>
      <c r="BA17" s="105">
        <f>AZ17*$E$74*$F$17*(1+SUM(G17:R17))</f>
        <v>13895.782810000001</v>
      </c>
      <c r="BB17" s="106">
        <f>'Tableau 2'!P11</f>
        <v>2799.65</v>
      </c>
      <c r="BC17" s="105">
        <f>BB17*$E$74*$F$17*(1+SUM(G17:S17))</f>
        <v>13895.782810000001</v>
      </c>
      <c r="BD17" s="106">
        <f>'Tableau 2'!Q11</f>
        <v>2799.65</v>
      </c>
      <c r="BE17" s="105">
        <f>BD17*$E$74*$F$17*(1+SUM(G17:T17))</f>
        <v>13895.782810000001</v>
      </c>
      <c r="BF17" s="106">
        <f>'Tableau 2'!R11</f>
        <v>2799.65</v>
      </c>
      <c r="BG17" s="105">
        <f>BF17*$E$74*$F$17*(1+SUM(G17:U17))</f>
        <v>13895.782810000001</v>
      </c>
      <c r="BH17" s="106">
        <f>'Tableau 2'!S11</f>
        <v>2799.65</v>
      </c>
      <c r="BI17" s="105">
        <f>BH17*$E$74*$F$17*(1+SUM(G17:V17))</f>
        <v>13895.782810000001</v>
      </c>
      <c r="BJ17" s="106">
        <f>'Tableau 2'!T11</f>
        <v>2799.65</v>
      </c>
      <c r="BK17" s="105">
        <f>BJ17*$E$74*$F$17*(1+SUM(G17:W17))</f>
        <v>13895.782810000001</v>
      </c>
      <c r="BL17" s="106">
        <f>'Tableau 2'!U11</f>
        <v>2799.65</v>
      </c>
      <c r="BM17" s="105">
        <f>BL17*$E$74*$F$17*(1+SUM(G17:X17))</f>
        <v>13895.782810000001</v>
      </c>
      <c r="BN17" s="106">
        <f>'Tableau 2'!V11</f>
        <v>2799.65</v>
      </c>
      <c r="BO17" s="105">
        <f>BN17*$E$74*$F$17*(1+SUM(G17:Y17))</f>
        <v>13895.782810000001</v>
      </c>
    </row>
    <row r="18" spans="1:67" ht="9" customHeight="1" x14ac:dyDescent="0.15">
      <c r="A18" s="101">
        <v>38</v>
      </c>
      <c r="B18" s="101" t="s">
        <v>90</v>
      </c>
      <c r="C18" s="101" t="s">
        <v>90</v>
      </c>
      <c r="D18" s="101" t="s">
        <v>14</v>
      </c>
      <c r="E18" s="101"/>
      <c r="F18" s="106">
        <v>25689</v>
      </c>
      <c r="G18" s="194"/>
      <c r="H18" s="194"/>
      <c r="I18" s="194"/>
      <c r="J18" s="194"/>
      <c r="K18" s="194"/>
      <c r="L18" s="194"/>
      <c r="M18" s="194"/>
      <c r="N18" s="194"/>
      <c r="O18" s="194"/>
      <c r="P18" s="194"/>
      <c r="Q18" s="194"/>
      <c r="R18" s="194"/>
      <c r="S18" s="194"/>
      <c r="T18" s="194"/>
      <c r="U18" s="194"/>
      <c r="V18" s="194"/>
      <c r="W18" s="194"/>
      <c r="X18" s="194"/>
      <c r="Y18" s="194"/>
      <c r="Z18" s="117" t="s">
        <v>63</v>
      </c>
      <c r="AA18" s="123" t="s">
        <v>43</v>
      </c>
      <c r="AB18" s="105"/>
      <c r="AC18" s="105"/>
      <c r="AD18" s="147"/>
      <c r="AE18" s="106">
        <f>$F$18/'Tableau 2'!$W$5*(1+G18)</f>
        <v>600.83716666666669</v>
      </c>
      <c r="AF18" s="106"/>
      <c r="AG18" s="154">
        <f>$F$18/'Tableau 2'!$W$5*(1+SUM(G18:H18))</f>
        <v>600.83716666666669</v>
      </c>
      <c r="AH18" s="154"/>
      <c r="AI18" s="106">
        <f>$F$18/'Tableau 2'!$W$5*(1+SUM(G18:I18))</f>
        <v>600.83716666666669</v>
      </c>
      <c r="AJ18" s="106"/>
      <c r="AK18" s="106">
        <f>$F$18/'Tableau 2'!$W$5*(1+SUM(G18:J18))</f>
        <v>600.83716666666669</v>
      </c>
      <c r="AL18" s="106"/>
      <c r="AM18" s="106">
        <f>$F$18/'Tableau 2'!$W$5*(1+SUM(G18:K18))</f>
        <v>600.83716666666669</v>
      </c>
      <c r="AN18" s="106"/>
      <c r="AO18" s="106">
        <f>$F$18/'Tableau 2'!$W$5*(1+SUM(G18:L18))</f>
        <v>600.83716666666669</v>
      </c>
      <c r="AP18" s="106"/>
      <c r="AQ18" s="106">
        <f>$F$18/'Tableau 2'!$W$5*(1+SUM(G18:M18))</f>
        <v>600.83716666666669</v>
      </c>
      <c r="AR18" s="106"/>
      <c r="AS18" s="106">
        <f>$F$18/'Tableau 2'!$W$5*(1+SUM(G18:N18))</f>
        <v>600.83716666666669</v>
      </c>
      <c r="AT18" s="106"/>
      <c r="AU18" s="106">
        <f>$F$18/'Tableau 2'!$W$5*(1+SUM(G18:O18))</f>
        <v>600.83716666666669</v>
      </c>
      <c r="AV18" s="106"/>
      <c r="AW18" s="106">
        <f>$F$18/'Tableau 2'!$W$5*(1+SUM(G18:P18))</f>
        <v>600.83716666666669</v>
      </c>
      <c r="AX18" s="106"/>
      <c r="AY18" s="106">
        <f>$F$18/'Tableau 2'!$W$5*(1+SUM(G18:Q18))</f>
        <v>600.83716666666669</v>
      </c>
      <c r="AZ18" s="106"/>
      <c r="BA18" s="106">
        <f>$F$18/'Tableau 2'!$W$5*(1+SUM(G18:R18))</f>
        <v>600.83716666666669</v>
      </c>
      <c r="BB18" s="106"/>
      <c r="BC18" s="106">
        <f>$F$18/'Tableau 2'!$W$5*(1+SUM(G18:S18))</f>
        <v>600.83716666666669</v>
      </c>
      <c r="BD18" s="106"/>
      <c r="BE18" s="106">
        <f>$F$18/'Tableau 2'!$W$5*(1+SUM(G18:T18))</f>
        <v>600.83716666666669</v>
      </c>
      <c r="BF18" s="106"/>
      <c r="BG18" s="106">
        <f>$F$18/'Tableau 2'!$W$5*(1+SUM(G18:U18))</f>
        <v>600.83716666666669</v>
      </c>
      <c r="BH18" s="106"/>
      <c r="BI18" s="106">
        <f>$F$18/'Tableau 2'!$W$5*(1+SUM(G18:V18))</f>
        <v>600.83716666666669</v>
      </c>
      <c r="BJ18" s="106"/>
      <c r="BK18" s="106">
        <f>$F$18/'Tableau 2'!$W$5*(1+SUM(G18:W18))</f>
        <v>600.83716666666669</v>
      </c>
      <c r="BL18" s="106"/>
      <c r="BM18" s="106">
        <f>$F$18/'Tableau 2'!$W$5*(1+SUM(G18:X18))</f>
        <v>600.83716666666669</v>
      </c>
      <c r="BN18" s="106"/>
      <c r="BO18" s="106">
        <f>$F$18/'Tableau 2'!$W$5*(1+SUM(G18:Y18))</f>
        <v>600.83716666666669</v>
      </c>
    </row>
    <row r="19" spans="1:67" ht="11.25" customHeight="1" x14ac:dyDescent="0.2">
      <c r="A19" s="137"/>
      <c r="B19" s="167" t="s">
        <v>91</v>
      </c>
      <c r="C19" s="137"/>
      <c r="D19" s="137"/>
      <c r="E19" s="137"/>
      <c r="F19" s="138"/>
      <c r="G19" s="138"/>
      <c r="H19" s="138"/>
      <c r="I19" s="138"/>
      <c r="J19" s="138"/>
      <c r="K19" s="138"/>
      <c r="L19" s="138"/>
      <c r="M19" s="138"/>
      <c r="N19" s="138"/>
      <c r="O19" s="138"/>
      <c r="P19" s="138"/>
      <c r="Q19" s="138"/>
      <c r="R19" s="138"/>
      <c r="S19" s="138"/>
      <c r="T19" s="138"/>
      <c r="U19" s="138"/>
      <c r="V19" s="138"/>
      <c r="W19" s="138"/>
      <c r="X19" s="138"/>
      <c r="Y19" s="138"/>
      <c r="Z19" s="139"/>
      <c r="AA19" s="140"/>
      <c r="AB19" s="141">
        <f>SUM(AB12:AB18)</f>
        <v>0</v>
      </c>
      <c r="AC19" s="141">
        <f>SUM(AC12:AC18)</f>
        <v>0</v>
      </c>
      <c r="AD19" s="148"/>
      <c r="AE19" s="141">
        <f>SUM(AE12:AE18)</f>
        <v>309972.56671802519</v>
      </c>
      <c r="AF19" s="145"/>
      <c r="AG19" s="155">
        <f>SUM(AG12:AG18)</f>
        <v>309972.56671802519</v>
      </c>
      <c r="AH19" s="155"/>
      <c r="AI19" s="141">
        <f>SUM(AI12:AI18)</f>
        <v>309972.56671802519</v>
      </c>
      <c r="AJ19" s="145"/>
      <c r="AK19" s="141">
        <f>SUM(AK12:AK18)</f>
        <v>309972.56671802519</v>
      </c>
      <c r="AL19" s="145"/>
      <c r="AM19" s="141">
        <f>SUM(AM12:AM18)</f>
        <v>309972.56671802519</v>
      </c>
      <c r="AN19" s="145"/>
      <c r="AO19" s="141">
        <f>SUM(AO12:AO18)</f>
        <v>309972.56671802519</v>
      </c>
      <c r="AP19" s="145"/>
      <c r="AQ19" s="141">
        <f>SUM(AQ12:AQ18)</f>
        <v>309972.56671802519</v>
      </c>
      <c r="AR19" s="145"/>
      <c r="AS19" s="141">
        <f>SUM(AS12:AS18)</f>
        <v>309972.56671802519</v>
      </c>
      <c r="AT19" s="145"/>
      <c r="AU19" s="141">
        <f>SUM(AU12:AU18)</f>
        <v>309972.56671802519</v>
      </c>
      <c r="AV19" s="145"/>
      <c r="AW19" s="141">
        <f>SUM(AW12:AW18)</f>
        <v>309972.56671802519</v>
      </c>
      <c r="AX19" s="145"/>
      <c r="AY19" s="141">
        <f>SUM(AY12:AY18)</f>
        <v>309972.56671802519</v>
      </c>
      <c r="AZ19" s="145"/>
      <c r="BA19" s="141">
        <f>SUM(BA12:BA18)</f>
        <v>309972.56671802519</v>
      </c>
      <c r="BB19" s="145"/>
      <c r="BC19" s="141">
        <f>SUM(BC12:BC18)</f>
        <v>309972.56671802519</v>
      </c>
      <c r="BD19" s="145"/>
      <c r="BE19" s="141">
        <f>SUM(BE12:BE18)</f>
        <v>309972.56671802519</v>
      </c>
      <c r="BF19" s="145"/>
      <c r="BG19" s="141">
        <f>SUM(BG12:BG18)</f>
        <v>309972.56671802519</v>
      </c>
      <c r="BH19" s="145"/>
      <c r="BI19" s="141">
        <f>SUM(BI12:BI18)</f>
        <v>309972.56671802519</v>
      </c>
      <c r="BJ19" s="145"/>
      <c r="BK19" s="141">
        <f>SUM(BK12:BK18)</f>
        <v>309972.56671802519</v>
      </c>
      <c r="BL19" s="145"/>
      <c r="BM19" s="141">
        <f>SUM(BM12:BM18)</f>
        <v>309972.56671802519</v>
      </c>
      <c r="BN19" s="145"/>
      <c r="BO19" s="141">
        <f>SUM(BO12:BO18)</f>
        <v>309972.56671802519</v>
      </c>
    </row>
    <row r="20" spans="1:67" ht="9" customHeight="1" x14ac:dyDescent="0.15">
      <c r="A20" s="6"/>
      <c r="B20" s="6"/>
      <c r="C20" s="6"/>
      <c r="D20" s="6"/>
      <c r="E20" s="6"/>
      <c r="F20" s="110"/>
      <c r="G20" s="110"/>
      <c r="H20" s="110"/>
      <c r="I20" s="110"/>
      <c r="J20" s="110"/>
      <c r="K20" s="110"/>
      <c r="L20" s="110"/>
      <c r="M20" s="110"/>
      <c r="N20" s="110"/>
      <c r="O20" s="110"/>
      <c r="P20" s="110"/>
      <c r="Q20" s="110"/>
      <c r="R20" s="110"/>
      <c r="S20" s="110"/>
      <c r="T20" s="110"/>
      <c r="U20" s="110"/>
      <c r="V20" s="110"/>
      <c r="W20" s="110"/>
      <c r="X20" s="110"/>
      <c r="Y20" s="110"/>
      <c r="Z20" s="133"/>
      <c r="AA20" s="135"/>
      <c r="AB20" s="109"/>
      <c r="AC20" s="109"/>
      <c r="AD20" s="149"/>
      <c r="AE20" s="136"/>
      <c r="AF20" s="110"/>
      <c r="AG20" s="156"/>
      <c r="AH20" s="156"/>
      <c r="AI20" s="136"/>
      <c r="AJ20" s="110"/>
      <c r="AK20" s="136"/>
      <c r="AL20" s="110"/>
      <c r="AM20" s="136"/>
      <c r="AN20" s="110"/>
      <c r="AO20" s="136"/>
      <c r="AP20" s="110"/>
      <c r="AQ20" s="136"/>
      <c r="AR20" s="110"/>
      <c r="AS20" s="136"/>
      <c r="AT20" s="110"/>
      <c r="AU20" s="136"/>
      <c r="AV20" s="110"/>
      <c r="AW20" s="109"/>
      <c r="AX20" s="110"/>
      <c r="AY20" s="109"/>
      <c r="AZ20" s="110"/>
      <c r="BA20" s="109"/>
      <c r="BB20" s="110"/>
      <c r="BC20" s="109"/>
      <c r="BD20" s="110"/>
      <c r="BE20" s="109"/>
      <c r="BF20" s="110"/>
      <c r="BG20" s="109"/>
      <c r="BH20" s="110"/>
      <c r="BI20" s="109"/>
      <c r="BJ20" s="110"/>
      <c r="BK20" s="109"/>
      <c r="BL20" s="110"/>
      <c r="BM20" s="109"/>
      <c r="BN20" s="110"/>
      <c r="BO20" s="109"/>
    </row>
    <row r="21" spans="1:67" ht="9" customHeight="1" x14ac:dyDescent="0.15">
      <c r="A21" s="101">
        <v>23</v>
      </c>
      <c r="B21" s="101" t="s">
        <v>84</v>
      </c>
      <c r="C21" s="101" t="s">
        <v>84</v>
      </c>
      <c r="D21" s="101" t="s">
        <v>10</v>
      </c>
      <c r="E21" s="101"/>
      <c r="F21" s="106">
        <v>95</v>
      </c>
      <c r="G21" s="194"/>
      <c r="H21" s="194"/>
      <c r="I21" s="194"/>
      <c r="J21" s="194"/>
      <c r="K21" s="194"/>
      <c r="L21" s="194"/>
      <c r="M21" s="194"/>
      <c r="N21" s="194"/>
      <c r="O21" s="194"/>
      <c r="P21" s="194"/>
      <c r="Q21" s="194"/>
      <c r="R21" s="194"/>
      <c r="S21" s="194"/>
      <c r="T21" s="194"/>
      <c r="U21" s="194"/>
      <c r="V21" s="194"/>
      <c r="W21" s="194"/>
      <c r="X21" s="194"/>
      <c r="Y21" s="194"/>
      <c r="Z21" s="117" t="s">
        <v>64</v>
      </c>
      <c r="AA21" s="123" t="s">
        <v>43</v>
      </c>
      <c r="AB21" s="105"/>
      <c r="AC21" s="105"/>
      <c r="AD21" s="146">
        <f>'Tableau 2'!D27/'Tabelle de base'!$E$73</f>
        <v>650.28901734104045</v>
      </c>
      <c r="AE21" s="105">
        <f>F21*AD21*(1+G21)</f>
        <v>61777.456647398845</v>
      </c>
      <c r="AF21" s="106">
        <f>'Tableau 2'!E27/'Tabelle de base'!$E$73</f>
        <v>650.28901734104045</v>
      </c>
      <c r="AG21" s="105">
        <f>F21*AF21*(1+SUM(G21:H21))</f>
        <v>61777.456647398845</v>
      </c>
      <c r="AH21" s="154">
        <f>'Tableau 2'!F27/'Tabelle de base'!$E$73</f>
        <v>650.28901734104045</v>
      </c>
      <c r="AI21" s="105">
        <f>F21*AH21*(1+SUM(G21:I21))</f>
        <v>61777.456647398845</v>
      </c>
      <c r="AJ21" s="106">
        <f>'Tableau 2'!G27/'Tabelle de base'!$E$73</f>
        <v>650.28901734104045</v>
      </c>
      <c r="AK21" s="105">
        <f>AJ21*$F$21</f>
        <v>61777.456647398845</v>
      </c>
      <c r="AL21" s="106">
        <f>'Tableau 2'!H27/'Tabelle de base'!$E$73</f>
        <v>650.28901734104045</v>
      </c>
      <c r="AM21" s="105">
        <f>F21*AL21*(1+SUM(G21:K21))</f>
        <v>61777.456647398845</v>
      </c>
      <c r="AN21" s="106">
        <f>'Tableau 2'!I27/'Tabelle de base'!$E$73</f>
        <v>650.28901734104045</v>
      </c>
      <c r="AO21" s="105">
        <f>F21*AN21*(1+SUM(G21:L21))</f>
        <v>61777.456647398845</v>
      </c>
      <c r="AP21" s="106">
        <f>'Tableau 2'!J27/'Tabelle de base'!$E$73</f>
        <v>650.28901734104045</v>
      </c>
      <c r="AQ21" s="105">
        <f>F21*AP21*(1+SUM(G21:M21))</f>
        <v>61777.456647398845</v>
      </c>
      <c r="AR21" s="106">
        <f>'Tableau 2'!K27/'Tabelle de base'!$E$73</f>
        <v>650.28901734104045</v>
      </c>
      <c r="AS21" s="105">
        <f>F21*AR21*(1+SUM(G21:N21))</f>
        <v>61777.456647398845</v>
      </c>
      <c r="AT21" s="106">
        <f>'Tableau 2'!L27/'Tabelle de base'!$E$73</f>
        <v>650.28901734104045</v>
      </c>
      <c r="AU21" s="105">
        <f>F21*AT21*(1+SUM(G21:O21))</f>
        <v>61777.456647398845</v>
      </c>
      <c r="AV21" s="106">
        <f>'Tableau 2'!M27/'Tabelle de base'!$E$73</f>
        <v>650.28901734104045</v>
      </c>
      <c r="AW21" s="105">
        <f>F21*AV21*(1+SUM(G21:P21))</f>
        <v>61777.456647398845</v>
      </c>
      <c r="AX21" s="106">
        <f>'Tableau 2'!N27/'Tabelle de base'!$E$73</f>
        <v>650.28901734104045</v>
      </c>
      <c r="AY21" s="105">
        <f>F21*AX21*(1+SUM(G21:Q21))</f>
        <v>61777.456647398845</v>
      </c>
      <c r="AZ21" s="106">
        <f>'Tableau 2'!O27/'Tabelle de base'!$E$73</f>
        <v>650.28901734104045</v>
      </c>
      <c r="BA21" s="105">
        <f>F21*AZ21*(1+SUM(G21:R21))</f>
        <v>61777.456647398845</v>
      </c>
      <c r="BB21" s="106">
        <f>'Tableau 2'!P27/'Tabelle de base'!$E$73</f>
        <v>650.28901734104045</v>
      </c>
      <c r="BC21" s="105">
        <f>F21*BB21*(1+SUM(G21:S21))</f>
        <v>61777.456647398845</v>
      </c>
      <c r="BD21" s="106">
        <f>'Tableau 2'!Q27/'Tabelle de base'!$E$73</f>
        <v>650.28901734104045</v>
      </c>
      <c r="BE21" s="105">
        <f>F21*BD21*(1+SUM(G21:T21))</f>
        <v>61777.456647398845</v>
      </c>
      <c r="BF21" s="106">
        <f>'Tableau 2'!R27/'Tabelle de base'!$E$73</f>
        <v>650.28901734104045</v>
      </c>
      <c r="BG21" s="105">
        <f>F21*BF21*(1+SUM(G21:U21))</f>
        <v>61777.456647398845</v>
      </c>
      <c r="BH21" s="106">
        <f>'Tableau 2'!S27/'Tabelle de base'!$E$73</f>
        <v>650.28901734104045</v>
      </c>
      <c r="BI21" s="105">
        <f>F21*BH21*(1+SUM(G21:V21))</f>
        <v>61777.456647398845</v>
      </c>
      <c r="BJ21" s="106">
        <f>'Tableau 2'!T27/'Tabelle de base'!$E$73</f>
        <v>650.28901734104045</v>
      </c>
      <c r="BK21" s="105">
        <f>F21*BJ21*(1+SUM(G21:W21))</f>
        <v>61777.456647398845</v>
      </c>
      <c r="BL21" s="106">
        <f>'Tableau 2'!U27/'Tabelle de base'!$E$73</f>
        <v>650.28901734104045</v>
      </c>
      <c r="BM21" s="105">
        <f>F21*BL21*(1+SUM(G21:X21))</f>
        <v>61777.456647398845</v>
      </c>
      <c r="BN21" s="106">
        <f>'Tableau 2'!V27/'Tabelle de base'!$E$73</f>
        <v>650.28901734104045</v>
      </c>
      <c r="BO21" s="105">
        <f>F21*BN21*(1+SUM(G21:Y21))</f>
        <v>61777.456647398845</v>
      </c>
    </row>
    <row r="22" spans="1:67" ht="9" customHeight="1" x14ac:dyDescent="0.15">
      <c r="A22" s="101">
        <v>24</v>
      </c>
      <c r="B22" s="101" t="s">
        <v>85</v>
      </c>
      <c r="C22" s="101" t="s">
        <v>85</v>
      </c>
      <c r="D22" s="101" t="s">
        <v>12</v>
      </c>
      <c r="E22" s="127"/>
      <c r="F22" s="106">
        <v>333</v>
      </c>
      <c r="G22" s="194"/>
      <c r="H22" s="194"/>
      <c r="I22" s="194"/>
      <c r="J22" s="194"/>
      <c r="K22" s="194"/>
      <c r="L22" s="194"/>
      <c r="M22" s="194"/>
      <c r="N22" s="194"/>
      <c r="O22" s="194"/>
      <c r="P22" s="194"/>
      <c r="Q22" s="194"/>
      <c r="R22" s="194"/>
      <c r="S22" s="194"/>
      <c r="T22" s="194"/>
      <c r="U22" s="194"/>
      <c r="V22" s="194"/>
      <c r="W22" s="194"/>
      <c r="X22" s="194"/>
      <c r="Y22" s="194"/>
      <c r="Z22" s="117" t="s">
        <v>64</v>
      </c>
      <c r="AA22" s="123" t="s">
        <v>43</v>
      </c>
      <c r="AB22" s="105"/>
      <c r="AC22" s="105"/>
      <c r="AD22" s="147">
        <f>'Tableau 2'!D27/'Tabelle de base'!$E$70</f>
        <v>6</v>
      </c>
      <c r="AE22" s="105">
        <f>F22*AD22*(1+G22)</f>
        <v>1998</v>
      </c>
      <c r="AF22" s="144">
        <f>'Tableau 2'!E27/'Tabelle de base'!$E$70</f>
        <v>6</v>
      </c>
      <c r="AG22" s="105">
        <f>F22*AF22*(1+SUM(G22:H22))</f>
        <v>1998</v>
      </c>
      <c r="AH22" s="157">
        <f>'Tableau 2'!F27/'Tabelle de base'!$E$70</f>
        <v>6</v>
      </c>
      <c r="AI22" s="105">
        <f t="shared" ref="AI22:AI24" si="18">F22*AH22*(1+SUM(G22:I22))</f>
        <v>1998</v>
      </c>
      <c r="AJ22" s="144">
        <f>'Tableau 2'!G27/'Tabelle de base'!$E$70</f>
        <v>6</v>
      </c>
      <c r="AK22" s="105">
        <f>AJ22*$F$22</f>
        <v>1998</v>
      </c>
      <c r="AL22" s="144">
        <f>'Tableau 2'!H27/'Tabelle de base'!$E$70</f>
        <v>6</v>
      </c>
      <c r="AM22" s="105">
        <f t="shared" ref="AM22:AM24" si="19">F22*AL22*(1+SUM(G22:K22))</f>
        <v>1998</v>
      </c>
      <c r="AN22" s="144">
        <f>'Tableau 2'!I27/'Tabelle de base'!$E$70</f>
        <v>6</v>
      </c>
      <c r="AO22" s="105">
        <f t="shared" ref="AO22:AO24" si="20">F22*AN22*(1+SUM(G22:L22))</f>
        <v>1998</v>
      </c>
      <c r="AP22" s="144">
        <f>'Tableau 2'!J27/'Tabelle de base'!$E$70</f>
        <v>6</v>
      </c>
      <c r="AQ22" s="105">
        <f t="shared" ref="AQ22:AQ24" si="21">F22*AP22*(1+SUM(G22:M22))</f>
        <v>1998</v>
      </c>
      <c r="AR22" s="144">
        <f>'Tableau 2'!K27/'Tabelle de base'!$E$70</f>
        <v>6</v>
      </c>
      <c r="AS22" s="105">
        <f t="shared" ref="AS22:AS24" si="22">F22*AR22*(1+SUM(G22:N22))</f>
        <v>1998</v>
      </c>
      <c r="AT22" s="144">
        <f>'Tableau 2'!L27/'Tabelle de base'!$E$70</f>
        <v>6</v>
      </c>
      <c r="AU22" s="105">
        <f t="shared" ref="AU22:AU24" si="23">F22*AT22*(1+SUM(G22:O22))</f>
        <v>1998</v>
      </c>
      <c r="AV22" s="144">
        <f>'Tableau 2'!M27/'Tabelle de base'!$E$70</f>
        <v>6</v>
      </c>
      <c r="AW22" s="105">
        <f t="shared" ref="AW22:AW24" si="24">F22*AV22*(1+SUM(G22:P22))</f>
        <v>1998</v>
      </c>
      <c r="AX22" s="144">
        <f>'Tableau 2'!N27/'Tabelle de base'!$E$70</f>
        <v>6</v>
      </c>
      <c r="AY22" s="105">
        <f t="shared" ref="AY22:AY24" si="25">F22*AX22*(1+SUM(G22:Q22))</f>
        <v>1998</v>
      </c>
      <c r="AZ22" s="144">
        <f>'Tableau 2'!O27/'Tabelle de base'!$E$70</f>
        <v>6</v>
      </c>
      <c r="BA22" s="105">
        <f t="shared" ref="BA22:BA24" si="26">F22*AZ22*(1+SUM(G22:R22))</f>
        <v>1998</v>
      </c>
      <c r="BB22" s="144">
        <f>'Tableau 2'!P27/'Tabelle de base'!$E$70</f>
        <v>6</v>
      </c>
      <c r="BC22" s="105">
        <f t="shared" ref="BC22:BC24" si="27">F22*BB22*(1+SUM(G22:S22))</f>
        <v>1998</v>
      </c>
      <c r="BD22" s="144">
        <f>'Tableau 2'!Q27/'Tabelle de base'!$E$70</f>
        <v>6</v>
      </c>
      <c r="BE22" s="105">
        <f t="shared" ref="BE22:BE24" si="28">F22*BD22*(1+SUM(G22:T22))</f>
        <v>1998</v>
      </c>
      <c r="BF22" s="144">
        <f>'Tableau 2'!R27/'Tabelle de base'!$E$70</f>
        <v>6</v>
      </c>
      <c r="BG22" s="105">
        <f t="shared" ref="BG22:BG24" si="29">F22*BF22*(1+SUM(G22:U22))</f>
        <v>1998</v>
      </c>
      <c r="BH22" s="144">
        <f>'Tableau 2'!S27/'Tabelle de base'!$E$70</f>
        <v>6</v>
      </c>
      <c r="BI22" s="105">
        <f t="shared" ref="BI22:BI24" si="30">F22*BH22*(1+SUM(G22:V22))</f>
        <v>1998</v>
      </c>
      <c r="BJ22" s="144">
        <f>'Tableau 2'!T27/'Tabelle de base'!$E$70</f>
        <v>6</v>
      </c>
      <c r="BK22" s="105">
        <f t="shared" ref="BK22:BK24" si="31">F22*BJ22*(1+SUM(G22:W22))</f>
        <v>1998</v>
      </c>
      <c r="BL22" s="144">
        <f>'Tableau 2'!U27/'Tabelle de base'!$E$70</f>
        <v>6</v>
      </c>
      <c r="BM22" s="105">
        <f t="shared" ref="BM22:BM24" si="32">F22*BL22*(1+SUM(G22:X22))</f>
        <v>1998</v>
      </c>
      <c r="BN22" s="144">
        <f>'Tableau 2'!V27/'Tabelle de base'!$E$70</f>
        <v>6</v>
      </c>
      <c r="BO22" s="105">
        <f t="shared" ref="BO22:BO24" si="33">F22*BN22*(1+SUM(G22:Y22))</f>
        <v>1998</v>
      </c>
    </row>
    <row r="23" spans="1:67" ht="9" customHeight="1" x14ac:dyDescent="0.15">
      <c r="A23" s="101">
        <v>25</v>
      </c>
      <c r="B23" s="101" t="s">
        <v>86</v>
      </c>
      <c r="C23" s="101" t="s">
        <v>86</v>
      </c>
      <c r="D23" s="101" t="s">
        <v>12</v>
      </c>
      <c r="E23" s="127"/>
      <c r="F23" s="106">
        <v>4589</v>
      </c>
      <c r="G23" s="194"/>
      <c r="H23" s="194"/>
      <c r="I23" s="194"/>
      <c r="J23" s="194"/>
      <c r="K23" s="194"/>
      <c r="L23" s="194"/>
      <c r="M23" s="194"/>
      <c r="N23" s="194"/>
      <c r="O23" s="194"/>
      <c r="P23" s="194"/>
      <c r="Q23" s="194"/>
      <c r="R23" s="194"/>
      <c r="S23" s="194"/>
      <c r="T23" s="194"/>
      <c r="U23" s="194"/>
      <c r="V23" s="194"/>
      <c r="W23" s="194"/>
      <c r="X23" s="194"/>
      <c r="Y23" s="194"/>
      <c r="Z23" s="117" t="s">
        <v>64</v>
      </c>
      <c r="AA23" s="123" t="s">
        <v>43</v>
      </c>
      <c r="AB23" s="105"/>
      <c r="AC23" s="105"/>
      <c r="AD23" s="147">
        <f>'Tableau 2'!D27/'Tabelle de base'!$E$71</f>
        <v>2</v>
      </c>
      <c r="AE23" s="105">
        <f>F23*AD23*(1+G23)</f>
        <v>9178</v>
      </c>
      <c r="AF23" s="144">
        <f>'Tableau 2'!E27/'Tabelle de base'!$E$71</f>
        <v>2</v>
      </c>
      <c r="AG23" s="105">
        <f>F23*AF23*(1+SUM(G23:H23))</f>
        <v>9178</v>
      </c>
      <c r="AH23" s="157">
        <f>'Tableau 2'!F27/'Tabelle de base'!$E$71</f>
        <v>2</v>
      </c>
      <c r="AI23" s="105">
        <f t="shared" si="18"/>
        <v>9178</v>
      </c>
      <c r="AJ23" s="144">
        <f>'Tableau 2'!G27/'Tabelle de base'!$E$71</f>
        <v>2</v>
      </c>
      <c r="AK23" s="105">
        <f>AJ23*$F$23</f>
        <v>9178</v>
      </c>
      <c r="AL23" s="144">
        <f>'Tableau 2'!H27/'Tabelle de base'!$E$71</f>
        <v>2</v>
      </c>
      <c r="AM23" s="105">
        <f t="shared" si="19"/>
        <v>9178</v>
      </c>
      <c r="AN23" s="144">
        <f>'Tableau 2'!I27/'Tabelle de base'!$E$71</f>
        <v>2</v>
      </c>
      <c r="AO23" s="105">
        <f t="shared" si="20"/>
        <v>9178</v>
      </c>
      <c r="AP23" s="144">
        <f>'Tableau 2'!J27/'Tabelle de base'!$E$71</f>
        <v>2</v>
      </c>
      <c r="AQ23" s="105">
        <f t="shared" si="21"/>
        <v>9178</v>
      </c>
      <c r="AR23" s="144">
        <f>'Tableau 2'!K27/'Tabelle de base'!$E$71</f>
        <v>2</v>
      </c>
      <c r="AS23" s="105">
        <f t="shared" si="22"/>
        <v>9178</v>
      </c>
      <c r="AT23" s="144">
        <f>'Tableau 2'!L27/'Tabelle de base'!$E$71</f>
        <v>2</v>
      </c>
      <c r="AU23" s="105">
        <f t="shared" si="23"/>
        <v>9178</v>
      </c>
      <c r="AV23" s="144">
        <f>'Tableau 2'!M27/'Tabelle de base'!$E$71</f>
        <v>2</v>
      </c>
      <c r="AW23" s="105">
        <f t="shared" si="24"/>
        <v>9178</v>
      </c>
      <c r="AX23" s="144">
        <f>'Tableau 2'!N27/'Tabelle de base'!$E$71</f>
        <v>2</v>
      </c>
      <c r="AY23" s="105">
        <f t="shared" si="25"/>
        <v>9178</v>
      </c>
      <c r="AZ23" s="144">
        <f>'Tableau 2'!O27/'Tabelle de base'!$E$71</f>
        <v>2</v>
      </c>
      <c r="BA23" s="105">
        <f t="shared" si="26"/>
        <v>9178</v>
      </c>
      <c r="BB23" s="144">
        <f>'Tableau 2'!P27/'Tabelle de base'!$E$71</f>
        <v>2</v>
      </c>
      <c r="BC23" s="105">
        <f t="shared" si="27"/>
        <v>9178</v>
      </c>
      <c r="BD23" s="144">
        <f>'Tableau 2'!Q27/'Tabelle de base'!$E$71</f>
        <v>2</v>
      </c>
      <c r="BE23" s="105">
        <f t="shared" si="28"/>
        <v>9178</v>
      </c>
      <c r="BF23" s="144">
        <f>'Tableau 2'!R27/'Tabelle de base'!$E$71</f>
        <v>2</v>
      </c>
      <c r="BG23" s="105">
        <f t="shared" si="29"/>
        <v>9178</v>
      </c>
      <c r="BH23" s="144">
        <f>'Tableau 2'!S27/'Tabelle de base'!$E$71</f>
        <v>2</v>
      </c>
      <c r="BI23" s="105">
        <f t="shared" si="30"/>
        <v>9178</v>
      </c>
      <c r="BJ23" s="144">
        <f>'Tableau 2'!T27/'Tabelle de base'!$E$71</f>
        <v>2</v>
      </c>
      <c r="BK23" s="105">
        <f t="shared" si="31"/>
        <v>9178</v>
      </c>
      <c r="BL23" s="144">
        <f>'Tableau 2'!U27/'Tabelle de base'!$E$71</f>
        <v>2</v>
      </c>
      <c r="BM23" s="105">
        <f t="shared" si="32"/>
        <v>9178</v>
      </c>
      <c r="BN23" s="144">
        <f>'Tableau 2'!V27/'Tabelle de base'!$E$71</f>
        <v>2</v>
      </c>
      <c r="BO23" s="105">
        <f t="shared" si="33"/>
        <v>9178</v>
      </c>
    </row>
    <row r="24" spans="1:67" ht="9" customHeight="1" x14ac:dyDescent="0.15">
      <c r="A24" s="101">
        <v>26</v>
      </c>
      <c r="B24" s="101" t="s">
        <v>87</v>
      </c>
      <c r="C24" s="101" t="s">
        <v>87</v>
      </c>
      <c r="D24" s="101" t="s">
        <v>13</v>
      </c>
      <c r="E24" s="101"/>
      <c r="F24" s="134">
        <v>3.55</v>
      </c>
      <c r="G24" s="194"/>
      <c r="H24" s="194"/>
      <c r="I24" s="194"/>
      <c r="J24" s="194"/>
      <c r="K24" s="194"/>
      <c r="L24" s="194"/>
      <c r="M24" s="194"/>
      <c r="N24" s="194"/>
      <c r="O24" s="194"/>
      <c r="P24" s="194"/>
      <c r="Q24" s="194"/>
      <c r="R24" s="194"/>
      <c r="S24" s="194"/>
      <c r="T24" s="194"/>
      <c r="U24" s="194"/>
      <c r="V24" s="194"/>
      <c r="W24" s="194"/>
      <c r="X24" s="194"/>
      <c r="Y24" s="194"/>
      <c r="Z24" s="117" t="s">
        <v>64</v>
      </c>
      <c r="AA24" s="123" t="s">
        <v>43</v>
      </c>
      <c r="AB24" s="105"/>
      <c r="AC24" s="105"/>
      <c r="AD24" s="147">
        <f>((AD22*$E$64)+(AD23*$E$65))*$E$66</f>
        <v>6960</v>
      </c>
      <c r="AE24" s="105">
        <f>F24*AD24*(1+G24)</f>
        <v>24708</v>
      </c>
      <c r="AF24" s="144">
        <f>((AF22*$E$64)+(AF23*$E$65))*$E$66</f>
        <v>6960</v>
      </c>
      <c r="AG24" s="105">
        <f>F24*AF24*(1+SUM(G24:H24))</f>
        <v>24708</v>
      </c>
      <c r="AH24" s="157">
        <f>((AH22*$E$64)+(AH23*$E$65))*$E$66</f>
        <v>6960</v>
      </c>
      <c r="AI24" s="105">
        <f t="shared" si="18"/>
        <v>24708</v>
      </c>
      <c r="AJ24" s="144">
        <f>((AJ22*$E$64)+(AJ23*$E$65))*$E$66</f>
        <v>6960</v>
      </c>
      <c r="AK24" s="105">
        <f>AJ24*$F$24</f>
        <v>24708</v>
      </c>
      <c r="AL24" s="144">
        <f>((AL22*$E$64)+(AL23*$E$65))*$E$66</f>
        <v>6960</v>
      </c>
      <c r="AM24" s="105">
        <f t="shared" si="19"/>
        <v>24708</v>
      </c>
      <c r="AN24" s="144">
        <f>((AN22*$E$64)+(AN23*$E$65))*$E$66</f>
        <v>6960</v>
      </c>
      <c r="AO24" s="105">
        <f t="shared" si="20"/>
        <v>24708</v>
      </c>
      <c r="AP24" s="144">
        <f>((AP22*$E$64)+(AP23*$E$65))*$E$66</f>
        <v>6960</v>
      </c>
      <c r="AQ24" s="105">
        <f t="shared" si="21"/>
        <v>24708</v>
      </c>
      <c r="AR24" s="144">
        <f>((AR22*$E$64)+(AR23*$E$65))*$E$66</f>
        <v>6960</v>
      </c>
      <c r="AS24" s="105">
        <f t="shared" si="22"/>
        <v>24708</v>
      </c>
      <c r="AT24" s="144">
        <f>((AT22*$E$64)+(AT23*$E$65))*$E$66</f>
        <v>6960</v>
      </c>
      <c r="AU24" s="105">
        <f t="shared" si="23"/>
        <v>24708</v>
      </c>
      <c r="AV24" s="144">
        <f>((AV22*$E$64)+(AV23*$E$65))*$E$66</f>
        <v>6960</v>
      </c>
      <c r="AW24" s="105">
        <f t="shared" si="24"/>
        <v>24708</v>
      </c>
      <c r="AX24" s="144">
        <f>((AX22*$E$64)+(AX23*$E$65))*$E$66</f>
        <v>6960</v>
      </c>
      <c r="AY24" s="105">
        <f t="shared" si="25"/>
        <v>24708</v>
      </c>
      <c r="AZ24" s="144">
        <f>((AZ22*$E$64)+(AZ23*$E$65))*$E$66</f>
        <v>6960</v>
      </c>
      <c r="BA24" s="105">
        <f t="shared" si="26"/>
        <v>24708</v>
      </c>
      <c r="BB24" s="144">
        <f>((BB22*$E$64)+(BB23*$E$65))*$E$66</f>
        <v>6960</v>
      </c>
      <c r="BC24" s="105">
        <f t="shared" si="27"/>
        <v>24708</v>
      </c>
      <c r="BD24" s="144">
        <f>((BD22*$E$64)+(BD23*$E$65))*$E$66</f>
        <v>6960</v>
      </c>
      <c r="BE24" s="105">
        <f t="shared" si="28"/>
        <v>24708</v>
      </c>
      <c r="BF24" s="144">
        <f>((BF22*$E$64)+(BF23*$E$65))*$E$66</f>
        <v>6960</v>
      </c>
      <c r="BG24" s="105">
        <f t="shared" si="29"/>
        <v>24708</v>
      </c>
      <c r="BH24" s="144">
        <f>((BH22*$E$64)+(BH23*$E$65))*$E$66</f>
        <v>6960</v>
      </c>
      <c r="BI24" s="105">
        <f t="shared" si="30"/>
        <v>24708</v>
      </c>
      <c r="BJ24" s="144">
        <f>((BJ22*$E$64)+(BJ23*$E$65))*$E$66</f>
        <v>6960</v>
      </c>
      <c r="BK24" s="105">
        <f t="shared" si="31"/>
        <v>24708</v>
      </c>
      <c r="BL24" s="144">
        <f>((BL22*$E$64)+(BL23*$E$65))*$E$66</f>
        <v>6960</v>
      </c>
      <c r="BM24" s="105">
        <f t="shared" si="32"/>
        <v>24708</v>
      </c>
      <c r="BN24" s="144">
        <f>((BN22*$E$64)+(BN23*$E$65))*$E$66</f>
        <v>6960</v>
      </c>
      <c r="BO24" s="105">
        <f t="shared" si="33"/>
        <v>24708</v>
      </c>
    </row>
    <row r="25" spans="1:67" ht="9" customHeight="1" x14ac:dyDescent="0.15">
      <c r="A25" s="101">
        <v>28</v>
      </c>
      <c r="B25" s="101" t="s">
        <v>88</v>
      </c>
      <c r="C25" s="101" t="s">
        <v>88</v>
      </c>
      <c r="D25" s="101" t="s">
        <v>16</v>
      </c>
      <c r="E25" s="101"/>
      <c r="F25" s="106">
        <v>25796</v>
      </c>
      <c r="G25" s="194"/>
      <c r="H25" s="194"/>
      <c r="I25" s="194"/>
      <c r="J25" s="194"/>
      <c r="K25" s="194"/>
      <c r="L25" s="194"/>
      <c r="M25" s="194"/>
      <c r="N25" s="194"/>
      <c r="O25" s="194"/>
      <c r="P25" s="194"/>
      <c r="Q25" s="194"/>
      <c r="R25" s="194"/>
      <c r="S25" s="194"/>
      <c r="T25" s="194"/>
      <c r="U25" s="194"/>
      <c r="V25" s="194"/>
      <c r="W25" s="194"/>
      <c r="X25" s="194"/>
      <c r="Y25" s="194"/>
      <c r="Z25" s="117" t="s">
        <v>64</v>
      </c>
      <c r="AA25" s="123" t="s">
        <v>43</v>
      </c>
      <c r="AB25" s="105"/>
      <c r="AC25" s="105"/>
      <c r="AD25" s="147">
        <f>'Tableau 2'!D27/'Tabelle de base'!$E$75</f>
        <v>4</v>
      </c>
      <c r="AE25" s="189">
        <f>$F$25/AD25*(1+G25)</f>
        <v>6449</v>
      </c>
      <c r="AF25" s="190">
        <f>'Tableau 2'!E27/'Tabelle de base'!$E$75</f>
        <v>4</v>
      </c>
      <c r="AG25" s="189">
        <f>$F$25/AF25*(1+SUM(G25:H25))</f>
        <v>6449</v>
      </c>
      <c r="AH25" s="190">
        <f>'Tableau 2'!F27/'Tabelle de base'!$E$75</f>
        <v>4</v>
      </c>
      <c r="AI25" s="189">
        <f>$F$25/AH25*(1+SUM(G25:I25))</f>
        <v>6449</v>
      </c>
      <c r="AJ25" s="190">
        <f>'Tableau 2'!G27/'Tabelle de base'!$E$75</f>
        <v>4</v>
      </c>
      <c r="AK25" s="189">
        <f>$F$25/AJ25*(1+SUM(G25:J25))</f>
        <v>6449</v>
      </c>
      <c r="AL25" s="190">
        <f>'Tableau 2'!H27/'Tabelle de base'!$E$75</f>
        <v>4</v>
      </c>
      <c r="AM25" s="189">
        <f>$F$25/AL25*(1+SUM(G25:K25))</f>
        <v>6449</v>
      </c>
      <c r="AN25" s="190">
        <f>'Tableau 2'!I27/'Tabelle de base'!$E$75</f>
        <v>4</v>
      </c>
      <c r="AO25" s="189">
        <f>$F$25/AN25*(1+SUM(G25:L25))</f>
        <v>6449</v>
      </c>
      <c r="AP25" s="190">
        <f>'Tableau 2'!J27/'Tabelle de base'!$E$75</f>
        <v>4</v>
      </c>
      <c r="AQ25" s="189">
        <f>$F$25/AP25*(1+SUM(G25:M25))</f>
        <v>6449</v>
      </c>
      <c r="AR25" s="190">
        <f>'Tableau 2'!K27/'Tabelle de base'!$E$75</f>
        <v>4</v>
      </c>
      <c r="AS25" s="189">
        <f>$F$25/AR25*(1+SUM(G25:N25))</f>
        <v>6449</v>
      </c>
      <c r="AT25" s="190">
        <f>'Tableau 2'!L27/'Tabelle de base'!$E$75</f>
        <v>4</v>
      </c>
      <c r="AU25" s="189">
        <f>$F$25/AT25*(1+SUM(G25:O25))</f>
        <v>6449</v>
      </c>
      <c r="AV25" s="190">
        <f>'Tableau 2'!M27/'Tabelle de base'!$E$75</f>
        <v>4</v>
      </c>
      <c r="AW25" s="189">
        <f>$F$25/AV25*(1+SUM(G25:P25))</f>
        <v>6449</v>
      </c>
      <c r="AX25" s="190">
        <f>'Tableau 2'!N27/'Tabelle de base'!$E$75</f>
        <v>4</v>
      </c>
      <c r="AY25" s="189">
        <f>$F$25/AX25*(1+SUM(G25:Q25))</f>
        <v>6449</v>
      </c>
      <c r="AZ25" s="190">
        <f>'Tableau 2'!O27/'Tabelle de base'!$E$75</f>
        <v>4</v>
      </c>
      <c r="BA25" s="189">
        <f>$F$25/AZ25*(1+SUM(G25:R25))</f>
        <v>6449</v>
      </c>
      <c r="BB25" s="190">
        <f>'Tableau 2'!P27/'Tabelle de base'!$E$75</f>
        <v>4</v>
      </c>
      <c r="BC25" s="189">
        <f>$F$25/BB25*(1+SUM(G25:S25))</f>
        <v>6449</v>
      </c>
      <c r="BD25" s="190">
        <f>'Tableau 2'!Q27/'Tabelle de base'!$E$75</f>
        <v>4</v>
      </c>
      <c r="BE25" s="189">
        <f>$F$25/BD25*(1+SUM(G25:T25))</f>
        <v>6449</v>
      </c>
      <c r="BF25" s="190">
        <f>'Tableau 2'!R27/'Tabelle de base'!$E$75</f>
        <v>4</v>
      </c>
      <c r="BG25" s="189">
        <f>$F$25/BF25*(1+SUM(G25:U25))</f>
        <v>6449</v>
      </c>
      <c r="BH25" s="190">
        <f>'Tableau 2'!S27/'Tabelle de base'!$E$75</f>
        <v>4</v>
      </c>
      <c r="BI25" s="189">
        <f>$F$25/BH25*(1+SUM(G25:V25))</f>
        <v>6449</v>
      </c>
      <c r="BJ25" s="190">
        <f>'Tableau 2'!T27/'Tabelle de base'!$E$75</f>
        <v>4</v>
      </c>
      <c r="BK25" s="189">
        <f>$F$25/BJ25*(1+SUM(G25:W25))</f>
        <v>6449</v>
      </c>
      <c r="BL25" s="190">
        <f>'Tableau 2'!U27/'Tabelle de base'!$E$75</f>
        <v>4</v>
      </c>
      <c r="BM25" s="189">
        <f>$F$25/BL25*(1+SUM(G25:X25))</f>
        <v>6449</v>
      </c>
      <c r="BN25" s="190">
        <f>'Tableau 2'!V27/'Tabelle de base'!$E$75</f>
        <v>4</v>
      </c>
      <c r="BO25" s="189">
        <f>$F$25/BN25*(1+SUM(G25:Y25))</f>
        <v>6449</v>
      </c>
    </row>
    <row r="26" spans="1:67" ht="9" customHeight="1" x14ac:dyDescent="0.15">
      <c r="A26" s="101"/>
      <c r="B26" s="101" t="s">
        <v>89</v>
      </c>
      <c r="C26" s="101" t="s">
        <v>89</v>
      </c>
      <c r="D26" s="101" t="s">
        <v>12</v>
      </c>
      <c r="E26" s="101"/>
      <c r="F26" s="106">
        <v>15689</v>
      </c>
      <c r="G26" s="194"/>
      <c r="H26" s="194"/>
      <c r="I26" s="194"/>
      <c r="J26" s="194"/>
      <c r="K26" s="194"/>
      <c r="L26" s="194"/>
      <c r="M26" s="194"/>
      <c r="N26" s="194"/>
      <c r="O26" s="194"/>
      <c r="P26" s="194"/>
      <c r="Q26" s="194"/>
      <c r="R26" s="194"/>
      <c r="S26" s="194"/>
      <c r="T26" s="194"/>
      <c r="U26" s="194"/>
      <c r="V26" s="194"/>
      <c r="W26" s="194"/>
      <c r="X26" s="194"/>
      <c r="Y26" s="194"/>
      <c r="Z26" s="117" t="s">
        <v>64</v>
      </c>
      <c r="AA26" s="123" t="s">
        <v>43</v>
      </c>
      <c r="AB26" s="105"/>
      <c r="AC26" s="105"/>
      <c r="AD26" s="147">
        <f>AD23*0.9</f>
        <v>1.8</v>
      </c>
      <c r="AE26" s="189">
        <f>AD26*$F$26*(1+G26)</f>
        <v>28240.2</v>
      </c>
      <c r="AF26" s="191">
        <f>AF23*0.9</f>
        <v>1.8</v>
      </c>
      <c r="AG26" s="192">
        <f>AF26*$F$26*(1+SUM(G26:H26))</f>
        <v>28240.2</v>
      </c>
      <c r="AH26" s="193">
        <f>AH23*0.9</f>
        <v>1.8</v>
      </c>
      <c r="AI26" s="189">
        <f>AH26*$F$26*(1+SUM(G26:I26))</f>
        <v>28240.2</v>
      </c>
      <c r="AJ26" s="191">
        <f>AJ23*0.9</f>
        <v>1.8</v>
      </c>
      <c r="AK26" s="189">
        <f>AJ26*$F$26*(1+SUM(G26:J26))</f>
        <v>28240.2</v>
      </c>
      <c r="AL26" s="191">
        <f>AL23*0.9</f>
        <v>1.8</v>
      </c>
      <c r="AM26" s="189">
        <f>AL26*$F$26*(1+SUM(G26:K26))</f>
        <v>28240.2</v>
      </c>
      <c r="AN26" s="191">
        <f>AN23*0.9</f>
        <v>1.8</v>
      </c>
      <c r="AO26" s="189">
        <f>AN26*$F$26*(1+SUM(G26:L26))</f>
        <v>28240.2</v>
      </c>
      <c r="AP26" s="191">
        <f>AP23*0.9</f>
        <v>1.8</v>
      </c>
      <c r="AQ26" s="189">
        <f>AP26*$F$26*(1+SUM(G26:M26))</f>
        <v>28240.2</v>
      </c>
      <c r="AR26" s="191">
        <f>AR23*0.9</f>
        <v>1.8</v>
      </c>
      <c r="AS26" s="189">
        <f>AR26*$F$26*(1+SUM(G26:N26))</f>
        <v>28240.2</v>
      </c>
      <c r="AT26" s="191">
        <f>AT23*0.9</f>
        <v>1.8</v>
      </c>
      <c r="AU26" s="189">
        <f>AT26*$F$26*(1+SUM(G26:O26))</f>
        <v>28240.2</v>
      </c>
      <c r="AV26" s="191">
        <f>AV23*0.9</f>
        <v>1.8</v>
      </c>
      <c r="AW26" s="189">
        <f>AV26*$F$26*(1+SUM(G26:P26))</f>
        <v>28240.2</v>
      </c>
      <c r="AX26" s="191">
        <f>AX23*0.9</f>
        <v>1.8</v>
      </c>
      <c r="AY26" s="189">
        <f>AX26*$F$26*(1+SUM(G26:Q26))</f>
        <v>28240.2</v>
      </c>
      <c r="AZ26" s="191">
        <f>AZ23*0.9</f>
        <v>1.8</v>
      </c>
      <c r="BA26" s="189">
        <f>AZ26*$F$26*(1+SUM(G26:R26))</f>
        <v>28240.2</v>
      </c>
      <c r="BB26" s="191">
        <f>BB23*0.9</f>
        <v>1.8</v>
      </c>
      <c r="BC26" s="189">
        <f>BB26*$F$26*(1+SUM(G26:S26))</f>
        <v>28240.2</v>
      </c>
      <c r="BD26" s="191">
        <f>BD23*0.9</f>
        <v>1.8</v>
      </c>
      <c r="BE26" s="189">
        <f>BD26*$F$26*(1+SUM(G26:T26))</f>
        <v>28240.2</v>
      </c>
      <c r="BF26" s="191">
        <f>BF23*0.9</f>
        <v>1.8</v>
      </c>
      <c r="BG26" s="189">
        <f>BF26*$F$26*(1+SUM(G26:U26))</f>
        <v>28240.2</v>
      </c>
      <c r="BH26" s="191">
        <f>BH23*0.9</f>
        <v>1.8</v>
      </c>
      <c r="BI26" s="189">
        <f>BH26*$F$26*(1+SUM(G26:V26))</f>
        <v>28240.2</v>
      </c>
      <c r="BJ26" s="191">
        <f>BJ23*0.9</f>
        <v>1.8</v>
      </c>
      <c r="BK26" s="189">
        <f>BJ26*$F$26*(1+SUM(G26:W26))</f>
        <v>28240.2</v>
      </c>
      <c r="BL26" s="191">
        <f>BL23*0.9</f>
        <v>1.8</v>
      </c>
      <c r="BM26" s="189">
        <f>BL26*$F$26*(1+SUM(G26:X26))</f>
        <v>28240.2</v>
      </c>
      <c r="BN26" s="191">
        <f>BN23*0.9</f>
        <v>1.8</v>
      </c>
      <c r="BO26" s="189">
        <f>BN26*$F$26*(1+SUM(G26:Y26))</f>
        <v>28240.2</v>
      </c>
    </row>
    <row r="27" spans="1:67" ht="11.25" customHeight="1" x14ac:dyDescent="0.2">
      <c r="A27" s="137"/>
      <c r="B27" s="167" t="s">
        <v>92</v>
      </c>
      <c r="C27" s="137"/>
      <c r="D27" s="137"/>
      <c r="E27" s="137"/>
      <c r="F27" s="138"/>
      <c r="G27" s="138"/>
      <c r="H27" s="138"/>
      <c r="I27" s="138"/>
      <c r="J27" s="138"/>
      <c r="K27" s="138"/>
      <c r="L27" s="138"/>
      <c r="M27" s="138"/>
      <c r="N27" s="138"/>
      <c r="O27" s="138"/>
      <c r="P27" s="138"/>
      <c r="Q27" s="138"/>
      <c r="R27" s="138"/>
      <c r="S27" s="138"/>
      <c r="T27" s="138"/>
      <c r="U27" s="138"/>
      <c r="V27" s="138"/>
      <c r="W27" s="138"/>
      <c r="X27" s="138"/>
      <c r="Y27" s="138"/>
      <c r="Z27" s="139"/>
      <c r="AA27" s="140"/>
      <c r="AB27" s="141">
        <f>SUM(AB21:AB26)</f>
        <v>0</v>
      </c>
      <c r="AC27" s="141">
        <f>SUM(AC21:AC26)</f>
        <v>0</v>
      </c>
      <c r="AD27" s="148"/>
      <c r="AE27" s="141">
        <f>SUM(AE21:AE26)</f>
        <v>132350.65664739886</v>
      </c>
      <c r="AF27" s="145"/>
      <c r="AG27" s="155">
        <f>SUM(AG21:AG26)</f>
        <v>132350.65664739886</v>
      </c>
      <c r="AH27" s="155"/>
      <c r="AI27" s="141">
        <f>SUM(AI21:AI26)</f>
        <v>132350.65664739886</v>
      </c>
      <c r="AJ27" s="145"/>
      <c r="AK27" s="141">
        <f>SUM(AK21:AK26)</f>
        <v>132350.65664739886</v>
      </c>
      <c r="AL27" s="145"/>
      <c r="AM27" s="141">
        <f>SUM(AM21:AM26)</f>
        <v>132350.65664739886</v>
      </c>
      <c r="AN27" s="145"/>
      <c r="AO27" s="141">
        <f>SUM(AO21:AO26)</f>
        <v>132350.65664739886</v>
      </c>
      <c r="AP27" s="145"/>
      <c r="AQ27" s="141">
        <f>SUM(AQ21:AQ26)</f>
        <v>132350.65664739886</v>
      </c>
      <c r="AR27" s="145"/>
      <c r="AS27" s="141">
        <f>SUM(AS21:AS26)</f>
        <v>132350.65664739886</v>
      </c>
      <c r="AT27" s="145"/>
      <c r="AU27" s="141">
        <f>SUM(AU21:AU26)</f>
        <v>132350.65664739886</v>
      </c>
      <c r="AV27" s="141"/>
      <c r="AW27" s="141">
        <f>SUM(AW21:AW26)</f>
        <v>132350.65664739886</v>
      </c>
      <c r="AX27" s="141"/>
      <c r="AY27" s="141">
        <f>SUM(AY21:AY26)</f>
        <v>132350.65664739886</v>
      </c>
      <c r="AZ27" s="141"/>
      <c r="BA27" s="141">
        <f>SUM(BA21:BA26)</f>
        <v>132350.65664739886</v>
      </c>
      <c r="BB27" s="141"/>
      <c r="BC27" s="141">
        <f>SUM(BC21:BC26)</f>
        <v>132350.65664739886</v>
      </c>
      <c r="BD27" s="141"/>
      <c r="BE27" s="141">
        <f>SUM(BE21:BE26)</f>
        <v>132350.65664739886</v>
      </c>
      <c r="BF27" s="141"/>
      <c r="BG27" s="141">
        <f>SUM(BG21:BG26)</f>
        <v>132350.65664739886</v>
      </c>
      <c r="BH27" s="141"/>
      <c r="BI27" s="141">
        <f>SUM(BI21:BI26)</f>
        <v>132350.65664739886</v>
      </c>
      <c r="BJ27" s="141"/>
      <c r="BK27" s="141">
        <f>SUM(BK21:BK26)</f>
        <v>132350.65664739886</v>
      </c>
      <c r="BL27" s="141"/>
      <c r="BM27" s="141">
        <f>SUM(BM21:BM26)</f>
        <v>132350.65664739886</v>
      </c>
      <c r="BN27" s="141"/>
      <c r="BO27" s="141">
        <f>SUM(BO21:BO26)</f>
        <v>132350.65664739886</v>
      </c>
    </row>
    <row r="28" spans="1:67" ht="9" customHeight="1" x14ac:dyDescent="0.15">
      <c r="A28" s="6"/>
      <c r="B28" s="6"/>
      <c r="C28" s="6"/>
      <c r="D28" s="6"/>
      <c r="E28" s="6"/>
      <c r="F28" s="110"/>
      <c r="G28" s="110"/>
      <c r="H28" s="110"/>
      <c r="I28" s="110"/>
      <c r="J28" s="110"/>
      <c r="K28" s="110"/>
      <c r="L28" s="110"/>
      <c r="M28" s="110"/>
      <c r="N28" s="110"/>
      <c r="O28" s="110"/>
      <c r="P28" s="110"/>
      <c r="Q28" s="110"/>
      <c r="R28" s="110"/>
      <c r="S28" s="110"/>
      <c r="T28" s="110"/>
      <c r="U28" s="110"/>
      <c r="V28" s="110"/>
      <c r="W28" s="110"/>
      <c r="X28" s="110"/>
      <c r="Y28" s="110"/>
      <c r="Z28" s="133"/>
      <c r="AA28" s="135"/>
      <c r="AB28" s="109"/>
      <c r="AC28" s="109"/>
      <c r="AD28" s="149"/>
      <c r="AE28" s="109"/>
      <c r="AF28" s="153"/>
      <c r="AG28" s="156"/>
      <c r="AH28" s="158"/>
      <c r="AI28" s="109"/>
      <c r="AJ28" s="153"/>
      <c r="AK28" s="109"/>
      <c r="AL28" s="110"/>
      <c r="AM28" s="109"/>
      <c r="AN28" s="110"/>
      <c r="AO28" s="109"/>
      <c r="AP28" s="110"/>
      <c r="AQ28" s="109"/>
      <c r="AR28" s="110"/>
      <c r="AS28" s="109"/>
      <c r="AT28" s="110"/>
      <c r="AU28" s="109"/>
      <c r="AV28" s="109"/>
      <c r="AW28" s="109"/>
      <c r="AX28" s="109"/>
      <c r="AY28" s="109"/>
      <c r="AZ28" s="109"/>
      <c r="BA28" s="109"/>
      <c r="BB28" s="109"/>
      <c r="BC28" s="109"/>
      <c r="BD28" s="109"/>
      <c r="BE28" s="109"/>
      <c r="BF28" s="109"/>
      <c r="BG28" s="109"/>
      <c r="BH28" s="109"/>
      <c r="BI28" s="109"/>
      <c r="BJ28" s="109"/>
      <c r="BK28" s="109"/>
      <c r="BL28" s="109"/>
      <c r="BM28" s="109"/>
      <c r="BN28" s="109"/>
      <c r="BO28" s="109"/>
    </row>
    <row r="29" spans="1:67" ht="9" customHeight="1" x14ac:dyDescent="0.15">
      <c r="A29" s="102">
        <v>1</v>
      </c>
      <c r="B29" s="102" t="s">
        <v>93</v>
      </c>
      <c r="C29" s="102" t="s">
        <v>93</v>
      </c>
      <c r="D29" s="102" t="s">
        <v>11</v>
      </c>
      <c r="E29" s="102">
        <v>1</v>
      </c>
      <c r="F29" s="108">
        <v>750</v>
      </c>
      <c r="G29" s="108"/>
      <c r="H29" s="108"/>
      <c r="I29" s="108"/>
      <c r="J29" s="108"/>
      <c r="K29" s="108"/>
      <c r="L29" s="108"/>
      <c r="M29" s="108"/>
      <c r="N29" s="108"/>
      <c r="O29" s="108"/>
      <c r="P29" s="108"/>
      <c r="Q29" s="108"/>
      <c r="R29" s="108"/>
      <c r="S29" s="108"/>
      <c r="T29" s="108"/>
      <c r="U29" s="108"/>
      <c r="V29" s="108"/>
      <c r="W29" s="108"/>
      <c r="X29" s="108"/>
      <c r="Y29" s="108"/>
      <c r="Z29" s="118" t="s">
        <v>65</v>
      </c>
      <c r="AA29" s="124" t="s">
        <v>42</v>
      </c>
      <c r="AB29" s="107">
        <f>F29*0.5</f>
        <v>375</v>
      </c>
      <c r="AC29" s="107">
        <f>F29*0.5</f>
        <v>375</v>
      </c>
      <c r="AD29" s="150"/>
      <c r="AE29" s="107"/>
      <c r="AF29" s="107"/>
      <c r="AG29" s="107"/>
      <c r="AH29" s="107"/>
      <c r="AI29" s="107"/>
      <c r="AJ29" s="108"/>
      <c r="AK29" s="107"/>
      <c r="AL29" s="107"/>
      <c r="AM29" s="107"/>
      <c r="AN29" s="108"/>
      <c r="AO29" s="107"/>
      <c r="AP29" s="108"/>
      <c r="AQ29" s="107"/>
      <c r="AR29" s="108"/>
      <c r="AS29" s="107"/>
      <c r="AT29" s="108"/>
      <c r="AU29" s="107"/>
      <c r="AV29" s="107"/>
      <c r="AW29" s="107"/>
      <c r="AX29" s="107"/>
      <c r="AY29" s="107"/>
      <c r="AZ29" s="107"/>
      <c r="BA29" s="107"/>
      <c r="BB29" s="107"/>
      <c r="BC29" s="107"/>
      <c r="BD29" s="107"/>
      <c r="BE29" s="107"/>
      <c r="BF29" s="107"/>
      <c r="BG29" s="107"/>
      <c r="BH29" s="107"/>
      <c r="BI29" s="107"/>
      <c r="BJ29" s="107"/>
      <c r="BK29" s="107"/>
      <c r="BL29" s="107"/>
      <c r="BM29" s="107"/>
      <c r="BN29" s="107"/>
      <c r="BO29" s="107"/>
    </row>
    <row r="30" spans="1:67" ht="9" customHeight="1" x14ac:dyDescent="0.15">
      <c r="A30" s="102">
        <v>2</v>
      </c>
      <c r="B30" s="102" t="s">
        <v>94</v>
      </c>
      <c r="C30" s="102" t="s">
        <v>94</v>
      </c>
      <c r="D30" s="102" t="s">
        <v>11</v>
      </c>
      <c r="E30" s="102">
        <v>1</v>
      </c>
      <c r="F30" s="108">
        <v>6655</v>
      </c>
      <c r="G30" s="108"/>
      <c r="H30" s="108"/>
      <c r="I30" s="108"/>
      <c r="J30" s="108"/>
      <c r="K30" s="108"/>
      <c r="L30" s="108"/>
      <c r="M30" s="108"/>
      <c r="N30" s="108"/>
      <c r="O30" s="108"/>
      <c r="P30" s="108"/>
      <c r="Q30" s="108"/>
      <c r="R30" s="108"/>
      <c r="S30" s="108"/>
      <c r="T30" s="108"/>
      <c r="U30" s="108"/>
      <c r="V30" s="108"/>
      <c r="W30" s="108"/>
      <c r="X30" s="108"/>
      <c r="Y30" s="108"/>
      <c r="Z30" s="118" t="s">
        <v>65</v>
      </c>
      <c r="AA30" s="124" t="s">
        <v>42</v>
      </c>
      <c r="AB30" s="107"/>
      <c r="AC30" s="107">
        <f>SUM(F30)</f>
        <v>6655</v>
      </c>
      <c r="AD30" s="150"/>
      <c r="AE30" s="107"/>
      <c r="AF30" s="107"/>
      <c r="AG30" s="107"/>
      <c r="AH30" s="107"/>
      <c r="AI30" s="107"/>
      <c r="AJ30" s="107"/>
      <c r="AK30" s="107"/>
      <c r="AL30" s="107"/>
      <c r="AM30" s="107"/>
      <c r="AN30" s="108"/>
      <c r="AO30" s="107"/>
      <c r="AP30" s="107"/>
      <c r="AQ30" s="107"/>
      <c r="AR30" s="108"/>
      <c r="AS30" s="107"/>
      <c r="AT30" s="108"/>
      <c r="AU30" s="107"/>
      <c r="AV30" s="107"/>
      <c r="AW30" s="107"/>
      <c r="AX30" s="107"/>
      <c r="AY30" s="107"/>
      <c r="AZ30" s="107"/>
      <c r="BA30" s="107"/>
      <c r="BB30" s="107"/>
      <c r="BC30" s="107"/>
      <c r="BD30" s="107"/>
      <c r="BE30" s="107"/>
      <c r="BF30" s="107"/>
      <c r="BG30" s="107"/>
      <c r="BH30" s="107"/>
      <c r="BI30" s="107"/>
      <c r="BJ30" s="107"/>
      <c r="BK30" s="107"/>
      <c r="BL30" s="107"/>
      <c r="BM30" s="107"/>
      <c r="BN30" s="107"/>
      <c r="BO30" s="107"/>
    </row>
    <row r="31" spans="1:67" ht="9" customHeight="1" x14ac:dyDescent="0.15">
      <c r="A31" s="102">
        <v>5</v>
      </c>
      <c r="B31" s="102" t="s">
        <v>95</v>
      </c>
      <c r="C31" s="102" t="s">
        <v>95</v>
      </c>
      <c r="D31" s="102" t="s">
        <v>10</v>
      </c>
      <c r="E31" s="102">
        <v>130</v>
      </c>
      <c r="F31" s="108">
        <v>159</v>
      </c>
      <c r="G31" s="108"/>
      <c r="H31" s="108"/>
      <c r="I31" s="108"/>
      <c r="J31" s="108"/>
      <c r="K31" s="108"/>
      <c r="L31" s="108"/>
      <c r="M31" s="108"/>
      <c r="N31" s="108"/>
      <c r="O31" s="108"/>
      <c r="P31" s="108"/>
      <c r="Q31" s="108"/>
      <c r="R31" s="108"/>
      <c r="S31" s="108"/>
      <c r="T31" s="108"/>
      <c r="U31" s="108"/>
      <c r="V31" s="108"/>
      <c r="W31" s="108"/>
      <c r="X31" s="108"/>
      <c r="Y31" s="108"/>
      <c r="Z31" s="118" t="s">
        <v>65</v>
      </c>
      <c r="AA31" s="124" t="s">
        <v>42</v>
      </c>
      <c r="AB31" s="107">
        <f>E31*F31</f>
        <v>20670</v>
      </c>
      <c r="AC31" s="107"/>
      <c r="AD31" s="150"/>
      <c r="AE31" s="107"/>
      <c r="AF31" s="107"/>
      <c r="AG31" s="107"/>
      <c r="AH31" s="107"/>
      <c r="AI31" s="107"/>
      <c r="AJ31" s="107"/>
      <c r="AK31" s="107"/>
      <c r="AL31" s="107"/>
      <c r="AM31" s="107"/>
      <c r="AN31" s="107"/>
      <c r="AO31" s="107"/>
      <c r="AP31" s="107"/>
      <c r="AQ31" s="107"/>
      <c r="AR31" s="108"/>
      <c r="AS31" s="107"/>
      <c r="AT31" s="108"/>
      <c r="AU31" s="107"/>
      <c r="AV31" s="107"/>
      <c r="AW31" s="107"/>
      <c r="AX31" s="107"/>
      <c r="AY31" s="107"/>
      <c r="AZ31" s="107"/>
      <c r="BA31" s="107"/>
      <c r="BB31" s="107"/>
      <c r="BC31" s="107"/>
      <c r="BD31" s="107"/>
      <c r="BE31" s="107"/>
      <c r="BF31" s="107"/>
      <c r="BG31" s="107"/>
      <c r="BH31" s="107"/>
      <c r="BI31" s="107"/>
      <c r="BJ31" s="107"/>
      <c r="BK31" s="107"/>
      <c r="BL31" s="107"/>
      <c r="BM31" s="107"/>
      <c r="BN31" s="107"/>
      <c r="BO31" s="107"/>
    </row>
    <row r="32" spans="1:67" ht="9" customHeight="1" x14ac:dyDescent="0.15">
      <c r="A32" s="102">
        <v>6</v>
      </c>
      <c r="B32" s="102" t="s">
        <v>96</v>
      </c>
      <c r="C32" s="102" t="s">
        <v>96</v>
      </c>
      <c r="D32" s="102" t="s">
        <v>10</v>
      </c>
      <c r="E32" s="102">
        <v>260</v>
      </c>
      <c r="F32" s="108">
        <v>359</v>
      </c>
      <c r="G32" s="108"/>
      <c r="H32" s="108"/>
      <c r="I32" s="108"/>
      <c r="J32" s="108"/>
      <c r="K32" s="108"/>
      <c r="L32" s="108"/>
      <c r="M32" s="108"/>
      <c r="N32" s="108"/>
      <c r="O32" s="108"/>
      <c r="P32" s="108"/>
      <c r="Q32" s="108"/>
      <c r="R32" s="108"/>
      <c r="S32" s="108"/>
      <c r="T32" s="108"/>
      <c r="U32" s="108"/>
      <c r="V32" s="108"/>
      <c r="W32" s="108"/>
      <c r="X32" s="108"/>
      <c r="Y32" s="108"/>
      <c r="Z32" s="118" t="s">
        <v>65</v>
      </c>
      <c r="AA32" s="124" t="s">
        <v>42</v>
      </c>
      <c r="AB32" s="107"/>
      <c r="AC32" s="107">
        <f>E32*F32</f>
        <v>93340</v>
      </c>
      <c r="AD32" s="150"/>
      <c r="AE32" s="107"/>
      <c r="AF32" s="107"/>
      <c r="AG32" s="107"/>
      <c r="AH32" s="107"/>
      <c r="AI32" s="107"/>
      <c r="AJ32" s="107"/>
      <c r="AK32" s="107"/>
      <c r="AL32" s="107"/>
      <c r="AM32" s="107"/>
      <c r="AN32" s="107"/>
      <c r="AO32" s="107"/>
      <c r="AP32" s="107"/>
      <c r="AQ32" s="107"/>
      <c r="AR32" s="108"/>
      <c r="AS32" s="107"/>
      <c r="AT32" s="108"/>
      <c r="AU32" s="107"/>
      <c r="AV32" s="107"/>
      <c r="AW32" s="107"/>
      <c r="AX32" s="107"/>
      <c r="AY32" s="107"/>
      <c r="AZ32" s="107"/>
      <c r="BA32" s="107"/>
      <c r="BB32" s="107"/>
      <c r="BC32" s="107"/>
      <c r="BD32" s="107"/>
      <c r="BE32" s="107"/>
      <c r="BF32" s="107"/>
      <c r="BG32" s="107"/>
      <c r="BH32" s="107"/>
      <c r="BI32" s="107"/>
      <c r="BJ32" s="107"/>
      <c r="BK32" s="107"/>
      <c r="BL32" s="107"/>
      <c r="BM32" s="107"/>
      <c r="BN32" s="107"/>
      <c r="BO32" s="107"/>
    </row>
    <row r="33" spans="1:67" ht="9" customHeight="1" x14ac:dyDescent="0.15">
      <c r="A33" s="102">
        <v>7</v>
      </c>
      <c r="B33" s="102" t="s">
        <v>97</v>
      </c>
      <c r="C33" s="102" t="s">
        <v>97</v>
      </c>
      <c r="D33" s="102" t="s">
        <v>11</v>
      </c>
      <c r="E33" s="102">
        <v>1</v>
      </c>
      <c r="F33" s="108">
        <v>55698</v>
      </c>
      <c r="G33" s="108"/>
      <c r="H33" s="108"/>
      <c r="I33" s="108"/>
      <c r="J33" s="108"/>
      <c r="K33" s="108"/>
      <c r="L33" s="108"/>
      <c r="M33" s="108"/>
      <c r="N33" s="108"/>
      <c r="O33" s="108"/>
      <c r="P33" s="108"/>
      <c r="Q33" s="108"/>
      <c r="R33" s="108"/>
      <c r="S33" s="108"/>
      <c r="T33" s="108"/>
      <c r="U33" s="108"/>
      <c r="V33" s="108"/>
      <c r="W33" s="108"/>
      <c r="X33" s="108"/>
      <c r="Y33" s="108"/>
      <c r="Z33" s="118" t="s">
        <v>65</v>
      </c>
      <c r="AA33" s="124" t="s">
        <v>42</v>
      </c>
      <c r="AB33" s="107"/>
      <c r="AC33" s="107">
        <f>E33*F33</f>
        <v>55698</v>
      </c>
      <c r="AD33" s="150"/>
      <c r="AE33" s="107"/>
      <c r="AF33" s="107"/>
      <c r="AG33" s="107"/>
      <c r="AH33" s="107"/>
      <c r="AI33" s="107"/>
      <c r="AJ33" s="107"/>
      <c r="AK33" s="107"/>
      <c r="AL33" s="107"/>
      <c r="AM33" s="107"/>
      <c r="AN33" s="107"/>
      <c r="AO33" s="107"/>
      <c r="AP33" s="107"/>
      <c r="AQ33" s="107"/>
      <c r="AR33" s="108"/>
      <c r="AS33" s="107"/>
      <c r="AT33" s="108"/>
      <c r="AU33" s="107"/>
      <c r="AV33" s="107"/>
      <c r="AW33" s="107"/>
      <c r="AX33" s="107"/>
      <c r="AY33" s="107"/>
      <c r="AZ33" s="107"/>
      <c r="BA33" s="107"/>
      <c r="BB33" s="107"/>
      <c r="BC33" s="107"/>
      <c r="BD33" s="107"/>
      <c r="BE33" s="107"/>
      <c r="BF33" s="107"/>
      <c r="BG33" s="107"/>
      <c r="BH33" s="107"/>
      <c r="BI33" s="107"/>
      <c r="BJ33" s="107"/>
      <c r="BK33" s="107"/>
      <c r="BL33" s="107"/>
      <c r="BM33" s="107"/>
      <c r="BN33" s="107"/>
      <c r="BO33" s="107"/>
    </row>
    <row r="34" spans="1:67" ht="9" customHeight="1" x14ac:dyDescent="0.15">
      <c r="A34" s="102">
        <v>8</v>
      </c>
      <c r="B34" s="102" t="s">
        <v>98</v>
      </c>
      <c r="C34" s="102" t="s">
        <v>98</v>
      </c>
      <c r="D34" s="102" t="s">
        <v>11</v>
      </c>
      <c r="E34" s="102">
        <v>1</v>
      </c>
      <c r="F34" s="108">
        <v>4669</v>
      </c>
      <c r="G34" s="108"/>
      <c r="H34" s="108"/>
      <c r="I34" s="108"/>
      <c r="J34" s="108"/>
      <c r="K34" s="108"/>
      <c r="L34" s="108"/>
      <c r="M34" s="108"/>
      <c r="N34" s="108"/>
      <c r="O34" s="108"/>
      <c r="P34" s="108"/>
      <c r="Q34" s="108"/>
      <c r="R34" s="108"/>
      <c r="S34" s="108"/>
      <c r="T34" s="108"/>
      <c r="U34" s="108"/>
      <c r="V34" s="108"/>
      <c r="W34" s="108"/>
      <c r="X34" s="108"/>
      <c r="Y34" s="108"/>
      <c r="Z34" s="118" t="s">
        <v>65</v>
      </c>
      <c r="AA34" s="124" t="s">
        <v>42</v>
      </c>
      <c r="AB34" s="107"/>
      <c r="AC34" s="107">
        <f>E34*F34</f>
        <v>4669</v>
      </c>
      <c r="AD34" s="150"/>
      <c r="AE34" s="107"/>
      <c r="AF34" s="107"/>
      <c r="AG34" s="107"/>
      <c r="AH34" s="107"/>
      <c r="AI34" s="107"/>
      <c r="AJ34" s="107"/>
      <c r="AK34" s="107"/>
      <c r="AL34" s="107"/>
      <c r="AM34" s="107"/>
      <c r="AN34" s="107"/>
      <c r="AO34" s="107"/>
      <c r="AP34" s="107"/>
      <c r="AQ34" s="107"/>
      <c r="AR34" s="108"/>
      <c r="AS34" s="107"/>
      <c r="AT34" s="108"/>
      <c r="AU34" s="107"/>
      <c r="AV34" s="107"/>
      <c r="AW34" s="107"/>
      <c r="AX34" s="107"/>
      <c r="AY34" s="107"/>
      <c r="AZ34" s="107"/>
      <c r="BA34" s="107"/>
      <c r="BB34" s="107"/>
      <c r="BC34" s="107"/>
      <c r="BD34" s="107"/>
      <c r="BE34" s="107"/>
      <c r="BF34" s="107"/>
      <c r="BG34" s="107"/>
      <c r="BH34" s="107"/>
      <c r="BI34" s="107"/>
      <c r="BJ34" s="107"/>
      <c r="BK34" s="107"/>
      <c r="BL34" s="107"/>
      <c r="BM34" s="107"/>
      <c r="BN34" s="107"/>
      <c r="BO34" s="107"/>
    </row>
    <row r="35" spans="1:67" ht="9" customHeight="1" x14ac:dyDescent="0.15">
      <c r="A35" s="173"/>
      <c r="B35" s="173" t="s">
        <v>99</v>
      </c>
      <c r="C35" s="173"/>
      <c r="D35" s="173"/>
      <c r="E35" s="173"/>
      <c r="F35" s="174"/>
      <c r="G35" s="174"/>
      <c r="H35" s="174"/>
      <c r="I35" s="174"/>
      <c r="J35" s="174"/>
      <c r="K35" s="174"/>
      <c r="L35" s="174"/>
      <c r="M35" s="174"/>
      <c r="N35" s="174"/>
      <c r="O35" s="174"/>
      <c r="P35" s="174"/>
      <c r="Q35" s="174"/>
      <c r="R35" s="174"/>
      <c r="S35" s="174"/>
      <c r="T35" s="174"/>
      <c r="U35" s="174"/>
      <c r="V35" s="174"/>
      <c r="W35" s="174"/>
      <c r="X35" s="174"/>
      <c r="Y35" s="174"/>
      <c r="Z35" s="175"/>
      <c r="AA35" s="176"/>
      <c r="AB35" s="177">
        <f>SUM(AB29:AB34)</f>
        <v>21045</v>
      </c>
      <c r="AC35" s="177">
        <f t="shared" ref="AC35:BO35" si="34">SUM(AC29:AC34)</f>
        <v>160737</v>
      </c>
      <c r="AD35" s="177">
        <f t="shared" si="34"/>
        <v>0</v>
      </c>
      <c r="AE35" s="177">
        <f t="shared" si="34"/>
        <v>0</v>
      </c>
      <c r="AF35" s="177">
        <f t="shared" si="34"/>
        <v>0</v>
      </c>
      <c r="AG35" s="177">
        <f t="shared" si="34"/>
        <v>0</v>
      </c>
      <c r="AH35" s="177">
        <f t="shared" si="34"/>
        <v>0</v>
      </c>
      <c r="AI35" s="177">
        <f t="shared" si="34"/>
        <v>0</v>
      </c>
      <c r="AJ35" s="177">
        <f t="shared" si="34"/>
        <v>0</v>
      </c>
      <c r="AK35" s="177">
        <f t="shared" si="34"/>
        <v>0</v>
      </c>
      <c r="AL35" s="177">
        <f t="shared" si="34"/>
        <v>0</v>
      </c>
      <c r="AM35" s="177">
        <f t="shared" si="34"/>
        <v>0</v>
      </c>
      <c r="AN35" s="177">
        <f t="shared" si="34"/>
        <v>0</v>
      </c>
      <c r="AO35" s="177">
        <f t="shared" si="34"/>
        <v>0</v>
      </c>
      <c r="AP35" s="177">
        <f t="shared" si="34"/>
        <v>0</v>
      </c>
      <c r="AQ35" s="177">
        <f t="shared" si="34"/>
        <v>0</v>
      </c>
      <c r="AR35" s="177">
        <f t="shared" si="34"/>
        <v>0</v>
      </c>
      <c r="AS35" s="177">
        <f t="shared" si="34"/>
        <v>0</v>
      </c>
      <c r="AT35" s="177">
        <f t="shared" si="34"/>
        <v>0</v>
      </c>
      <c r="AU35" s="177">
        <f t="shared" si="34"/>
        <v>0</v>
      </c>
      <c r="AV35" s="177">
        <f t="shared" si="34"/>
        <v>0</v>
      </c>
      <c r="AW35" s="177">
        <f t="shared" si="34"/>
        <v>0</v>
      </c>
      <c r="AX35" s="177">
        <f t="shared" si="34"/>
        <v>0</v>
      </c>
      <c r="AY35" s="177">
        <f t="shared" si="34"/>
        <v>0</v>
      </c>
      <c r="AZ35" s="177">
        <f t="shared" si="34"/>
        <v>0</v>
      </c>
      <c r="BA35" s="177">
        <f t="shared" si="34"/>
        <v>0</v>
      </c>
      <c r="BB35" s="177">
        <f t="shared" si="34"/>
        <v>0</v>
      </c>
      <c r="BC35" s="177">
        <f t="shared" si="34"/>
        <v>0</v>
      </c>
      <c r="BD35" s="177">
        <f t="shared" si="34"/>
        <v>0</v>
      </c>
      <c r="BE35" s="177">
        <f t="shared" si="34"/>
        <v>0</v>
      </c>
      <c r="BF35" s="177">
        <f t="shared" si="34"/>
        <v>0</v>
      </c>
      <c r="BG35" s="177">
        <f t="shared" si="34"/>
        <v>0</v>
      </c>
      <c r="BH35" s="177">
        <f t="shared" si="34"/>
        <v>0</v>
      </c>
      <c r="BI35" s="177">
        <f t="shared" si="34"/>
        <v>0</v>
      </c>
      <c r="BJ35" s="177">
        <f t="shared" si="34"/>
        <v>0</v>
      </c>
      <c r="BK35" s="177">
        <f t="shared" si="34"/>
        <v>0</v>
      </c>
      <c r="BL35" s="177">
        <f t="shared" si="34"/>
        <v>0</v>
      </c>
      <c r="BM35" s="177">
        <f t="shared" si="34"/>
        <v>0</v>
      </c>
      <c r="BN35" s="177">
        <f t="shared" si="34"/>
        <v>0</v>
      </c>
      <c r="BO35" s="177">
        <f t="shared" si="34"/>
        <v>0</v>
      </c>
    </row>
    <row r="36" spans="1:67" ht="9" customHeight="1" x14ac:dyDescent="0.15">
      <c r="A36" s="102">
        <v>27</v>
      </c>
      <c r="B36" s="102" t="s">
        <v>93</v>
      </c>
      <c r="C36" s="102" t="s">
        <v>93</v>
      </c>
      <c r="D36" s="102" t="s">
        <v>11</v>
      </c>
      <c r="E36" s="102">
        <v>1</v>
      </c>
      <c r="F36" s="108">
        <v>3222</v>
      </c>
      <c r="G36" s="195"/>
      <c r="H36" s="195"/>
      <c r="I36" s="195"/>
      <c r="J36" s="195"/>
      <c r="K36" s="195"/>
      <c r="L36" s="195"/>
      <c r="M36" s="195"/>
      <c r="N36" s="195"/>
      <c r="O36" s="195"/>
      <c r="P36" s="195"/>
      <c r="Q36" s="195"/>
      <c r="R36" s="195"/>
      <c r="S36" s="195"/>
      <c r="T36" s="195"/>
      <c r="U36" s="195"/>
      <c r="V36" s="195"/>
      <c r="W36" s="195"/>
      <c r="X36" s="195"/>
      <c r="Y36" s="195"/>
      <c r="Z36" s="118" t="s">
        <v>66</v>
      </c>
      <c r="AA36" s="124" t="s">
        <v>42</v>
      </c>
      <c r="AB36" s="107"/>
      <c r="AC36" s="107"/>
      <c r="AD36" s="150"/>
      <c r="AE36" s="107">
        <f>F36*E36*(1+G36)</f>
        <v>3222</v>
      </c>
      <c r="AF36" s="107"/>
      <c r="AG36" s="107">
        <f>F36*E36*(1+SUM(G36:H36))</f>
        <v>3222</v>
      </c>
      <c r="AH36" s="107"/>
      <c r="AI36" s="107">
        <f>F36*E36*(1+SUM(G36:I36))</f>
        <v>3222</v>
      </c>
      <c r="AJ36" s="107"/>
      <c r="AK36" s="107">
        <f>F36*E36*(1+SUM(G36:J36))</f>
        <v>3222</v>
      </c>
      <c r="AL36" s="107"/>
      <c r="AM36" s="107">
        <f>F36*E36*(1+SUM(G36:K36))</f>
        <v>3222</v>
      </c>
      <c r="AN36" s="107"/>
      <c r="AO36" s="107">
        <f>F36*E36*(1+SUM(G36:L36))</f>
        <v>3222</v>
      </c>
      <c r="AP36" s="107"/>
      <c r="AQ36" s="107">
        <f>F36*E36*(1+SUM(G36:M36))</f>
        <v>3222</v>
      </c>
      <c r="AR36" s="108"/>
      <c r="AS36" s="107">
        <f>F36*E36*(1+SUM(G36:N36))</f>
        <v>3222</v>
      </c>
      <c r="AT36" s="108"/>
      <c r="AU36" s="107">
        <f>F36*E36*(1+SUM(G36:O36))</f>
        <v>3222</v>
      </c>
      <c r="AV36" s="107"/>
      <c r="AW36" s="107">
        <f>F36*E36*(1+SUM(G36:P36))</f>
        <v>3222</v>
      </c>
      <c r="AX36" s="107"/>
      <c r="AY36" s="107">
        <f>F36*E36*(1+SUM(G36:Q36))</f>
        <v>3222</v>
      </c>
      <c r="AZ36" s="107"/>
      <c r="BA36" s="107">
        <f>F36*E36*(1+SUM(G36:R36))</f>
        <v>3222</v>
      </c>
      <c r="BB36" s="107"/>
      <c r="BC36" s="107">
        <f>F36*E36*(1+SUM(G36:S36))</f>
        <v>3222</v>
      </c>
      <c r="BD36" s="107"/>
      <c r="BE36" s="107">
        <f>F36*E36*(1+SUM(G36:T36))</f>
        <v>3222</v>
      </c>
      <c r="BF36" s="107"/>
      <c r="BG36" s="107">
        <f>F36*E36*(1+SUM(G36:U36))</f>
        <v>3222</v>
      </c>
      <c r="BH36" s="107"/>
      <c r="BI36" s="107">
        <f>F36*E36*(1+SUM(G36:V36))</f>
        <v>3222</v>
      </c>
      <c r="BJ36" s="107"/>
      <c r="BK36" s="107">
        <f>F36*E36*(1+SUM(G36:W36))</f>
        <v>3222</v>
      </c>
      <c r="BL36" s="107"/>
      <c r="BM36" s="107">
        <f>F36*E36*(1+SUM(G36:X36))</f>
        <v>3222</v>
      </c>
      <c r="BN36" s="107"/>
      <c r="BO36" s="107">
        <f>F36*E36*(1+SUM(G36:Y36))</f>
        <v>3222</v>
      </c>
    </row>
    <row r="37" spans="1:67" ht="9" customHeight="1" x14ac:dyDescent="0.15">
      <c r="A37" s="102">
        <v>29</v>
      </c>
      <c r="B37" s="102" t="s">
        <v>94</v>
      </c>
      <c r="C37" s="102" t="s">
        <v>94</v>
      </c>
      <c r="D37" s="102" t="s">
        <v>11</v>
      </c>
      <c r="E37" s="102">
        <v>1</v>
      </c>
      <c r="F37" s="108">
        <v>1589</v>
      </c>
      <c r="G37" s="195"/>
      <c r="H37" s="195"/>
      <c r="I37" s="195"/>
      <c r="J37" s="195"/>
      <c r="K37" s="195"/>
      <c r="L37" s="195"/>
      <c r="M37" s="195"/>
      <c r="N37" s="195"/>
      <c r="O37" s="195"/>
      <c r="P37" s="195"/>
      <c r="Q37" s="195"/>
      <c r="R37" s="195"/>
      <c r="S37" s="195"/>
      <c r="T37" s="195"/>
      <c r="U37" s="195"/>
      <c r="V37" s="195"/>
      <c r="W37" s="195"/>
      <c r="X37" s="195"/>
      <c r="Y37" s="195"/>
      <c r="Z37" s="118" t="s">
        <v>66</v>
      </c>
      <c r="AA37" s="124" t="s">
        <v>42</v>
      </c>
      <c r="AB37" s="107"/>
      <c r="AC37" s="107"/>
      <c r="AD37" s="150"/>
      <c r="AE37" s="107">
        <f t="shared" ref="AE37:AE43" si="35">F37*E37*(1+G37)</f>
        <v>1589</v>
      </c>
      <c r="AF37" s="107"/>
      <c r="AG37" s="107">
        <f t="shared" ref="AG37:AG43" si="36">F37*E37*(1+SUM(G37:H37))</f>
        <v>1589</v>
      </c>
      <c r="AH37" s="107"/>
      <c r="AI37" s="107">
        <f t="shared" ref="AI37:AI43" si="37">F37*E37*(1+SUM(G37:I37))</f>
        <v>1589</v>
      </c>
      <c r="AJ37" s="107"/>
      <c r="AK37" s="107">
        <f t="shared" ref="AK37:AK43" si="38">F37*E37*(1+SUM(G37:J37))</f>
        <v>1589</v>
      </c>
      <c r="AL37" s="107"/>
      <c r="AM37" s="107">
        <f t="shared" ref="AM37:AM43" si="39">F37*E37*(1+SUM(G37:K37))</f>
        <v>1589</v>
      </c>
      <c r="AN37" s="107"/>
      <c r="AO37" s="107">
        <f t="shared" ref="AO37:AO43" si="40">F37*E37*(1+SUM(G37:L37))</f>
        <v>1589</v>
      </c>
      <c r="AP37" s="107"/>
      <c r="AQ37" s="107">
        <f t="shared" ref="AQ37:AQ43" si="41">F37*E37*(1+SUM(G37:M37))</f>
        <v>1589</v>
      </c>
      <c r="AR37" s="108"/>
      <c r="AS37" s="107">
        <f t="shared" ref="AS37:AS43" si="42">F37*E37*(1+SUM(G37:N37))</f>
        <v>1589</v>
      </c>
      <c r="AT37" s="108"/>
      <c r="AU37" s="107">
        <f t="shared" ref="AU37:AU43" si="43">F37*E37*(1+SUM(G37:O37))</f>
        <v>1589</v>
      </c>
      <c r="AV37" s="107"/>
      <c r="AW37" s="107">
        <f t="shared" ref="AW37:AW43" si="44">F37*E37*(1+SUM(G37:P37))</f>
        <v>1589</v>
      </c>
      <c r="AX37" s="107"/>
      <c r="AY37" s="107">
        <f t="shared" ref="AY37:AY43" si="45">F37*E37*(1+SUM(G37:Q37))</f>
        <v>1589</v>
      </c>
      <c r="AZ37" s="107"/>
      <c r="BA37" s="107">
        <f t="shared" ref="BA37:BA43" si="46">F37*E37*(1+SUM(G37:R37))</f>
        <v>1589</v>
      </c>
      <c r="BB37" s="107"/>
      <c r="BC37" s="107">
        <f t="shared" ref="BC37:BC43" si="47">F37*E37*(1+SUM(G37:S37))</f>
        <v>1589</v>
      </c>
      <c r="BD37" s="107"/>
      <c r="BE37" s="107">
        <f t="shared" ref="BE37:BE43" si="48">F37*E37*(1+SUM(G37:T37))</f>
        <v>1589</v>
      </c>
      <c r="BF37" s="107"/>
      <c r="BG37" s="107">
        <f t="shared" ref="BG37:BG43" si="49">F37*E37*(1+SUM(G37:U37))</f>
        <v>1589</v>
      </c>
      <c r="BH37" s="107"/>
      <c r="BI37" s="107">
        <f t="shared" ref="BI37:BI43" si="50">F37*E37*(1+SUM(G37:V37))</f>
        <v>1589</v>
      </c>
      <c r="BJ37" s="107"/>
      <c r="BK37" s="107">
        <f t="shared" ref="BK37:BK43" si="51">F37*E37*(1+SUM(G37:W37))</f>
        <v>1589</v>
      </c>
      <c r="BL37" s="107"/>
      <c r="BM37" s="107">
        <f t="shared" ref="BM37:BM43" si="52">F37*E37*(1+SUM(G37:X37))</f>
        <v>1589</v>
      </c>
      <c r="BN37" s="107"/>
      <c r="BO37" s="107">
        <f t="shared" ref="BO37:BO43" si="53">F37*E37*(1+SUM(G37:Y37))</f>
        <v>1589</v>
      </c>
    </row>
    <row r="38" spans="1:67" ht="9" customHeight="1" x14ac:dyDescent="0.15">
      <c r="A38" s="102">
        <v>30</v>
      </c>
      <c r="B38" s="102" t="s">
        <v>95</v>
      </c>
      <c r="C38" s="102" t="s">
        <v>95</v>
      </c>
      <c r="D38" s="102" t="s">
        <v>11</v>
      </c>
      <c r="E38" s="102">
        <v>1</v>
      </c>
      <c r="F38" s="108">
        <v>3593</v>
      </c>
      <c r="G38" s="195"/>
      <c r="H38" s="195"/>
      <c r="I38" s="195"/>
      <c r="J38" s="195"/>
      <c r="K38" s="195"/>
      <c r="L38" s="195"/>
      <c r="M38" s="195"/>
      <c r="N38" s="195"/>
      <c r="O38" s="195"/>
      <c r="P38" s="195"/>
      <c r="Q38" s="195"/>
      <c r="R38" s="195"/>
      <c r="S38" s="195"/>
      <c r="T38" s="195"/>
      <c r="U38" s="195"/>
      <c r="V38" s="195"/>
      <c r="W38" s="195"/>
      <c r="X38" s="195"/>
      <c r="Y38" s="195"/>
      <c r="Z38" s="118" t="s">
        <v>66</v>
      </c>
      <c r="AA38" s="124" t="s">
        <v>42</v>
      </c>
      <c r="AB38" s="107"/>
      <c r="AC38" s="107"/>
      <c r="AD38" s="150"/>
      <c r="AE38" s="107">
        <f t="shared" si="35"/>
        <v>3593</v>
      </c>
      <c r="AF38" s="107"/>
      <c r="AG38" s="107">
        <f t="shared" si="36"/>
        <v>3593</v>
      </c>
      <c r="AH38" s="107"/>
      <c r="AI38" s="107">
        <f t="shared" si="37"/>
        <v>3593</v>
      </c>
      <c r="AJ38" s="107"/>
      <c r="AK38" s="107">
        <f t="shared" si="38"/>
        <v>3593</v>
      </c>
      <c r="AL38" s="107"/>
      <c r="AM38" s="107">
        <f t="shared" si="39"/>
        <v>3593</v>
      </c>
      <c r="AN38" s="107"/>
      <c r="AO38" s="107">
        <f t="shared" si="40"/>
        <v>3593</v>
      </c>
      <c r="AP38" s="107"/>
      <c r="AQ38" s="107">
        <f t="shared" si="41"/>
        <v>3593</v>
      </c>
      <c r="AR38" s="108"/>
      <c r="AS38" s="107">
        <f t="shared" si="42"/>
        <v>3593</v>
      </c>
      <c r="AT38" s="108"/>
      <c r="AU38" s="107">
        <f t="shared" si="43"/>
        <v>3593</v>
      </c>
      <c r="AV38" s="107"/>
      <c r="AW38" s="107">
        <f t="shared" si="44"/>
        <v>3593</v>
      </c>
      <c r="AX38" s="107"/>
      <c r="AY38" s="107">
        <f t="shared" si="45"/>
        <v>3593</v>
      </c>
      <c r="AZ38" s="107"/>
      <c r="BA38" s="107">
        <f t="shared" si="46"/>
        <v>3593</v>
      </c>
      <c r="BB38" s="107"/>
      <c r="BC38" s="107">
        <f t="shared" si="47"/>
        <v>3593</v>
      </c>
      <c r="BD38" s="107"/>
      <c r="BE38" s="107">
        <f t="shared" si="48"/>
        <v>3593</v>
      </c>
      <c r="BF38" s="107"/>
      <c r="BG38" s="107">
        <f t="shared" si="49"/>
        <v>3593</v>
      </c>
      <c r="BH38" s="107"/>
      <c r="BI38" s="107">
        <f t="shared" si="50"/>
        <v>3593</v>
      </c>
      <c r="BJ38" s="107"/>
      <c r="BK38" s="107">
        <f t="shared" si="51"/>
        <v>3593</v>
      </c>
      <c r="BL38" s="107"/>
      <c r="BM38" s="107">
        <f t="shared" si="52"/>
        <v>3593</v>
      </c>
      <c r="BN38" s="107"/>
      <c r="BO38" s="107">
        <f t="shared" si="53"/>
        <v>3593</v>
      </c>
    </row>
    <row r="39" spans="1:67" ht="9" customHeight="1" x14ac:dyDescent="0.15">
      <c r="A39" s="102">
        <v>31</v>
      </c>
      <c r="B39" s="102" t="s">
        <v>96</v>
      </c>
      <c r="C39" s="102" t="s">
        <v>96</v>
      </c>
      <c r="D39" s="102" t="s">
        <v>11</v>
      </c>
      <c r="E39" s="102">
        <v>1</v>
      </c>
      <c r="F39" s="108">
        <v>3254</v>
      </c>
      <c r="G39" s="195"/>
      <c r="H39" s="195"/>
      <c r="I39" s="195"/>
      <c r="J39" s="195"/>
      <c r="K39" s="195"/>
      <c r="L39" s="195"/>
      <c r="M39" s="195"/>
      <c r="N39" s="195"/>
      <c r="O39" s="195"/>
      <c r="P39" s="195"/>
      <c r="Q39" s="195"/>
      <c r="R39" s="195"/>
      <c r="S39" s="195"/>
      <c r="T39" s="195"/>
      <c r="U39" s="195"/>
      <c r="V39" s="195"/>
      <c r="W39" s="195"/>
      <c r="X39" s="195"/>
      <c r="Y39" s="195"/>
      <c r="Z39" s="118" t="s">
        <v>66</v>
      </c>
      <c r="AA39" s="124" t="s">
        <v>42</v>
      </c>
      <c r="AB39" s="107"/>
      <c r="AC39" s="107"/>
      <c r="AD39" s="150"/>
      <c r="AE39" s="107">
        <f t="shared" si="35"/>
        <v>3254</v>
      </c>
      <c r="AF39" s="107"/>
      <c r="AG39" s="107">
        <f t="shared" si="36"/>
        <v>3254</v>
      </c>
      <c r="AH39" s="107"/>
      <c r="AI39" s="107">
        <f t="shared" si="37"/>
        <v>3254</v>
      </c>
      <c r="AJ39" s="107"/>
      <c r="AK39" s="107">
        <f t="shared" si="38"/>
        <v>3254</v>
      </c>
      <c r="AL39" s="107"/>
      <c r="AM39" s="107">
        <f t="shared" si="39"/>
        <v>3254</v>
      </c>
      <c r="AN39" s="107"/>
      <c r="AO39" s="107">
        <f t="shared" si="40"/>
        <v>3254</v>
      </c>
      <c r="AP39" s="107"/>
      <c r="AQ39" s="107">
        <f t="shared" si="41"/>
        <v>3254</v>
      </c>
      <c r="AR39" s="108"/>
      <c r="AS39" s="107">
        <f t="shared" si="42"/>
        <v>3254</v>
      </c>
      <c r="AT39" s="108"/>
      <c r="AU39" s="107">
        <f t="shared" si="43"/>
        <v>3254</v>
      </c>
      <c r="AV39" s="107"/>
      <c r="AW39" s="107">
        <f t="shared" si="44"/>
        <v>3254</v>
      </c>
      <c r="AX39" s="107"/>
      <c r="AY39" s="107">
        <f t="shared" si="45"/>
        <v>3254</v>
      </c>
      <c r="AZ39" s="107"/>
      <c r="BA39" s="107">
        <f t="shared" si="46"/>
        <v>3254</v>
      </c>
      <c r="BB39" s="107"/>
      <c r="BC39" s="107">
        <f t="shared" si="47"/>
        <v>3254</v>
      </c>
      <c r="BD39" s="107"/>
      <c r="BE39" s="107">
        <f t="shared" si="48"/>
        <v>3254</v>
      </c>
      <c r="BF39" s="107"/>
      <c r="BG39" s="107">
        <f t="shared" si="49"/>
        <v>3254</v>
      </c>
      <c r="BH39" s="107"/>
      <c r="BI39" s="107">
        <f t="shared" si="50"/>
        <v>3254</v>
      </c>
      <c r="BJ39" s="107"/>
      <c r="BK39" s="107">
        <f t="shared" si="51"/>
        <v>3254</v>
      </c>
      <c r="BL39" s="107"/>
      <c r="BM39" s="107">
        <f t="shared" si="52"/>
        <v>3254</v>
      </c>
      <c r="BN39" s="107"/>
      <c r="BO39" s="107">
        <f t="shared" si="53"/>
        <v>3254</v>
      </c>
    </row>
    <row r="40" spans="1:67" ht="9" customHeight="1" x14ac:dyDescent="0.15">
      <c r="A40" s="102">
        <v>32</v>
      </c>
      <c r="B40" s="102" t="s">
        <v>97</v>
      </c>
      <c r="C40" s="102" t="s">
        <v>97</v>
      </c>
      <c r="D40" s="102" t="s">
        <v>11</v>
      </c>
      <c r="E40" s="102">
        <v>1</v>
      </c>
      <c r="F40" s="108">
        <v>2564</v>
      </c>
      <c r="G40" s="195"/>
      <c r="H40" s="195"/>
      <c r="I40" s="195"/>
      <c r="J40" s="195"/>
      <c r="K40" s="195"/>
      <c r="L40" s="195"/>
      <c r="M40" s="195"/>
      <c r="N40" s="195"/>
      <c r="O40" s="195"/>
      <c r="P40" s="195"/>
      <c r="Q40" s="195"/>
      <c r="R40" s="195"/>
      <c r="S40" s="195"/>
      <c r="T40" s="195"/>
      <c r="U40" s="195"/>
      <c r="V40" s="195"/>
      <c r="W40" s="195"/>
      <c r="X40" s="195"/>
      <c r="Y40" s="195"/>
      <c r="Z40" s="118" t="s">
        <v>66</v>
      </c>
      <c r="AA40" s="124" t="s">
        <v>42</v>
      </c>
      <c r="AB40" s="107"/>
      <c r="AC40" s="107"/>
      <c r="AD40" s="150"/>
      <c r="AE40" s="107">
        <f t="shared" si="35"/>
        <v>2564</v>
      </c>
      <c r="AF40" s="107"/>
      <c r="AG40" s="107">
        <f t="shared" si="36"/>
        <v>2564</v>
      </c>
      <c r="AH40" s="107"/>
      <c r="AI40" s="107">
        <f t="shared" si="37"/>
        <v>2564</v>
      </c>
      <c r="AJ40" s="107"/>
      <c r="AK40" s="107">
        <f t="shared" si="38"/>
        <v>2564</v>
      </c>
      <c r="AL40" s="107"/>
      <c r="AM40" s="107">
        <f t="shared" si="39"/>
        <v>2564</v>
      </c>
      <c r="AN40" s="107"/>
      <c r="AO40" s="107">
        <f t="shared" si="40"/>
        <v>2564</v>
      </c>
      <c r="AP40" s="107"/>
      <c r="AQ40" s="107">
        <f t="shared" si="41"/>
        <v>2564</v>
      </c>
      <c r="AR40" s="108"/>
      <c r="AS40" s="107">
        <f t="shared" si="42"/>
        <v>2564</v>
      </c>
      <c r="AT40" s="108"/>
      <c r="AU40" s="107">
        <f t="shared" si="43"/>
        <v>2564</v>
      </c>
      <c r="AV40" s="107"/>
      <c r="AW40" s="107">
        <f t="shared" si="44"/>
        <v>2564</v>
      </c>
      <c r="AX40" s="107"/>
      <c r="AY40" s="107">
        <f t="shared" si="45"/>
        <v>2564</v>
      </c>
      <c r="AZ40" s="107"/>
      <c r="BA40" s="107">
        <f t="shared" si="46"/>
        <v>2564</v>
      </c>
      <c r="BB40" s="107"/>
      <c r="BC40" s="107">
        <f t="shared" si="47"/>
        <v>2564</v>
      </c>
      <c r="BD40" s="107"/>
      <c r="BE40" s="107">
        <f t="shared" si="48"/>
        <v>2564</v>
      </c>
      <c r="BF40" s="107"/>
      <c r="BG40" s="107">
        <f t="shared" si="49"/>
        <v>2564</v>
      </c>
      <c r="BH40" s="107"/>
      <c r="BI40" s="107">
        <f t="shared" si="50"/>
        <v>2564</v>
      </c>
      <c r="BJ40" s="107"/>
      <c r="BK40" s="107">
        <f t="shared" si="51"/>
        <v>2564</v>
      </c>
      <c r="BL40" s="107"/>
      <c r="BM40" s="107">
        <f t="shared" si="52"/>
        <v>2564</v>
      </c>
      <c r="BN40" s="107"/>
      <c r="BO40" s="107">
        <f t="shared" si="53"/>
        <v>2564</v>
      </c>
    </row>
    <row r="41" spans="1:67" ht="9" customHeight="1" x14ac:dyDescent="0.15">
      <c r="A41" s="102">
        <v>35</v>
      </c>
      <c r="B41" s="102" t="s">
        <v>98</v>
      </c>
      <c r="C41" s="102" t="s">
        <v>98</v>
      </c>
      <c r="D41" s="102" t="s">
        <v>11</v>
      </c>
      <c r="E41" s="102">
        <v>1</v>
      </c>
      <c r="F41" s="108">
        <v>250</v>
      </c>
      <c r="G41" s="195"/>
      <c r="H41" s="195"/>
      <c r="I41" s="195"/>
      <c r="J41" s="195"/>
      <c r="K41" s="195"/>
      <c r="L41" s="195"/>
      <c r="M41" s="195"/>
      <c r="N41" s="195"/>
      <c r="O41" s="195"/>
      <c r="P41" s="195"/>
      <c r="Q41" s="195"/>
      <c r="R41" s="195"/>
      <c r="S41" s="195"/>
      <c r="T41" s="195"/>
      <c r="U41" s="195"/>
      <c r="V41" s="195"/>
      <c r="W41" s="195"/>
      <c r="X41" s="195"/>
      <c r="Y41" s="195"/>
      <c r="Z41" s="118" t="s">
        <v>66</v>
      </c>
      <c r="AA41" s="124" t="s">
        <v>42</v>
      </c>
      <c r="AB41" s="107"/>
      <c r="AC41" s="107"/>
      <c r="AD41" s="150"/>
      <c r="AE41" s="107">
        <f t="shared" si="35"/>
        <v>250</v>
      </c>
      <c r="AF41" s="107"/>
      <c r="AG41" s="107">
        <f t="shared" si="36"/>
        <v>250</v>
      </c>
      <c r="AH41" s="107"/>
      <c r="AI41" s="107">
        <f t="shared" si="37"/>
        <v>250</v>
      </c>
      <c r="AJ41" s="107"/>
      <c r="AK41" s="107">
        <f t="shared" si="38"/>
        <v>250</v>
      </c>
      <c r="AL41" s="107"/>
      <c r="AM41" s="107">
        <f t="shared" si="39"/>
        <v>250</v>
      </c>
      <c r="AN41" s="107"/>
      <c r="AO41" s="107">
        <f t="shared" si="40"/>
        <v>250</v>
      </c>
      <c r="AP41" s="107"/>
      <c r="AQ41" s="107">
        <f t="shared" si="41"/>
        <v>250</v>
      </c>
      <c r="AR41" s="108"/>
      <c r="AS41" s="107">
        <f t="shared" si="42"/>
        <v>250</v>
      </c>
      <c r="AT41" s="108"/>
      <c r="AU41" s="107">
        <f t="shared" si="43"/>
        <v>250</v>
      </c>
      <c r="AV41" s="107"/>
      <c r="AW41" s="107">
        <f t="shared" si="44"/>
        <v>250</v>
      </c>
      <c r="AX41" s="107"/>
      <c r="AY41" s="107">
        <f t="shared" si="45"/>
        <v>250</v>
      </c>
      <c r="AZ41" s="107"/>
      <c r="BA41" s="107">
        <f t="shared" si="46"/>
        <v>250</v>
      </c>
      <c r="BB41" s="107"/>
      <c r="BC41" s="107">
        <f t="shared" si="47"/>
        <v>250</v>
      </c>
      <c r="BD41" s="107"/>
      <c r="BE41" s="107">
        <f t="shared" si="48"/>
        <v>250</v>
      </c>
      <c r="BF41" s="107"/>
      <c r="BG41" s="107">
        <f t="shared" si="49"/>
        <v>250</v>
      </c>
      <c r="BH41" s="107"/>
      <c r="BI41" s="107">
        <f t="shared" si="50"/>
        <v>250</v>
      </c>
      <c r="BJ41" s="107"/>
      <c r="BK41" s="107">
        <f t="shared" si="51"/>
        <v>250</v>
      </c>
      <c r="BL41" s="107"/>
      <c r="BM41" s="107">
        <f t="shared" si="52"/>
        <v>250</v>
      </c>
      <c r="BN41" s="107"/>
      <c r="BO41" s="107">
        <f t="shared" si="53"/>
        <v>250</v>
      </c>
    </row>
    <row r="42" spans="1:67" ht="9" customHeight="1" x14ac:dyDescent="0.15">
      <c r="A42" s="102">
        <v>37</v>
      </c>
      <c r="B42" s="102" t="s">
        <v>100</v>
      </c>
      <c r="C42" s="102" t="s">
        <v>100</v>
      </c>
      <c r="D42" s="102"/>
      <c r="E42" s="102">
        <v>1</v>
      </c>
      <c r="F42" s="108">
        <v>250</v>
      </c>
      <c r="G42" s="195"/>
      <c r="H42" s="195"/>
      <c r="I42" s="195"/>
      <c r="J42" s="195"/>
      <c r="K42" s="195"/>
      <c r="L42" s="195"/>
      <c r="M42" s="195"/>
      <c r="N42" s="195"/>
      <c r="O42" s="195"/>
      <c r="P42" s="195"/>
      <c r="Q42" s="195"/>
      <c r="R42" s="195"/>
      <c r="S42" s="195"/>
      <c r="T42" s="195"/>
      <c r="U42" s="195"/>
      <c r="V42" s="195"/>
      <c r="W42" s="195"/>
      <c r="X42" s="195"/>
      <c r="Y42" s="195"/>
      <c r="Z42" s="118" t="s">
        <v>66</v>
      </c>
      <c r="AA42" s="124" t="s">
        <v>42</v>
      </c>
      <c r="AB42" s="107"/>
      <c r="AC42" s="107"/>
      <c r="AD42" s="150"/>
      <c r="AE42" s="107">
        <f t="shared" si="35"/>
        <v>250</v>
      </c>
      <c r="AF42" s="107"/>
      <c r="AG42" s="107">
        <f t="shared" si="36"/>
        <v>250</v>
      </c>
      <c r="AH42" s="107"/>
      <c r="AI42" s="107">
        <f t="shared" si="37"/>
        <v>250</v>
      </c>
      <c r="AJ42" s="107"/>
      <c r="AK42" s="107">
        <f t="shared" si="38"/>
        <v>250</v>
      </c>
      <c r="AL42" s="107"/>
      <c r="AM42" s="107">
        <f t="shared" si="39"/>
        <v>250</v>
      </c>
      <c r="AN42" s="107"/>
      <c r="AO42" s="107">
        <f t="shared" si="40"/>
        <v>250</v>
      </c>
      <c r="AP42" s="107"/>
      <c r="AQ42" s="107">
        <f t="shared" si="41"/>
        <v>250</v>
      </c>
      <c r="AR42" s="108"/>
      <c r="AS42" s="107">
        <f t="shared" si="42"/>
        <v>250</v>
      </c>
      <c r="AT42" s="108"/>
      <c r="AU42" s="107">
        <f t="shared" si="43"/>
        <v>250</v>
      </c>
      <c r="AV42" s="107"/>
      <c r="AW42" s="107">
        <f t="shared" si="44"/>
        <v>250</v>
      </c>
      <c r="AX42" s="107"/>
      <c r="AY42" s="107">
        <f t="shared" si="45"/>
        <v>250</v>
      </c>
      <c r="AZ42" s="107"/>
      <c r="BA42" s="107">
        <f t="shared" si="46"/>
        <v>250</v>
      </c>
      <c r="BB42" s="107"/>
      <c r="BC42" s="107">
        <f t="shared" si="47"/>
        <v>250</v>
      </c>
      <c r="BD42" s="107"/>
      <c r="BE42" s="107">
        <f t="shared" si="48"/>
        <v>250</v>
      </c>
      <c r="BF42" s="107"/>
      <c r="BG42" s="107">
        <f t="shared" si="49"/>
        <v>250</v>
      </c>
      <c r="BH42" s="107"/>
      <c r="BI42" s="107">
        <f t="shared" si="50"/>
        <v>250</v>
      </c>
      <c r="BJ42" s="107"/>
      <c r="BK42" s="107">
        <f t="shared" si="51"/>
        <v>250</v>
      </c>
      <c r="BL42" s="107"/>
      <c r="BM42" s="107">
        <f t="shared" si="52"/>
        <v>250</v>
      </c>
      <c r="BN42" s="107"/>
      <c r="BO42" s="107">
        <f t="shared" si="53"/>
        <v>250</v>
      </c>
    </row>
    <row r="43" spans="1:67" ht="9" customHeight="1" x14ac:dyDescent="0.15">
      <c r="A43" s="102">
        <v>40</v>
      </c>
      <c r="B43" s="102" t="s">
        <v>101</v>
      </c>
      <c r="C43" s="102" t="s">
        <v>101</v>
      </c>
      <c r="D43" s="102"/>
      <c r="E43" s="102">
        <v>1</v>
      </c>
      <c r="F43" s="108">
        <v>500</v>
      </c>
      <c r="G43" s="195"/>
      <c r="H43" s="195"/>
      <c r="I43" s="195"/>
      <c r="J43" s="195"/>
      <c r="K43" s="195"/>
      <c r="L43" s="195"/>
      <c r="M43" s="195"/>
      <c r="N43" s="195"/>
      <c r="O43" s="195"/>
      <c r="P43" s="195"/>
      <c r="Q43" s="195"/>
      <c r="R43" s="195"/>
      <c r="S43" s="195"/>
      <c r="T43" s="195"/>
      <c r="U43" s="195"/>
      <c r="V43" s="195"/>
      <c r="W43" s="195"/>
      <c r="X43" s="195"/>
      <c r="Y43" s="195"/>
      <c r="Z43" s="118" t="s">
        <v>66</v>
      </c>
      <c r="AA43" s="124" t="s">
        <v>42</v>
      </c>
      <c r="AB43" s="107"/>
      <c r="AC43" s="107">
        <f>F43*E43</f>
        <v>500</v>
      </c>
      <c r="AD43" s="150"/>
      <c r="AE43" s="107">
        <f t="shared" si="35"/>
        <v>500</v>
      </c>
      <c r="AF43" s="107"/>
      <c r="AG43" s="107">
        <f t="shared" si="36"/>
        <v>500</v>
      </c>
      <c r="AH43" s="107"/>
      <c r="AI43" s="107">
        <f t="shared" si="37"/>
        <v>500</v>
      </c>
      <c r="AJ43" s="107"/>
      <c r="AK43" s="107">
        <f t="shared" si="38"/>
        <v>500</v>
      </c>
      <c r="AL43" s="107"/>
      <c r="AM43" s="107">
        <f t="shared" si="39"/>
        <v>500</v>
      </c>
      <c r="AN43" s="107"/>
      <c r="AO43" s="107">
        <f t="shared" si="40"/>
        <v>500</v>
      </c>
      <c r="AP43" s="107"/>
      <c r="AQ43" s="107">
        <f t="shared" si="41"/>
        <v>500</v>
      </c>
      <c r="AR43" s="108"/>
      <c r="AS43" s="107">
        <f t="shared" si="42"/>
        <v>500</v>
      </c>
      <c r="AT43" s="108"/>
      <c r="AU43" s="107">
        <f t="shared" si="43"/>
        <v>500</v>
      </c>
      <c r="AV43" s="107"/>
      <c r="AW43" s="107">
        <f t="shared" si="44"/>
        <v>500</v>
      </c>
      <c r="AX43" s="107"/>
      <c r="AY43" s="107">
        <f t="shared" si="45"/>
        <v>500</v>
      </c>
      <c r="AZ43" s="107"/>
      <c r="BA43" s="107">
        <f t="shared" si="46"/>
        <v>500</v>
      </c>
      <c r="BB43" s="107"/>
      <c r="BC43" s="107">
        <f t="shared" si="47"/>
        <v>500</v>
      </c>
      <c r="BD43" s="107"/>
      <c r="BE43" s="107">
        <f t="shared" si="48"/>
        <v>500</v>
      </c>
      <c r="BF43" s="107"/>
      <c r="BG43" s="107">
        <f t="shared" si="49"/>
        <v>500</v>
      </c>
      <c r="BH43" s="107"/>
      <c r="BI43" s="107">
        <f t="shared" si="50"/>
        <v>500</v>
      </c>
      <c r="BJ43" s="107"/>
      <c r="BK43" s="107">
        <f t="shared" si="51"/>
        <v>500</v>
      </c>
      <c r="BL43" s="107"/>
      <c r="BM43" s="107">
        <f t="shared" si="52"/>
        <v>500</v>
      </c>
      <c r="BN43" s="107"/>
      <c r="BO43" s="107">
        <f t="shared" si="53"/>
        <v>500</v>
      </c>
    </row>
    <row r="44" spans="1:67" ht="9" customHeight="1" x14ac:dyDescent="0.15">
      <c r="A44" s="173"/>
      <c r="B44" s="173" t="s">
        <v>103</v>
      </c>
      <c r="C44" s="173"/>
      <c r="D44" s="173"/>
      <c r="E44" s="173"/>
      <c r="F44" s="174"/>
      <c r="G44" s="174"/>
      <c r="H44" s="174"/>
      <c r="I44" s="174"/>
      <c r="J44" s="174"/>
      <c r="K44" s="174"/>
      <c r="L44" s="174"/>
      <c r="M44" s="174"/>
      <c r="N44" s="174"/>
      <c r="O44" s="174"/>
      <c r="P44" s="174"/>
      <c r="Q44" s="174"/>
      <c r="R44" s="174"/>
      <c r="S44" s="174"/>
      <c r="T44" s="174"/>
      <c r="U44" s="174"/>
      <c r="V44" s="174"/>
      <c r="W44" s="174"/>
      <c r="X44" s="174"/>
      <c r="Y44" s="174"/>
      <c r="Z44" s="175"/>
      <c r="AA44" s="176"/>
      <c r="AB44" s="177">
        <f>SUM(AB36:AB43)</f>
        <v>0</v>
      </c>
      <c r="AC44" s="177">
        <f t="shared" ref="AC44:BO44" si="54">SUM(AC36:AC43)</f>
        <v>500</v>
      </c>
      <c r="AD44" s="177">
        <f t="shared" si="54"/>
        <v>0</v>
      </c>
      <c r="AE44" s="177">
        <f t="shared" si="54"/>
        <v>15222</v>
      </c>
      <c r="AF44" s="177">
        <f t="shared" si="54"/>
        <v>0</v>
      </c>
      <c r="AG44" s="177">
        <f t="shared" si="54"/>
        <v>15222</v>
      </c>
      <c r="AH44" s="177">
        <f t="shared" si="54"/>
        <v>0</v>
      </c>
      <c r="AI44" s="177">
        <f t="shared" si="54"/>
        <v>15222</v>
      </c>
      <c r="AJ44" s="177">
        <f t="shared" si="54"/>
        <v>0</v>
      </c>
      <c r="AK44" s="177">
        <f t="shared" si="54"/>
        <v>15222</v>
      </c>
      <c r="AL44" s="177">
        <f t="shared" si="54"/>
        <v>0</v>
      </c>
      <c r="AM44" s="177">
        <f t="shared" si="54"/>
        <v>15222</v>
      </c>
      <c r="AN44" s="177">
        <f t="shared" si="54"/>
        <v>0</v>
      </c>
      <c r="AO44" s="177">
        <f t="shared" si="54"/>
        <v>15222</v>
      </c>
      <c r="AP44" s="177">
        <f t="shared" si="54"/>
        <v>0</v>
      </c>
      <c r="AQ44" s="177">
        <f t="shared" si="54"/>
        <v>15222</v>
      </c>
      <c r="AR44" s="177">
        <f t="shared" si="54"/>
        <v>0</v>
      </c>
      <c r="AS44" s="177">
        <f t="shared" si="54"/>
        <v>15222</v>
      </c>
      <c r="AT44" s="177">
        <f t="shared" si="54"/>
        <v>0</v>
      </c>
      <c r="AU44" s="177">
        <f t="shared" si="54"/>
        <v>15222</v>
      </c>
      <c r="AV44" s="177">
        <f t="shared" si="54"/>
        <v>0</v>
      </c>
      <c r="AW44" s="177">
        <f t="shared" si="54"/>
        <v>15222</v>
      </c>
      <c r="AX44" s="177">
        <f t="shared" si="54"/>
        <v>0</v>
      </c>
      <c r="AY44" s="177">
        <f t="shared" si="54"/>
        <v>15222</v>
      </c>
      <c r="AZ44" s="177">
        <f t="shared" si="54"/>
        <v>0</v>
      </c>
      <c r="BA44" s="177">
        <f t="shared" si="54"/>
        <v>15222</v>
      </c>
      <c r="BB44" s="177">
        <f t="shared" si="54"/>
        <v>0</v>
      </c>
      <c r="BC44" s="177">
        <f t="shared" si="54"/>
        <v>15222</v>
      </c>
      <c r="BD44" s="177">
        <f t="shared" si="54"/>
        <v>0</v>
      </c>
      <c r="BE44" s="177">
        <f t="shared" si="54"/>
        <v>15222</v>
      </c>
      <c r="BF44" s="177">
        <f t="shared" si="54"/>
        <v>0</v>
      </c>
      <c r="BG44" s="177">
        <f t="shared" si="54"/>
        <v>15222</v>
      </c>
      <c r="BH44" s="177">
        <f t="shared" si="54"/>
        <v>0</v>
      </c>
      <c r="BI44" s="177">
        <f t="shared" si="54"/>
        <v>15222</v>
      </c>
      <c r="BJ44" s="177">
        <f t="shared" si="54"/>
        <v>0</v>
      </c>
      <c r="BK44" s="177">
        <f t="shared" si="54"/>
        <v>15222</v>
      </c>
      <c r="BL44" s="177">
        <f t="shared" si="54"/>
        <v>0</v>
      </c>
      <c r="BM44" s="177">
        <f t="shared" si="54"/>
        <v>15222</v>
      </c>
      <c r="BN44" s="177">
        <f t="shared" si="54"/>
        <v>0</v>
      </c>
      <c r="BO44" s="177">
        <f t="shared" si="54"/>
        <v>15222</v>
      </c>
    </row>
    <row r="45" spans="1:67" ht="9" customHeight="1" x14ac:dyDescent="0.15">
      <c r="A45" s="102">
        <v>10</v>
      </c>
      <c r="B45" s="102" t="s">
        <v>93</v>
      </c>
      <c r="C45" s="102" t="s">
        <v>93</v>
      </c>
      <c r="D45" s="102" t="s">
        <v>11</v>
      </c>
      <c r="E45" s="102">
        <v>1</v>
      </c>
      <c r="F45" s="108">
        <v>35500</v>
      </c>
      <c r="G45" s="195"/>
      <c r="H45" s="195"/>
      <c r="I45" s="195"/>
      <c r="J45" s="195"/>
      <c r="K45" s="195"/>
      <c r="L45" s="195"/>
      <c r="M45" s="195"/>
      <c r="N45" s="195"/>
      <c r="O45" s="195"/>
      <c r="P45" s="195"/>
      <c r="Q45" s="195"/>
      <c r="R45" s="195"/>
      <c r="S45" s="195"/>
      <c r="T45" s="195"/>
      <c r="U45" s="195"/>
      <c r="V45" s="195"/>
      <c r="W45" s="195"/>
      <c r="X45" s="195"/>
      <c r="Y45" s="195"/>
      <c r="Z45" s="118" t="s">
        <v>67</v>
      </c>
      <c r="AA45" s="124" t="s">
        <v>42</v>
      </c>
      <c r="AB45" s="107"/>
      <c r="AC45" s="107"/>
      <c r="AD45" s="150"/>
      <c r="AE45" s="107">
        <f>F45*E45*(1+G45)</f>
        <v>35500</v>
      </c>
      <c r="AF45" s="107"/>
      <c r="AG45" s="107"/>
      <c r="AH45" s="107"/>
      <c r="AI45" s="107"/>
      <c r="AJ45" s="107"/>
      <c r="AK45" s="107"/>
      <c r="AL45" s="107"/>
      <c r="AM45" s="107"/>
      <c r="AN45" s="107"/>
      <c r="AO45" s="107"/>
      <c r="AP45" s="107"/>
      <c r="AQ45" s="107"/>
      <c r="AR45" s="108"/>
      <c r="AS45" s="107"/>
      <c r="AT45" s="108"/>
      <c r="AU45" s="107"/>
      <c r="AV45" s="107"/>
      <c r="AW45" s="107"/>
      <c r="AX45" s="107"/>
      <c r="AY45" s="107"/>
      <c r="AZ45" s="107"/>
      <c r="BA45" s="107"/>
      <c r="BB45" s="107"/>
      <c r="BC45" s="107"/>
      <c r="BD45" s="107"/>
      <c r="BE45" s="107"/>
      <c r="BF45" s="107"/>
      <c r="BG45" s="107"/>
      <c r="BH45" s="107"/>
      <c r="BI45" s="107"/>
      <c r="BJ45" s="107"/>
      <c r="BK45" s="107"/>
      <c r="BL45" s="107"/>
      <c r="BM45" s="107"/>
      <c r="BN45" s="107"/>
      <c r="BO45" s="107"/>
    </row>
    <row r="46" spans="1:67" ht="9" customHeight="1" x14ac:dyDescent="0.15">
      <c r="A46" s="102">
        <v>13</v>
      </c>
      <c r="B46" s="102" t="s">
        <v>94</v>
      </c>
      <c r="C46" s="102" t="s">
        <v>94</v>
      </c>
      <c r="D46" s="102"/>
      <c r="E46" s="102">
        <v>1</v>
      </c>
      <c r="F46" s="108">
        <v>7500</v>
      </c>
      <c r="G46" s="195"/>
      <c r="H46" s="195"/>
      <c r="I46" s="195"/>
      <c r="J46" s="195"/>
      <c r="K46" s="195"/>
      <c r="L46" s="195"/>
      <c r="M46" s="195"/>
      <c r="N46" s="195"/>
      <c r="O46" s="195"/>
      <c r="P46" s="195"/>
      <c r="Q46" s="195"/>
      <c r="R46" s="195"/>
      <c r="S46" s="195"/>
      <c r="T46" s="195"/>
      <c r="U46" s="195"/>
      <c r="V46" s="195"/>
      <c r="W46" s="195"/>
      <c r="X46" s="195"/>
      <c r="Y46" s="195"/>
      <c r="Z46" s="118" t="s">
        <v>67</v>
      </c>
      <c r="AA46" s="124" t="s">
        <v>42</v>
      </c>
      <c r="AB46" s="107"/>
      <c r="AC46" s="107"/>
      <c r="AD46" s="150"/>
      <c r="AE46" s="107">
        <f t="shared" ref="AE46:AE47" si="55">F46*E46*(1+G46)</f>
        <v>7500</v>
      </c>
      <c r="AF46" s="107"/>
      <c r="AG46" s="107"/>
      <c r="AH46" s="107"/>
      <c r="AI46" s="107"/>
      <c r="AJ46" s="107"/>
      <c r="AK46" s="107"/>
      <c r="AL46" s="107"/>
      <c r="AM46" s="107"/>
      <c r="AN46" s="107"/>
      <c r="AO46" s="107"/>
      <c r="AP46" s="107"/>
      <c r="AQ46" s="107"/>
      <c r="AR46" s="108"/>
      <c r="AS46" s="107"/>
      <c r="AT46" s="108"/>
      <c r="AU46" s="107"/>
      <c r="AV46" s="107"/>
      <c r="AW46" s="107"/>
      <c r="AX46" s="107"/>
      <c r="AY46" s="107"/>
      <c r="AZ46" s="107"/>
      <c r="BA46" s="107"/>
      <c r="BB46" s="107"/>
      <c r="BC46" s="107"/>
      <c r="BD46" s="107"/>
      <c r="BE46" s="107"/>
      <c r="BF46" s="107"/>
      <c r="BG46" s="107"/>
      <c r="BH46" s="107"/>
      <c r="BI46" s="107"/>
      <c r="BJ46" s="107"/>
      <c r="BK46" s="107"/>
      <c r="BL46" s="107"/>
      <c r="BM46" s="107"/>
      <c r="BN46" s="107"/>
      <c r="BO46" s="107"/>
    </row>
    <row r="47" spans="1:67" ht="9" customHeight="1" x14ac:dyDescent="0.15">
      <c r="A47" s="102">
        <v>18</v>
      </c>
      <c r="B47" s="102" t="s">
        <v>95</v>
      </c>
      <c r="C47" s="102" t="s">
        <v>95</v>
      </c>
      <c r="D47" s="102" t="s">
        <v>11</v>
      </c>
      <c r="E47" s="102">
        <v>1</v>
      </c>
      <c r="F47" s="108">
        <v>5555</v>
      </c>
      <c r="G47" s="195"/>
      <c r="H47" s="195"/>
      <c r="I47" s="195"/>
      <c r="J47" s="195"/>
      <c r="K47" s="195"/>
      <c r="L47" s="195"/>
      <c r="M47" s="195"/>
      <c r="N47" s="195"/>
      <c r="O47" s="195"/>
      <c r="P47" s="195"/>
      <c r="Q47" s="195"/>
      <c r="R47" s="195"/>
      <c r="S47" s="195"/>
      <c r="T47" s="195"/>
      <c r="U47" s="195"/>
      <c r="V47" s="195"/>
      <c r="W47" s="195"/>
      <c r="X47" s="195"/>
      <c r="Y47" s="195"/>
      <c r="Z47" s="118" t="s">
        <v>67</v>
      </c>
      <c r="AA47" s="124" t="s">
        <v>42</v>
      </c>
      <c r="AB47" s="107"/>
      <c r="AC47" s="107"/>
      <c r="AD47" s="150"/>
      <c r="AE47" s="107">
        <f t="shared" si="55"/>
        <v>5555</v>
      </c>
      <c r="AF47" s="107"/>
      <c r="AG47" s="107">
        <f t="shared" ref="AG47" si="56">F47*E47*(1+SUM(G47:H47))</f>
        <v>5555</v>
      </c>
      <c r="AH47" s="107"/>
      <c r="AI47" s="107">
        <f>F47*E47*(1+SUM(G47:I47))</f>
        <v>5555</v>
      </c>
      <c r="AJ47" s="107"/>
      <c r="AK47" s="107">
        <f t="shared" ref="AK47" si="57">F47*E47*(1+SUM(G47:J47))</f>
        <v>5555</v>
      </c>
      <c r="AL47" s="107"/>
      <c r="AM47" s="107">
        <f t="shared" ref="AM47" si="58">F47*E47*(1+SUM(G47:K47))</f>
        <v>5555</v>
      </c>
      <c r="AN47" s="107"/>
      <c r="AO47" s="107">
        <f t="shared" ref="AO47" si="59">F47*E47*(1+SUM(G47:L47))</f>
        <v>5555</v>
      </c>
      <c r="AP47" s="107"/>
      <c r="AQ47" s="107">
        <f t="shared" ref="AQ47" si="60">F47*E47*(1+SUM(G47:M47))</f>
        <v>5555</v>
      </c>
      <c r="AR47" s="108"/>
      <c r="AS47" s="107">
        <f t="shared" ref="AS47" si="61">F47*E47*(1+SUM(G47:N47))</f>
        <v>5555</v>
      </c>
      <c r="AT47" s="108"/>
      <c r="AU47" s="107">
        <f>F47*E47</f>
        <v>5555</v>
      </c>
      <c r="AV47" s="107"/>
      <c r="AW47" s="107">
        <f t="shared" ref="AW47" si="62">F47*E47*(1+SUM(G47:P47))</f>
        <v>5555</v>
      </c>
      <c r="AX47" s="107"/>
      <c r="AY47" s="107">
        <f t="shared" ref="AY47" si="63">F47*E47*(1+SUM(G47:Q47))</f>
        <v>5555</v>
      </c>
      <c r="AZ47" s="107"/>
      <c r="BA47" s="107">
        <f t="shared" ref="BA47" si="64">F47*E47*(1+SUM(G47:R47))</f>
        <v>5555</v>
      </c>
      <c r="BB47" s="107"/>
      <c r="BC47" s="107">
        <f t="shared" ref="BC47" si="65">F47*E47*(1+SUM(G47:S47))</f>
        <v>5555</v>
      </c>
      <c r="BD47" s="107"/>
      <c r="BE47" s="107">
        <f>F47*E47*(1+SUM(G47:T47))</f>
        <v>5555</v>
      </c>
      <c r="BF47" s="107"/>
      <c r="BG47" s="107">
        <f t="shared" ref="BG47" si="66">F47*E47*(1+SUM(G47:U47))</f>
        <v>5555</v>
      </c>
      <c r="BH47" s="107"/>
      <c r="BI47" s="107">
        <f t="shared" ref="BI47" si="67">F47*E47*(1+SUM(G47:V47))</f>
        <v>5555</v>
      </c>
      <c r="BJ47" s="107"/>
      <c r="BK47" s="107">
        <f t="shared" ref="BK47" si="68">F47*E47*(1+SUM(G47:W47))</f>
        <v>5555</v>
      </c>
      <c r="BL47" s="107"/>
      <c r="BM47" s="107">
        <f t="shared" ref="BM47" si="69">F47*E47*(1+SUM(G47:X47))</f>
        <v>5555</v>
      </c>
      <c r="BN47" s="107"/>
      <c r="BO47" s="107">
        <f t="shared" ref="BO47" si="70">F47*E47*(1+SUM(G47:Y47))</f>
        <v>5555</v>
      </c>
    </row>
    <row r="48" spans="1:67" ht="9" customHeight="1" x14ac:dyDescent="0.15">
      <c r="A48" s="173"/>
      <c r="B48" s="173" t="s">
        <v>102</v>
      </c>
      <c r="C48" s="173"/>
      <c r="D48" s="173"/>
      <c r="E48" s="173"/>
      <c r="F48" s="174"/>
      <c r="G48" s="174"/>
      <c r="H48" s="174"/>
      <c r="I48" s="174"/>
      <c r="J48" s="174"/>
      <c r="K48" s="174"/>
      <c r="L48" s="174"/>
      <c r="M48" s="174"/>
      <c r="N48" s="174"/>
      <c r="O48" s="174"/>
      <c r="P48" s="174"/>
      <c r="Q48" s="174"/>
      <c r="R48" s="174"/>
      <c r="S48" s="174"/>
      <c r="T48" s="174"/>
      <c r="U48" s="174"/>
      <c r="V48" s="174"/>
      <c r="W48" s="174"/>
      <c r="X48" s="174"/>
      <c r="Y48" s="174"/>
      <c r="Z48" s="175"/>
      <c r="AA48" s="176"/>
      <c r="AB48" s="177">
        <f>SUM(AB45:AB47)</f>
        <v>0</v>
      </c>
      <c r="AC48" s="177">
        <f t="shared" ref="AC48:BO48" si="71">SUM(AC45:AC47)</f>
        <v>0</v>
      </c>
      <c r="AD48" s="177">
        <f t="shared" si="71"/>
        <v>0</v>
      </c>
      <c r="AE48" s="177">
        <f t="shared" si="71"/>
        <v>48555</v>
      </c>
      <c r="AF48" s="177">
        <f t="shared" si="71"/>
        <v>0</v>
      </c>
      <c r="AG48" s="177">
        <f t="shared" si="71"/>
        <v>5555</v>
      </c>
      <c r="AH48" s="177">
        <f t="shared" si="71"/>
        <v>0</v>
      </c>
      <c r="AI48" s="177">
        <f t="shared" si="71"/>
        <v>5555</v>
      </c>
      <c r="AJ48" s="177">
        <f t="shared" si="71"/>
        <v>0</v>
      </c>
      <c r="AK48" s="177">
        <f t="shared" si="71"/>
        <v>5555</v>
      </c>
      <c r="AL48" s="177">
        <f t="shared" si="71"/>
        <v>0</v>
      </c>
      <c r="AM48" s="177">
        <f t="shared" si="71"/>
        <v>5555</v>
      </c>
      <c r="AN48" s="177">
        <f t="shared" si="71"/>
        <v>0</v>
      </c>
      <c r="AO48" s="177">
        <f t="shared" si="71"/>
        <v>5555</v>
      </c>
      <c r="AP48" s="177">
        <f t="shared" si="71"/>
        <v>0</v>
      </c>
      <c r="AQ48" s="177">
        <f t="shared" si="71"/>
        <v>5555</v>
      </c>
      <c r="AR48" s="177">
        <f t="shared" si="71"/>
        <v>0</v>
      </c>
      <c r="AS48" s="177">
        <f t="shared" si="71"/>
        <v>5555</v>
      </c>
      <c r="AT48" s="177">
        <f t="shared" si="71"/>
        <v>0</v>
      </c>
      <c r="AU48" s="177">
        <f t="shared" si="71"/>
        <v>5555</v>
      </c>
      <c r="AV48" s="177">
        <f t="shared" si="71"/>
        <v>0</v>
      </c>
      <c r="AW48" s="177">
        <f t="shared" si="71"/>
        <v>5555</v>
      </c>
      <c r="AX48" s="177">
        <f t="shared" si="71"/>
        <v>0</v>
      </c>
      <c r="AY48" s="177">
        <f t="shared" si="71"/>
        <v>5555</v>
      </c>
      <c r="AZ48" s="177">
        <f t="shared" si="71"/>
        <v>0</v>
      </c>
      <c r="BA48" s="177">
        <f t="shared" si="71"/>
        <v>5555</v>
      </c>
      <c r="BB48" s="177">
        <f t="shared" si="71"/>
        <v>0</v>
      </c>
      <c r="BC48" s="177">
        <f t="shared" si="71"/>
        <v>5555</v>
      </c>
      <c r="BD48" s="177">
        <f t="shared" si="71"/>
        <v>0</v>
      </c>
      <c r="BE48" s="177">
        <f t="shared" si="71"/>
        <v>5555</v>
      </c>
      <c r="BF48" s="177">
        <f t="shared" si="71"/>
        <v>0</v>
      </c>
      <c r="BG48" s="177">
        <f t="shared" si="71"/>
        <v>5555</v>
      </c>
      <c r="BH48" s="177">
        <f t="shared" si="71"/>
        <v>0</v>
      </c>
      <c r="BI48" s="177">
        <f t="shared" si="71"/>
        <v>5555</v>
      </c>
      <c r="BJ48" s="177">
        <f t="shared" si="71"/>
        <v>0</v>
      </c>
      <c r="BK48" s="177">
        <f t="shared" si="71"/>
        <v>5555</v>
      </c>
      <c r="BL48" s="177">
        <f t="shared" si="71"/>
        <v>0</v>
      </c>
      <c r="BM48" s="177">
        <f t="shared" si="71"/>
        <v>5555</v>
      </c>
      <c r="BN48" s="177">
        <f t="shared" si="71"/>
        <v>0</v>
      </c>
      <c r="BO48" s="177">
        <f t="shared" si="71"/>
        <v>5555</v>
      </c>
    </row>
    <row r="49" spans="1:67" ht="9" customHeight="1" x14ac:dyDescent="0.15">
      <c r="A49" s="178"/>
      <c r="B49" s="178"/>
      <c r="C49" s="178"/>
      <c r="D49" s="178"/>
      <c r="E49" s="178"/>
      <c r="F49" s="179"/>
      <c r="G49" s="179"/>
      <c r="H49" s="179"/>
      <c r="I49" s="179"/>
      <c r="J49" s="179"/>
      <c r="K49" s="179"/>
      <c r="L49" s="179"/>
      <c r="M49" s="179"/>
      <c r="N49" s="179"/>
      <c r="O49" s="179"/>
      <c r="P49" s="179"/>
      <c r="Q49" s="179"/>
      <c r="R49" s="179"/>
      <c r="S49" s="179"/>
      <c r="T49" s="179"/>
      <c r="U49" s="179"/>
      <c r="V49" s="179"/>
      <c r="W49" s="179"/>
      <c r="X49" s="179"/>
      <c r="Y49" s="179"/>
      <c r="Z49" s="180"/>
      <c r="AA49" s="181"/>
      <c r="AB49" s="182"/>
      <c r="AC49" s="182"/>
      <c r="AD49" s="183"/>
      <c r="AE49" s="182"/>
      <c r="AF49" s="182"/>
      <c r="AG49" s="182"/>
      <c r="AH49" s="182"/>
      <c r="AI49" s="182"/>
      <c r="AJ49" s="182"/>
      <c r="AK49" s="182"/>
      <c r="AL49" s="182"/>
      <c r="AM49" s="182"/>
      <c r="AN49" s="182"/>
      <c r="AO49" s="182"/>
      <c r="AP49" s="182"/>
      <c r="AQ49" s="182"/>
      <c r="AR49" s="183"/>
      <c r="AS49" s="182"/>
      <c r="AT49" s="183"/>
      <c r="AU49" s="182"/>
      <c r="AV49" s="182"/>
      <c r="AW49" s="182"/>
      <c r="AX49" s="182"/>
      <c r="AY49" s="182"/>
      <c r="AZ49" s="182"/>
      <c r="BA49" s="182"/>
      <c r="BB49" s="182"/>
      <c r="BC49" s="182"/>
      <c r="BD49" s="182"/>
      <c r="BE49" s="182"/>
      <c r="BF49" s="182"/>
      <c r="BG49" s="182"/>
      <c r="BH49" s="182"/>
      <c r="BI49" s="182"/>
      <c r="BJ49" s="182"/>
      <c r="BK49" s="182"/>
      <c r="BL49" s="182"/>
      <c r="BM49" s="182"/>
      <c r="BN49" s="182"/>
      <c r="BO49" s="182"/>
    </row>
    <row r="50" spans="1:67" ht="11.25" customHeight="1" x14ac:dyDescent="0.2">
      <c r="A50" s="168"/>
      <c r="B50" s="167" t="s">
        <v>104</v>
      </c>
      <c r="C50" s="137"/>
      <c r="D50" s="137"/>
      <c r="E50" s="137"/>
      <c r="F50" s="138"/>
      <c r="G50" s="138"/>
      <c r="H50" s="138"/>
      <c r="I50" s="138"/>
      <c r="J50" s="138"/>
      <c r="K50" s="138"/>
      <c r="L50" s="138"/>
      <c r="M50" s="138"/>
      <c r="N50" s="138"/>
      <c r="O50" s="138"/>
      <c r="P50" s="138"/>
      <c r="Q50" s="138"/>
      <c r="R50" s="138"/>
      <c r="S50" s="138"/>
      <c r="T50" s="138"/>
      <c r="U50" s="138"/>
      <c r="V50" s="138"/>
      <c r="W50" s="138"/>
      <c r="X50" s="138"/>
      <c r="Y50" s="138"/>
      <c r="Z50" s="139"/>
      <c r="AA50" s="140"/>
      <c r="AB50" s="141">
        <f>SUM(AB48,AB44,AB35)</f>
        <v>21045</v>
      </c>
      <c r="AC50" s="141">
        <f t="shared" ref="AC50:BO50" si="72">SUM(AC48,AC44,AC35)</f>
        <v>161237</v>
      </c>
      <c r="AD50" s="141">
        <f t="shared" si="72"/>
        <v>0</v>
      </c>
      <c r="AE50" s="141">
        <f t="shared" si="72"/>
        <v>63777</v>
      </c>
      <c r="AF50" s="141">
        <f t="shared" si="72"/>
        <v>0</v>
      </c>
      <c r="AG50" s="141">
        <f t="shared" si="72"/>
        <v>20777</v>
      </c>
      <c r="AH50" s="141">
        <f t="shared" si="72"/>
        <v>0</v>
      </c>
      <c r="AI50" s="141">
        <f>SUM(AI48,AI44,AI35)</f>
        <v>20777</v>
      </c>
      <c r="AJ50" s="141">
        <f t="shared" si="72"/>
        <v>0</v>
      </c>
      <c r="AK50" s="141">
        <f t="shared" si="72"/>
        <v>20777</v>
      </c>
      <c r="AL50" s="141">
        <f t="shared" si="72"/>
        <v>0</v>
      </c>
      <c r="AM50" s="141">
        <f t="shared" si="72"/>
        <v>20777</v>
      </c>
      <c r="AN50" s="141">
        <f t="shared" si="72"/>
        <v>0</v>
      </c>
      <c r="AO50" s="141">
        <f t="shared" si="72"/>
        <v>20777</v>
      </c>
      <c r="AP50" s="141">
        <f t="shared" si="72"/>
        <v>0</v>
      </c>
      <c r="AQ50" s="141">
        <f t="shared" si="72"/>
        <v>20777</v>
      </c>
      <c r="AR50" s="141">
        <f t="shared" si="72"/>
        <v>0</v>
      </c>
      <c r="AS50" s="141">
        <f t="shared" si="72"/>
        <v>20777</v>
      </c>
      <c r="AT50" s="141">
        <f t="shared" si="72"/>
        <v>0</v>
      </c>
      <c r="AU50" s="141">
        <f t="shared" si="72"/>
        <v>20777</v>
      </c>
      <c r="AV50" s="141">
        <f t="shared" si="72"/>
        <v>0</v>
      </c>
      <c r="AW50" s="141">
        <f t="shared" si="72"/>
        <v>20777</v>
      </c>
      <c r="AX50" s="141">
        <f t="shared" si="72"/>
        <v>0</v>
      </c>
      <c r="AY50" s="141">
        <f t="shared" si="72"/>
        <v>20777</v>
      </c>
      <c r="AZ50" s="141">
        <f t="shared" si="72"/>
        <v>0</v>
      </c>
      <c r="BA50" s="141">
        <f t="shared" si="72"/>
        <v>20777</v>
      </c>
      <c r="BB50" s="141">
        <f t="shared" si="72"/>
        <v>0</v>
      </c>
      <c r="BC50" s="141">
        <f t="shared" si="72"/>
        <v>20777</v>
      </c>
      <c r="BD50" s="141">
        <f t="shared" si="72"/>
        <v>0</v>
      </c>
      <c r="BE50" s="141">
        <f t="shared" si="72"/>
        <v>20777</v>
      </c>
      <c r="BF50" s="141">
        <f t="shared" si="72"/>
        <v>0</v>
      </c>
      <c r="BG50" s="141">
        <f t="shared" si="72"/>
        <v>20777</v>
      </c>
      <c r="BH50" s="141">
        <f t="shared" si="72"/>
        <v>0</v>
      </c>
      <c r="BI50" s="141">
        <f t="shared" si="72"/>
        <v>20777</v>
      </c>
      <c r="BJ50" s="141">
        <f t="shared" si="72"/>
        <v>0</v>
      </c>
      <c r="BK50" s="141">
        <f t="shared" si="72"/>
        <v>20777</v>
      </c>
      <c r="BL50" s="141">
        <f t="shared" si="72"/>
        <v>0</v>
      </c>
      <c r="BM50" s="141">
        <f t="shared" si="72"/>
        <v>20777</v>
      </c>
      <c r="BN50" s="141">
        <f t="shared" si="72"/>
        <v>0</v>
      </c>
      <c r="BO50" s="141">
        <f t="shared" si="72"/>
        <v>20777</v>
      </c>
    </row>
    <row r="51" spans="1:67" ht="9" customHeight="1" x14ac:dyDescent="0.15">
      <c r="A51" s="6"/>
      <c r="B51" s="6"/>
      <c r="C51" s="6"/>
      <c r="D51" s="6"/>
      <c r="E51" s="6"/>
      <c r="F51" s="110"/>
      <c r="G51" s="110"/>
      <c r="H51" s="110"/>
      <c r="I51" s="110"/>
      <c r="J51" s="110"/>
      <c r="K51" s="110"/>
      <c r="L51" s="110"/>
      <c r="M51" s="110"/>
      <c r="N51" s="110"/>
      <c r="O51" s="110"/>
      <c r="P51" s="110"/>
      <c r="Q51" s="110"/>
      <c r="R51" s="110"/>
      <c r="S51" s="110"/>
      <c r="T51" s="110"/>
      <c r="U51" s="110"/>
      <c r="V51" s="110"/>
      <c r="W51" s="110"/>
      <c r="X51" s="110"/>
      <c r="Y51" s="110"/>
      <c r="Z51" s="133"/>
      <c r="AA51" s="135"/>
      <c r="AB51" s="109"/>
      <c r="AC51" s="109"/>
      <c r="AD51" s="149"/>
      <c r="AE51" s="109"/>
      <c r="AF51" s="109"/>
      <c r="AG51" s="109"/>
      <c r="AH51" s="109"/>
      <c r="AI51" s="109"/>
      <c r="AJ51" s="109"/>
      <c r="AK51" s="109"/>
      <c r="AL51" s="109"/>
      <c r="AM51" s="109"/>
      <c r="AN51" s="109"/>
      <c r="AO51" s="109"/>
      <c r="AP51" s="109"/>
      <c r="AQ51" s="109"/>
      <c r="AR51" s="110"/>
      <c r="AS51" s="109"/>
      <c r="AT51" s="110"/>
      <c r="AU51" s="109"/>
      <c r="AV51" s="109"/>
      <c r="AW51" s="109"/>
      <c r="AX51" s="109"/>
      <c r="AY51" s="109"/>
      <c r="AZ51" s="109"/>
      <c r="BA51" s="109"/>
      <c r="BB51" s="109"/>
      <c r="BC51" s="109"/>
      <c r="BD51" s="109"/>
      <c r="BE51" s="109"/>
      <c r="BF51" s="109"/>
      <c r="BG51" s="109"/>
      <c r="BH51" s="109"/>
      <c r="BI51" s="109"/>
      <c r="BJ51" s="109"/>
      <c r="BK51" s="109"/>
      <c r="BL51" s="109"/>
      <c r="BM51" s="109"/>
      <c r="BN51" s="109"/>
      <c r="BO51" s="109"/>
    </row>
    <row r="52" spans="1:67" ht="9" customHeight="1" x14ac:dyDescent="0.15">
      <c r="A52" s="111">
        <v>3</v>
      </c>
      <c r="B52" s="111" t="s">
        <v>93</v>
      </c>
      <c r="C52" s="111" t="s">
        <v>93</v>
      </c>
      <c r="D52" s="111" t="s">
        <v>11</v>
      </c>
      <c r="E52" s="111">
        <v>1</v>
      </c>
      <c r="F52" s="113">
        <f ca="1">RANDBETWEEN(10000,150000)</f>
        <v>110323</v>
      </c>
      <c r="G52" s="194"/>
      <c r="H52" s="194"/>
      <c r="I52" s="194"/>
      <c r="J52" s="194"/>
      <c r="K52" s="194"/>
      <c r="L52" s="194"/>
      <c r="M52" s="194"/>
      <c r="N52" s="194"/>
      <c r="O52" s="194"/>
      <c r="P52" s="194"/>
      <c r="Q52" s="194"/>
      <c r="R52" s="194"/>
      <c r="S52" s="194"/>
      <c r="T52" s="194"/>
      <c r="U52" s="194"/>
      <c r="V52" s="194"/>
      <c r="W52" s="194"/>
      <c r="X52" s="194"/>
      <c r="Y52" s="194"/>
      <c r="Z52" s="119" t="s">
        <v>0</v>
      </c>
      <c r="AA52" s="125" t="s">
        <v>41</v>
      </c>
      <c r="AB52" s="112"/>
      <c r="AC52" s="112"/>
      <c r="AD52" s="151"/>
      <c r="AE52" s="112"/>
      <c r="AF52" s="112"/>
      <c r="AG52" s="112"/>
      <c r="AH52" s="112"/>
      <c r="AI52" s="112"/>
      <c r="AJ52" s="112"/>
      <c r="AK52" s="112"/>
      <c r="AL52" s="112"/>
      <c r="AM52" s="112"/>
      <c r="AN52" s="112"/>
      <c r="AO52" s="112"/>
      <c r="AP52" s="112"/>
      <c r="AQ52" s="112"/>
      <c r="AR52" s="113"/>
      <c r="AS52" s="112">
        <f ca="1">F52*E52*(1+SUM(G52:N52))</f>
        <v>110323</v>
      </c>
      <c r="AT52" s="113"/>
      <c r="AU52" s="112"/>
      <c r="AV52" s="112"/>
      <c r="AW52" s="112"/>
      <c r="AX52" s="112"/>
      <c r="AY52" s="112"/>
      <c r="AZ52" s="112"/>
      <c r="BA52" s="112"/>
      <c r="BB52" s="112"/>
      <c r="BC52" s="112"/>
      <c r="BD52" s="112"/>
      <c r="BE52" s="112"/>
      <c r="BF52" s="112"/>
      <c r="BG52" s="112"/>
      <c r="BH52" s="112"/>
      <c r="BI52" s="112"/>
      <c r="BJ52" s="112"/>
      <c r="BK52" s="112"/>
      <c r="BL52" s="112"/>
      <c r="BM52" s="112"/>
      <c r="BN52" s="112"/>
      <c r="BO52" s="112"/>
    </row>
    <row r="53" spans="1:67" ht="9" customHeight="1" x14ac:dyDescent="0.15">
      <c r="A53" s="111">
        <v>4</v>
      </c>
      <c r="B53" s="111" t="s">
        <v>94</v>
      </c>
      <c r="C53" s="111" t="s">
        <v>94</v>
      </c>
      <c r="D53" s="111" t="s">
        <v>11</v>
      </c>
      <c r="E53" s="111">
        <v>1</v>
      </c>
      <c r="F53" s="113">
        <f ca="1">RANDBETWEEN(10000,150000)</f>
        <v>45734</v>
      </c>
      <c r="G53" s="194"/>
      <c r="H53" s="194"/>
      <c r="I53" s="194"/>
      <c r="J53" s="194"/>
      <c r="K53" s="194"/>
      <c r="L53" s="194"/>
      <c r="M53" s="194"/>
      <c r="N53" s="194"/>
      <c r="O53" s="194"/>
      <c r="P53" s="194"/>
      <c r="Q53" s="194"/>
      <c r="R53" s="194"/>
      <c r="S53" s="194"/>
      <c r="T53" s="194"/>
      <c r="U53" s="194"/>
      <c r="V53" s="194"/>
      <c r="W53" s="194"/>
      <c r="X53" s="194"/>
      <c r="Y53" s="194"/>
      <c r="Z53" s="119" t="s">
        <v>0</v>
      </c>
      <c r="AA53" s="125" t="s">
        <v>41</v>
      </c>
      <c r="AB53" s="112"/>
      <c r="AC53" s="112"/>
      <c r="AD53" s="151"/>
      <c r="AE53" s="112"/>
      <c r="AF53" s="112"/>
      <c r="AG53" s="112"/>
      <c r="AH53" s="112"/>
      <c r="AI53" s="112"/>
      <c r="AJ53" s="112"/>
      <c r="AK53" s="112"/>
      <c r="AL53" s="112"/>
      <c r="AM53" s="112"/>
      <c r="AN53" s="112"/>
      <c r="AO53" s="112"/>
      <c r="AP53" s="112"/>
      <c r="AQ53" s="112"/>
      <c r="AR53" s="113"/>
      <c r="AS53" s="112">
        <f t="shared" ref="AS53:AS54" ca="1" si="73">F53*E53*(1+SUM(G53:N53))</f>
        <v>45734</v>
      </c>
      <c r="AT53" s="113"/>
      <c r="AU53" s="112"/>
      <c r="AV53" s="112"/>
      <c r="AW53" s="112"/>
      <c r="AX53" s="112"/>
      <c r="AY53" s="112"/>
      <c r="AZ53" s="112"/>
      <c r="BA53" s="112"/>
      <c r="BB53" s="112"/>
      <c r="BC53" s="112"/>
      <c r="BD53" s="112"/>
      <c r="BE53" s="112"/>
      <c r="BF53" s="112"/>
      <c r="BG53" s="112"/>
      <c r="BH53" s="112"/>
      <c r="BI53" s="112"/>
      <c r="BJ53" s="112"/>
      <c r="BK53" s="112"/>
      <c r="BL53" s="112"/>
      <c r="BM53" s="112"/>
      <c r="BN53" s="112"/>
      <c r="BO53" s="112"/>
    </row>
    <row r="54" spans="1:67" ht="9" customHeight="1" x14ac:dyDescent="0.15">
      <c r="A54" s="111">
        <v>9</v>
      </c>
      <c r="B54" s="111" t="s">
        <v>95</v>
      </c>
      <c r="C54" s="111" t="s">
        <v>95</v>
      </c>
      <c r="D54" s="111" t="s">
        <v>11</v>
      </c>
      <c r="E54" s="111">
        <v>1</v>
      </c>
      <c r="F54" s="113">
        <f ca="1">RANDBETWEEN(10000,150000)</f>
        <v>55258</v>
      </c>
      <c r="G54" s="194"/>
      <c r="H54" s="194"/>
      <c r="I54" s="194"/>
      <c r="J54" s="194"/>
      <c r="K54" s="194"/>
      <c r="L54" s="194"/>
      <c r="M54" s="194"/>
      <c r="N54" s="194"/>
      <c r="O54" s="194"/>
      <c r="P54" s="194"/>
      <c r="Q54" s="194"/>
      <c r="R54" s="194"/>
      <c r="S54" s="194"/>
      <c r="T54" s="194"/>
      <c r="U54" s="194"/>
      <c r="V54" s="194"/>
      <c r="W54" s="194"/>
      <c r="X54" s="194"/>
      <c r="Y54" s="194"/>
      <c r="Z54" s="119" t="s">
        <v>0</v>
      </c>
      <c r="AA54" s="125" t="s">
        <v>41</v>
      </c>
      <c r="AB54" s="112"/>
      <c r="AC54" s="112"/>
      <c r="AD54" s="151"/>
      <c r="AE54" s="112">
        <f t="shared" ref="AE54:AE56" ca="1" si="74">F54*E54*(1+G54)</f>
        <v>55258</v>
      </c>
      <c r="AF54" s="112"/>
      <c r="AG54" s="112"/>
      <c r="AH54" s="112"/>
      <c r="AI54" s="112"/>
      <c r="AJ54" s="112"/>
      <c r="AK54" s="112"/>
      <c r="AL54" s="112"/>
      <c r="AM54" s="112"/>
      <c r="AN54" s="112"/>
      <c r="AO54" s="112"/>
      <c r="AP54" s="112"/>
      <c r="AQ54" s="112"/>
      <c r="AR54" s="113"/>
      <c r="AS54" s="112">
        <f t="shared" ca="1" si="73"/>
        <v>55258</v>
      </c>
      <c r="AT54" s="113"/>
      <c r="AU54" s="112"/>
      <c r="AV54" s="112"/>
      <c r="AW54" s="112"/>
      <c r="AX54" s="112"/>
      <c r="AY54" s="112"/>
      <c r="AZ54" s="112"/>
      <c r="BA54" s="112"/>
      <c r="BB54" s="112"/>
      <c r="BC54" s="112"/>
      <c r="BD54" s="112"/>
      <c r="BE54" s="112"/>
      <c r="BF54" s="112"/>
      <c r="BG54" s="112"/>
      <c r="BH54" s="112"/>
      <c r="BI54" s="112"/>
      <c r="BJ54" s="112"/>
      <c r="BK54" s="112"/>
      <c r="BL54" s="112"/>
      <c r="BM54" s="112"/>
      <c r="BN54" s="112"/>
      <c r="BO54" s="112"/>
    </row>
    <row r="55" spans="1:67" ht="9" customHeight="1" x14ac:dyDescent="0.15">
      <c r="A55" s="111">
        <v>11</v>
      </c>
      <c r="B55" s="111" t="s">
        <v>96</v>
      </c>
      <c r="C55" s="111" t="s">
        <v>96</v>
      </c>
      <c r="D55" s="111"/>
      <c r="E55" s="111">
        <v>1</v>
      </c>
      <c r="F55" s="113">
        <f ca="1">RANDBETWEEN(10000,150000)</f>
        <v>78469</v>
      </c>
      <c r="G55" s="194"/>
      <c r="H55" s="194"/>
      <c r="I55" s="194"/>
      <c r="J55" s="194"/>
      <c r="K55" s="194"/>
      <c r="L55" s="194"/>
      <c r="M55" s="194"/>
      <c r="N55" s="194"/>
      <c r="O55" s="194"/>
      <c r="P55" s="194"/>
      <c r="Q55" s="194"/>
      <c r="R55" s="194"/>
      <c r="S55" s="194"/>
      <c r="T55" s="194"/>
      <c r="U55" s="194"/>
      <c r="V55" s="194"/>
      <c r="W55" s="194"/>
      <c r="X55" s="194"/>
      <c r="Y55" s="194"/>
      <c r="Z55" s="119" t="s">
        <v>0</v>
      </c>
      <c r="AA55" s="125" t="s">
        <v>41</v>
      </c>
      <c r="AB55" s="112"/>
      <c r="AC55" s="112"/>
      <c r="AD55" s="151"/>
      <c r="AE55" s="112">
        <f t="shared" ca="1" si="74"/>
        <v>78469</v>
      </c>
      <c r="AF55" s="112"/>
      <c r="AG55" s="112"/>
      <c r="AH55" s="112"/>
      <c r="AI55" s="112"/>
      <c r="AJ55" s="112"/>
      <c r="AK55" s="112"/>
      <c r="AL55" s="112"/>
      <c r="AM55" s="112">
        <f t="shared" ref="AM55" si="75">N55*M55*(1+O55)</f>
        <v>0</v>
      </c>
      <c r="AN55" s="112"/>
      <c r="AO55" s="112"/>
      <c r="AP55" s="112"/>
      <c r="AQ55" s="112"/>
      <c r="AR55" s="113"/>
      <c r="AS55" s="112"/>
      <c r="AT55" s="113"/>
      <c r="AU55" s="112"/>
      <c r="AV55" s="112"/>
      <c r="AW55" s="112"/>
      <c r="AX55" s="112"/>
      <c r="AY55" s="112"/>
      <c r="AZ55" s="112"/>
      <c r="BA55" s="112"/>
      <c r="BB55" s="112"/>
      <c r="BC55" s="112"/>
      <c r="BD55" s="112"/>
      <c r="BE55" s="112"/>
      <c r="BF55" s="112"/>
      <c r="BG55" s="112"/>
      <c r="BH55" s="112"/>
      <c r="BI55" s="112"/>
      <c r="BJ55" s="112"/>
      <c r="BK55" s="112"/>
      <c r="BL55" s="112"/>
      <c r="BM55" s="112"/>
      <c r="BN55" s="112"/>
      <c r="BO55" s="112"/>
    </row>
    <row r="56" spans="1:67" ht="9" customHeight="1" x14ac:dyDescent="0.15">
      <c r="A56" s="111">
        <v>12</v>
      </c>
      <c r="B56" s="111" t="s">
        <v>97</v>
      </c>
      <c r="C56" s="111" t="s">
        <v>97</v>
      </c>
      <c r="D56" s="111"/>
      <c r="E56" s="111">
        <v>1</v>
      </c>
      <c r="F56" s="113">
        <f ca="1">RANDBETWEEN(10000,150000)</f>
        <v>76337</v>
      </c>
      <c r="G56" s="194"/>
      <c r="H56" s="194"/>
      <c r="I56" s="194"/>
      <c r="J56" s="194"/>
      <c r="K56" s="194"/>
      <c r="L56" s="194"/>
      <c r="M56" s="194"/>
      <c r="N56" s="194"/>
      <c r="O56" s="194"/>
      <c r="P56" s="194"/>
      <c r="Q56" s="194"/>
      <c r="R56" s="194"/>
      <c r="S56" s="194"/>
      <c r="T56" s="194"/>
      <c r="U56" s="194"/>
      <c r="V56" s="194"/>
      <c r="W56" s="194"/>
      <c r="X56" s="194"/>
      <c r="Y56" s="194"/>
      <c r="Z56" s="119" t="s">
        <v>0</v>
      </c>
      <c r="AA56" s="125" t="s">
        <v>41</v>
      </c>
      <c r="AB56" s="112"/>
      <c r="AC56" s="112"/>
      <c r="AD56" s="151"/>
      <c r="AE56" s="112">
        <f t="shared" ca="1" si="74"/>
        <v>76337</v>
      </c>
      <c r="AF56" s="112"/>
      <c r="AG56" s="112"/>
      <c r="AH56" s="112"/>
      <c r="AI56" s="112"/>
      <c r="AJ56" s="112"/>
      <c r="AK56" s="112"/>
      <c r="AL56" s="112"/>
      <c r="AM56" s="112"/>
      <c r="AN56" s="112"/>
      <c r="AO56" s="112"/>
      <c r="AP56" s="112"/>
      <c r="AQ56" s="112"/>
      <c r="AR56" s="113"/>
      <c r="AS56" s="112"/>
      <c r="AT56" s="113"/>
      <c r="AU56" s="112"/>
      <c r="AV56" s="112"/>
      <c r="AW56" s="112"/>
      <c r="AX56" s="112"/>
      <c r="AY56" s="112"/>
      <c r="AZ56" s="112"/>
      <c r="BA56" s="112"/>
      <c r="BB56" s="112"/>
      <c r="BC56" s="112"/>
      <c r="BD56" s="112"/>
      <c r="BE56" s="112"/>
      <c r="BF56" s="112"/>
      <c r="BG56" s="112"/>
      <c r="BH56" s="112"/>
      <c r="BI56" s="112"/>
      <c r="BJ56" s="112"/>
      <c r="BK56" s="112"/>
      <c r="BL56" s="112"/>
      <c r="BM56" s="112"/>
      <c r="BN56" s="112"/>
      <c r="BO56" s="112"/>
    </row>
    <row r="57" spans="1:67" ht="9" customHeight="1" x14ac:dyDescent="0.15">
      <c r="A57" s="111">
        <v>14</v>
      </c>
      <c r="B57" s="111" t="s">
        <v>98</v>
      </c>
      <c r="C57" s="111" t="s">
        <v>98</v>
      </c>
      <c r="D57" s="111"/>
      <c r="E57" s="111"/>
      <c r="F57" s="113">
        <f ca="1">RANDBETWEEN(10000,150000)</f>
        <v>61271</v>
      </c>
      <c r="G57" s="194"/>
      <c r="H57" s="194"/>
      <c r="I57" s="194"/>
      <c r="J57" s="194"/>
      <c r="K57" s="194"/>
      <c r="L57" s="194"/>
      <c r="M57" s="194"/>
      <c r="N57" s="194"/>
      <c r="O57" s="194"/>
      <c r="P57" s="194"/>
      <c r="Q57" s="194"/>
      <c r="R57" s="194"/>
      <c r="S57" s="194"/>
      <c r="T57" s="194"/>
      <c r="U57" s="194"/>
      <c r="V57" s="194"/>
      <c r="W57" s="194"/>
      <c r="X57" s="194"/>
      <c r="Y57" s="194"/>
      <c r="Z57" s="119" t="s">
        <v>0</v>
      </c>
      <c r="AA57" s="125" t="s">
        <v>41</v>
      </c>
      <c r="AB57" s="112"/>
      <c r="AC57" s="112"/>
      <c r="AD57" s="151"/>
      <c r="AE57" s="112"/>
      <c r="AF57" s="112"/>
      <c r="AG57" s="112"/>
      <c r="AH57" s="112"/>
      <c r="AI57" s="112"/>
      <c r="AJ57" s="112"/>
      <c r="AK57" s="112"/>
      <c r="AL57" s="112"/>
      <c r="AM57" s="112"/>
      <c r="AN57" s="112"/>
      <c r="AO57" s="112"/>
      <c r="AP57" s="112"/>
      <c r="AQ57" s="112"/>
      <c r="AR57" s="113"/>
      <c r="AS57" s="112"/>
      <c r="AT57" s="113"/>
      <c r="AU57" s="112"/>
      <c r="AV57" s="112"/>
      <c r="AW57" s="112"/>
      <c r="AX57" s="112"/>
      <c r="AY57" s="112"/>
      <c r="AZ57" s="112"/>
      <c r="BA57" s="112"/>
      <c r="BB57" s="112"/>
      <c r="BC57" s="112"/>
      <c r="BD57" s="112"/>
      <c r="BE57" s="112"/>
      <c r="BF57" s="112"/>
      <c r="BG57" s="112"/>
      <c r="BH57" s="112"/>
      <c r="BI57" s="112"/>
      <c r="BJ57" s="112"/>
      <c r="BK57" s="112"/>
      <c r="BL57" s="112"/>
      <c r="BM57" s="112"/>
      <c r="BN57" s="112"/>
      <c r="BO57" s="112"/>
    </row>
    <row r="58" spans="1:67" ht="9" customHeight="1" x14ac:dyDescent="0.15">
      <c r="A58" s="111">
        <v>36</v>
      </c>
      <c r="B58" s="111" t="s">
        <v>100</v>
      </c>
      <c r="C58" s="111" t="s">
        <v>100</v>
      </c>
      <c r="D58" s="111" t="s">
        <v>11</v>
      </c>
      <c r="E58" s="111">
        <v>1</v>
      </c>
      <c r="F58" s="113">
        <f ca="1">RANDBETWEEN(10000,150000)</f>
        <v>147042</v>
      </c>
      <c r="G58" s="194"/>
      <c r="H58" s="194"/>
      <c r="I58" s="194"/>
      <c r="J58" s="194"/>
      <c r="K58" s="194"/>
      <c r="L58" s="194"/>
      <c r="M58" s="194"/>
      <c r="N58" s="194"/>
      <c r="O58" s="194"/>
      <c r="P58" s="194"/>
      <c r="Q58" s="194"/>
      <c r="R58" s="194"/>
      <c r="S58" s="194"/>
      <c r="T58" s="194"/>
      <c r="U58" s="194"/>
      <c r="V58" s="194"/>
      <c r="W58" s="194"/>
      <c r="X58" s="194"/>
      <c r="Y58" s="194"/>
      <c r="Z58" s="119" t="s">
        <v>0</v>
      </c>
      <c r="AA58" s="125" t="s">
        <v>41</v>
      </c>
      <c r="AB58" s="112"/>
      <c r="AC58" s="112"/>
      <c r="AD58" s="151"/>
      <c r="AE58" s="112">
        <f t="shared" ref="AE58" ca="1" si="76">F58*E58*(1+G58)</f>
        <v>147042</v>
      </c>
      <c r="AF58" s="112"/>
      <c r="AG58" s="112"/>
      <c r="AH58" s="112"/>
      <c r="AI58" s="112"/>
      <c r="AJ58" s="112"/>
      <c r="AK58" s="112"/>
      <c r="AL58" s="112"/>
      <c r="AM58" s="112"/>
      <c r="AN58" s="112"/>
      <c r="AO58" s="112"/>
      <c r="AP58" s="112"/>
      <c r="AQ58" s="112"/>
      <c r="AR58" s="113"/>
      <c r="AS58" s="112"/>
      <c r="AT58" s="113"/>
      <c r="AU58" s="112"/>
      <c r="AV58" s="112"/>
      <c r="AW58" s="112"/>
      <c r="AX58" s="112"/>
      <c r="AY58" s="112">
        <f t="shared" ref="AY58" ca="1" si="77">F58*E58*(1+SUM(G58:Q58))</f>
        <v>147042</v>
      </c>
      <c r="AZ58" s="112"/>
      <c r="BA58" s="112"/>
      <c r="BB58" s="112"/>
      <c r="BC58" s="112"/>
      <c r="BD58" s="112"/>
      <c r="BE58" s="112"/>
      <c r="BF58" s="112"/>
      <c r="BG58" s="112"/>
      <c r="BH58" s="112"/>
      <c r="BI58" s="112"/>
      <c r="BJ58" s="112"/>
      <c r="BK58" s="112"/>
      <c r="BL58" s="112"/>
      <c r="BM58" s="112"/>
      <c r="BN58" s="112"/>
      <c r="BO58" s="112"/>
    </row>
    <row r="59" spans="1:67" ht="11.25" customHeight="1" x14ac:dyDescent="0.2">
      <c r="A59" s="137"/>
      <c r="B59" s="57" t="s">
        <v>105</v>
      </c>
      <c r="C59" s="137"/>
      <c r="D59" s="137"/>
      <c r="E59" s="137"/>
      <c r="F59" s="138"/>
      <c r="G59" s="138"/>
      <c r="H59" s="138"/>
      <c r="I59" s="138"/>
      <c r="J59" s="138"/>
      <c r="K59" s="138"/>
      <c r="L59" s="138"/>
      <c r="M59" s="138"/>
      <c r="N59" s="138"/>
      <c r="O59" s="138"/>
      <c r="P59" s="138"/>
      <c r="Q59" s="138"/>
      <c r="R59" s="138"/>
      <c r="S59" s="138"/>
      <c r="T59" s="138"/>
      <c r="U59" s="138"/>
      <c r="V59" s="138"/>
      <c r="W59" s="138"/>
      <c r="X59" s="138"/>
      <c r="Y59" s="138"/>
      <c r="Z59" s="139"/>
      <c r="AA59" s="140"/>
      <c r="AB59" s="141">
        <f>SUM(AB52:AB58)</f>
        <v>0</v>
      </c>
      <c r="AC59" s="141">
        <f>SUM(AC52:AC58)</f>
        <v>0</v>
      </c>
      <c r="AD59" s="148"/>
      <c r="AE59" s="141">
        <f ca="1">SUM(AE52:AE58)</f>
        <v>357106</v>
      </c>
      <c r="AF59" s="141"/>
      <c r="AG59" s="141">
        <f>SUM(AG52:AG58)</f>
        <v>0</v>
      </c>
      <c r="AH59" s="141"/>
      <c r="AI59" s="141">
        <f>SUM(AI52:AI58)</f>
        <v>0</v>
      </c>
      <c r="AJ59" s="141"/>
      <c r="AK59" s="141">
        <f>SUM(AK52:AK58)</f>
        <v>0</v>
      </c>
      <c r="AL59" s="141"/>
      <c r="AM59" s="141">
        <f>SUM(AM52:AM58)</f>
        <v>0</v>
      </c>
      <c r="AN59" s="141"/>
      <c r="AO59" s="141">
        <f>SUM(AO52:AO58)</f>
        <v>0</v>
      </c>
      <c r="AP59" s="141"/>
      <c r="AQ59" s="141">
        <f>SUM(AQ52:AQ58)</f>
        <v>0</v>
      </c>
      <c r="AR59" s="145"/>
      <c r="AS59" s="141">
        <f ca="1">SUM(AS52:AS58)</f>
        <v>211315</v>
      </c>
      <c r="AT59" s="145"/>
      <c r="AU59" s="141">
        <f>SUM(AU52:AU58)</f>
        <v>0</v>
      </c>
      <c r="AV59" s="141"/>
      <c r="AW59" s="141">
        <f>SUM(AW52:AW58)</f>
        <v>0</v>
      </c>
      <c r="AX59" s="141"/>
      <c r="AY59" s="141">
        <f ca="1">SUM(AY52:AY58)</f>
        <v>147042</v>
      </c>
      <c r="AZ59" s="141"/>
      <c r="BA59" s="141">
        <f>SUM(BA52:BA58)</f>
        <v>0</v>
      </c>
      <c r="BB59" s="141"/>
      <c r="BC59" s="141">
        <f>SUM(BC52:BC58)</f>
        <v>0</v>
      </c>
      <c r="BD59" s="141"/>
      <c r="BE59" s="141">
        <f>SUM(BE52:BE58)</f>
        <v>0</v>
      </c>
      <c r="BF59" s="141"/>
      <c r="BG59" s="141">
        <f>SUM(BG52:BG58)</f>
        <v>0</v>
      </c>
      <c r="BH59" s="141"/>
      <c r="BI59" s="141">
        <f>SUM(BI52:BI58)</f>
        <v>0</v>
      </c>
      <c r="BJ59" s="141"/>
      <c r="BK59" s="141">
        <f>SUM(BK52:BK58)</f>
        <v>0</v>
      </c>
      <c r="BL59" s="141"/>
      <c r="BM59" s="141">
        <f>SUM(BM52:BM58)</f>
        <v>0</v>
      </c>
      <c r="BN59" s="141"/>
      <c r="BO59" s="141">
        <f>SUM(BO52:BO58)</f>
        <v>0</v>
      </c>
    </row>
    <row r="60" spans="1:67" ht="9" customHeight="1" x14ac:dyDescent="0.15">
      <c r="F60" s="96"/>
      <c r="G60" s="96"/>
      <c r="H60" s="96"/>
      <c r="I60" s="96"/>
      <c r="J60" s="96"/>
      <c r="K60" s="96"/>
      <c r="L60" s="96"/>
      <c r="M60" s="96"/>
      <c r="N60" s="96"/>
      <c r="O60" s="96"/>
      <c r="P60" s="96"/>
      <c r="Q60" s="96"/>
      <c r="R60" s="96"/>
      <c r="S60" s="96"/>
      <c r="T60" s="96"/>
      <c r="U60" s="96"/>
      <c r="V60" s="96"/>
      <c r="W60" s="96"/>
      <c r="X60" s="96"/>
      <c r="Y60" s="96"/>
      <c r="Z60" s="96"/>
      <c r="AA60" s="122"/>
      <c r="AB60" s="103"/>
      <c r="AC60" s="103"/>
      <c r="AD60" s="152"/>
      <c r="AE60" s="103"/>
      <c r="AF60" s="103"/>
      <c r="AG60" s="103"/>
      <c r="AH60" s="103"/>
      <c r="AI60" s="103"/>
      <c r="AJ60" s="103"/>
      <c r="AK60" s="103"/>
      <c r="AL60" s="103"/>
      <c r="AM60" s="103"/>
      <c r="AN60" s="103"/>
      <c r="AO60" s="103"/>
      <c r="AP60" s="103"/>
      <c r="AQ60" s="103"/>
      <c r="AR60" s="104"/>
      <c r="AS60" s="103"/>
      <c r="AT60" s="104"/>
      <c r="AU60" s="171"/>
      <c r="AV60" s="104"/>
      <c r="AW60" s="126"/>
      <c r="AX60" s="126"/>
      <c r="AY60" s="126"/>
      <c r="AZ60" s="126"/>
      <c r="BA60" s="126"/>
      <c r="BB60" s="126"/>
      <c r="BC60" s="126"/>
      <c r="BD60" s="126"/>
      <c r="BE60" s="126"/>
      <c r="BF60" s="126"/>
      <c r="BG60" s="126"/>
      <c r="BH60" s="126"/>
      <c r="BI60" s="126"/>
      <c r="BJ60" s="126"/>
      <c r="BK60" s="126"/>
      <c r="BL60" s="126"/>
      <c r="BM60" s="126"/>
      <c r="BN60" s="126"/>
      <c r="BO60" s="126"/>
    </row>
    <row r="61" spans="1:67" ht="9" customHeight="1" x14ac:dyDescent="0.15">
      <c r="A61" s="159" t="s">
        <v>6</v>
      </c>
      <c r="B61" s="159"/>
      <c r="C61" s="159"/>
      <c r="D61" s="159"/>
      <c r="E61" s="159"/>
      <c r="F61" s="160">
        <f ca="1">SUM(F11:F60)</f>
        <v>798702.24</v>
      </c>
      <c r="G61" s="160"/>
      <c r="H61" s="160"/>
      <c r="I61" s="160"/>
      <c r="J61" s="160"/>
      <c r="K61" s="160"/>
      <c r="L61" s="160"/>
      <c r="M61" s="160"/>
      <c r="N61" s="160"/>
      <c r="O61" s="160"/>
      <c r="P61" s="160"/>
      <c r="Q61" s="160"/>
      <c r="R61" s="160"/>
      <c r="S61" s="160"/>
      <c r="T61" s="160"/>
      <c r="U61" s="160"/>
      <c r="V61" s="160"/>
      <c r="W61" s="160"/>
      <c r="X61" s="160"/>
      <c r="Y61" s="160"/>
      <c r="Z61" s="160"/>
      <c r="AA61" s="161"/>
      <c r="AB61" s="162">
        <f>AB19+AB27+AB50+AB59</f>
        <v>21045</v>
      </c>
      <c r="AC61" s="162">
        <f>AC19+AC27+AC50+AC59</f>
        <v>161237</v>
      </c>
      <c r="AD61" s="163"/>
      <c r="AE61" s="162">
        <f ca="1">AE19+AE27+AE50+AE59</f>
        <v>863206.22336542408</v>
      </c>
      <c r="AF61" s="162"/>
      <c r="AG61" s="162">
        <f>AG19+AG27+AG50+AG59</f>
        <v>463100.22336542408</v>
      </c>
      <c r="AH61" s="162"/>
      <c r="AI61" s="162">
        <f>AI19+AI27+AI50+AI59</f>
        <v>463100.22336542408</v>
      </c>
      <c r="AJ61" s="162"/>
      <c r="AK61" s="162">
        <f>AK19+AK27+AK50+AK59</f>
        <v>463100.22336542408</v>
      </c>
      <c r="AL61" s="162"/>
      <c r="AM61" s="162">
        <f>AM19+AM27+AM50+AM59</f>
        <v>463100.22336542408</v>
      </c>
      <c r="AN61" s="162"/>
      <c r="AO61" s="162">
        <f>AO19+AO27+AO50+AO59</f>
        <v>463100.22336542408</v>
      </c>
      <c r="AP61" s="162"/>
      <c r="AQ61" s="162">
        <f>AQ19+AQ27+AQ50+AQ59</f>
        <v>463100.22336542408</v>
      </c>
      <c r="AR61" s="164"/>
      <c r="AS61" s="162">
        <f ca="1">AS19+AS27+AS50+AS59</f>
        <v>674415.22336542408</v>
      </c>
      <c r="AT61" s="164"/>
      <c r="AU61" s="162">
        <f>AU19+AU27+AU50+AU59</f>
        <v>463100.22336542408</v>
      </c>
      <c r="AV61" s="164"/>
      <c r="AW61" s="165">
        <f>AW19+AW27+AW50+AW59</f>
        <v>463100.22336542408</v>
      </c>
      <c r="AX61" s="165"/>
      <c r="AY61" s="165">
        <f ca="1">AY19+AY27+AY50+AY59</f>
        <v>610142.22336542408</v>
      </c>
      <c r="AZ61" s="165"/>
      <c r="BA61" s="165">
        <f>BA19+BA27+BA50+BA59</f>
        <v>463100.22336542408</v>
      </c>
      <c r="BB61" s="165"/>
      <c r="BC61" s="165">
        <f>BC19+BC27+BC50+BC59</f>
        <v>463100.22336542408</v>
      </c>
      <c r="BD61" s="165"/>
      <c r="BE61" s="165">
        <f>BE19+BE27+BE50+BE59</f>
        <v>463100.22336542408</v>
      </c>
      <c r="BF61" s="165"/>
      <c r="BG61" s="165">
        <f>BG19+BG27+BG50+BG59</f>
        <v>463100.22336542408</v>
      </c>
      <c r="BH61" s="165"/>
      <c r="BI61" s="165">
        <f>BI19+BI27+BI50+BI59</f>
        <v>463100.22336542408</v>
      </c>
      <c r="BJ61" s="165"/>
      <c r="BK61" s="165">
        <f>BK19+BK27+BK50+BK59</f>
        <v>463100.22336542408</v>
      </c>
      <c r="BL61" s="165"/>
      <c r="BM61" s="165">
        <f>BM19+BM27+BM50+BM59</f>
        <v>463100.22336542408</v>
      </c>
      <c r="BN61" s="165"/>
      <c r="BO61" s="165">
        <f>BO19+BO27+BO50+BO59</f>
        <v>463100.22336542408</v>
      </c>
    </row>
    <row r="62" spans="1:67" ht="9" customHeight="1" x14ac:dyDescent="0.15">
      <c r="F62" s="104"/>
      <c r="G62" s="104"/>
      <c r="H62" s="104"/>
      <c r="I62" s="104"/>
      <c r="J62" s="104"/>
      <c r="K62" s="104"/>
      <c r="L62" s="104"/>
      <c r="M62" s="104"/>
      <c r="N62" s="104"/>
      <c r="O62" s="104"/>
      <c r="P62" s="104"/>
      <c r="Q62" s="104"/>
      <c r="R62" s="104"/>
      <c r="S62" s="104"/>
      <c r="T62" s="104"/>
      <c r="U62" s="104"/>
      <c r="V62" s="104"/>
      <c r="W62" s="104"/>
      <c r="X62" s="104"/>
      <c r="Y62" s="104"/>
      <c r="Z62" s="104"/>
      <c r="AA62" s="126"/>
      <c r="AB62" s="103"/>
      <c r="AC62" s="103"/>
      <c r="AD62" s="152"/>
      <c r="AE62" s="103"/>
      <c r="AF62" s="103"/>
      <c r="AG62" s="103"/>
      <c r="AH62" s="103"/>
      <c r="AI62" s="103"/>
      <c r="AJ62" s="103"/>
      <c r="AK62" s="103"/>
      <c r="AL62" s="103"/>
      <c r="AM62" s="103"/>
      <c r="AN62" s="103"/>
      <c r="AO62" s="103"/>
      <c r="AP62" s="103"/>
      <c r="AQ62" s="103"/>
      <c r="AR62" s="104"/>
      <c r="AS62" s="103"/>
      <c r="AT62" s="104"/>
      <c r="AU62" s="126"/>
      <c r="AV62" s="104"/>
      <c r="AW62" s="126"/>
      <c r="AX62" s="126"/>
      <c r="AY62" s="126"/>
      <c r="AZ62" s="126"/>
      <c r="BA62" s="126"/>
      <c r="BB62" s="126"/>
      <c r="BC62" s="126"/>
      <c r="BD62" s="126"/>
      <c r="BE62" s="126"/>
      <c r="BF62" s="126"/>
      <c r="BG62" s="126"/>
      <c r="BH62" s="126"/>
      <c r="BI62" s="126"/>
      <c r="BJ62" s="126"/>
      <c r="BK62" s="126"/>
      <c r="BL62" s="126"/>
      <c r="BM62" s="126"/>
      <c r="BN62" s="126"/>
      <c r="BO62" s="126"/>
    </row>
    <row r="64" spans="1:67" outlineLevel="1" x14ac:dyDescent="0.15">
      <c r="B64" s="115" t="s">
        <v>93</v>
      </c>
      <c r="C64" s="115" t="s">
        <v>44</v>
      </c>
      <c r="D64" s="114"/>
      <c r="E64" s="2">
        <v>58</v>
      </c>
    </row>
    <row r="65" spans="2:67" outlineLevel="1" x14ac:dyDescent="0.15">
      <c r="B65" s="115" t="s">
        <v>94</v>
      </c>
      <c r="C65" s="115" t="s">
        <v>44</v>
      </c>
      <c r="E65" s="2">
        <v>58</v>
      </c>
    </row>
    <row r="66" spans="2:67" outlineLevel="1" x14ac:dyDescent="0.15">
      <c r="B66" s="115" t="s">
        <v>95</v>
      </c>
      <c r="C66" s="115" t="s">
        <v>45</v>
      </c>
      <c r="E66" s="2">
        <v>15</v>
      </c>
    </row>
    <row r="67" spans="2:67" outlineLevel="1" x14ac:dyDescent="0.15">
      <c r="B67" s="115" t="s">
        <v>96</v>
      </c>
      <c r="C67" s="115" t="s">
        <v>46</v>
      </c>
      <c r="E67" s="2">
        <v>30</v>
      </c>
    </row>
    <row r="68" spans="2:67" outlineLevel="1" x14ac:dyDescent="0.15">
      <c r="B68" s="115" t="s">
        <v>97</v>
      </c>
      <c r="C68" s="115" t="s">
        <v>70</v>
      </c>
      <c r="E68" s="2">
        <v>700</v>
      </c>
    </row>
    <row r="69" spans="2:67" outlineLevel="1" x14ac:dyDescent="0.15">
      <c r="B69" s="115" t="s">
        <v>98</v>
      </c>
      <c r="C69" s="115" t="s">
        <v>72</v>
      </c>
      <c r="E69" s="2">
        <v>2800</v>
      </c>
    </row>
    <row r="70" spans="2:67" outlineLevel="1" x14ac:dyDescent="0.15">
      <c r="B70" s="115" t="s">
        <v>100</v>
      </c>
      <c r="C70" s="115" t="s">
        <v>71</v>
      </c>
      <c r="E70" s="2">
        <v>750</v>
      </c>
    </row>
    <row r="71" spans="2:67" outlineLevel="1" x14ac:dyDescent="0.15">
      <c r="B71" s="115" t="s">
        <v>101</v>
      </c>
      <c r="C71" s="115" t="s">
        <v>73</v>
      </c>
      <c r="E71" s="2">
        <v>2250</v>
      </c>
    </row>
    <row r="72" spans="2:67" outlineLevel="1" x14ac:dyDescent="0.15">
      <c r="B72" s="115" t="s">
        <v>106</v>
      </c>
      <c r="C72" s="115" t="s">
        <v>69</v>
      </c>
      <c r="E72" s="2">
        <v>6.22</v>
      </c>
    </row>
    <row r="73" spans="2:67" outlineLevel="1" x14ac:dyDescent="0.15">
      <c r="B73" s="115" t="s">
        <v>107</v>
      </c>
      <c r="C73" s="115" t="s">
        <v>68</v>
      </c>
      <c r="E73" s="2">
        <v>6.92</v>
      </c>
    </row>
    <row r="74" spans="2:67" outlineLevel="1" x14ac:dyDescent="0.15">
      <c r="B74" s="115" t="s">
        <v>108</v>
      </c>
      <c r="C74" s="115"/>
      <c r="E74" s="2">
        <v>1.66</v>
      </c>
    </row>
    <row r="75" spans="2:67" outlineLevel="1" x14ac:dyDescent="0.15">
      <c r="B75" s="115" t="s">
        <v>109</v>
      </c>
      <c r="C75" s="115" t="s">
        <v>81</v>
      </c>
      <c r="E75" s="2">
        <v>1125</v>
      </c>
    </row>
    <row r="76" spans="2:67" x14ac:dyDescent="0.15">
      <c r="B76" s="115"/>
      <c r="C76" s="115"/>
    </row>
    <row r="78" spans="2:67" x14ac:dyDescent="0.15">
      <c r="BM78" s="215">
        <f ca="1">SUM(AB61:BO61)</f>
        <v>9739649.243943058</v>
      </c>
      <c r="BN78" s="215"/>
      <c r="BO78" s="215"/>
    </row>
  </sheetData>
  <autoFilter ref="A11:BO62"/>
  <sortState ref="A29:BR45">
    <sortCondition ref="AA29:AA45" customList="P,F,I"/>
    <sortCondition ref="Z29:Z45" customList="De,Au,Pl,Ent,Bau"/>
    <sortCondition ref="A29:A45"/>
  </sortState>
  <mergeCells count="3">
    <mergeCell ref="BM78:BO78"/>
    <mergeCell ref="Z3:Z4"/>
    <mergeCell ref="AA3:AA4"/>
  </mergeCells>
  <dataValidations disablePrompts="1" count="2">
    <dataValidation type="list" allowBlank="1" showInputMessage="1" showErrorMessage="1" sqref="AA11:AA62">
      <formula1>$AA$5:$AA$7</formula1>
    </dataValidation>
    <dataValidation type="list" allowBlank="1" showInputMessage="1" showErrorMessage="1" sqref="Z12:Z59">
      <formula1>$Z$5:$Z$10</formula1>
    </dataValidation>
  </dataValidations>
  <pageMargins left="0" right="0" top="0.78740157480314965" bottom="0.78740157480314965" header="0.31496062992125984" footer="0.31496062992125984"/>
  <pageSetup paperSize="8" scale="97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X45"/>
  <sheetViews>
    <sheetView zoomScale="110" zoomScaleNormal="110" workbookViewId="0">
      <selection activeCell="W5" sqref="W5"/>
    </sheetView>
  </sheetViews>
  <sheetFormatPr baseColWidth="10" defaultColWidth="11.42578125" defaultRowHeight="9" outlineLevelCol="1" x14ac:dyDescent="0.15"/>
  <cols>
    <col min="1" max="1" width="33.85546875" style="19" customWidth="1"/>
    <col min="2" max="22" width="6.7109375" style="20" customWidth="1"/>
    <col min="23" max="23" width="9.42578125" style="20" customWidth="1" outlineLevel="1"/>
    <col min="24" max="24" width="6" style="20" customWidth="1" outlineLevel="1"/>
    <col min="25" max="16384" width="11.42578125" style="19"/>
  </cols>
  <sheetData>
    <row r="1" spans="1:24" ht="12.75" x14ac:dyDescent="0.2">
      <c r="A1" s="166" t="s">
        <v>75</v>
      </c>
    </row>
    <row r="3" spans="1:24" ht="20.25" customHeight="1" x14ac:dyDescent="0.2">
      <c r="A3" s="19" t="s">
        <v>5</v>
      </c>
      <c r="B3" s="142" t="s">
        <v>18</v>
      </c>
      <c r="C3" s="143"/>
      <c r="D3" s="143"/>
      <c r="W3" s="22" t="s">
        <v>34</v>
      </c>
      <c r="X3" s="20" t="s">
        <v>4</v>
      </c>
    </row>
    <row r="4" spans="1:24" ht="11.25" customHeight="1" x14ac:dyDescent="0.15">
      <c r="A4" s="29"/>
      <c r="B4" s="89">
        <v>2015</v>
      </c>
      <c r="C4" s="89">
        <v>2016</v>
      </c>
      <c r="D4" s="89">
        <v>2017</v>
      </c>
      <c r="E4" s="89">
        <v>2018</v>
      </c>
      <c r="F4" s="89">
        <v>2019</v>
      </c>
      <c r="G4" s="89">
        <v>2020</v>
      </c>
      <c r="H4" s="89">
        <v>2021</v>
      </c>
      <c r="I4" s="89">
        <v>2022</v>
      </c>
      <c r="J4" s="89">
        <v>2023</v>
      </c>
      <c r="K4" s="89">
        <v>2024</v>
      </c>
      <c r="L4" s="89">
        <v>2025</v>
      </c>
      <c r="M4" s="89">
        <v>2026</v>
      </c>
      <c r="N4" s="89">
        <v>2027</v>
      </c>
      <c r="O4" s="89">
        <v>2028</v>
      </c>
      <c r="P4" s="89">
        <v>2029</v>
      </c>
      <c r="Q4" s="89">
        <v>2030</v>
      </c>
      <c r="R4" s="89">
        <v>2031</v>
      </c>
      <c r="S4" s="89">
        <v>2032</v>
      </c>
      <c r="T4" s="89">
        <v>2033</v>
      </c>
      <c r="U4" s="89">
        <v>2034</v>
      </c>
      <c r="V4" s="89">
        <v>2035</v>
      </c>
    </row>
    <row r="5" spans="1:24" ht="11.25" customHeight="1" x14ac:dyDescent="0.15">
      <c r="A5" s="28"/>
      <c r="B5" s="90">
        <v>0</v>
      </c>
      <c r="C5" s="90">
        <v>1</v>
      </c>
      <c r="D5" s="90">
        <v>2</v>
      </c>
      <c r="E5" s="90">
        <v>3</v>
      </c>
      <c r="F5" s="90">
        <v>4</v>
      </c>
      <c r="G5" s="90">
        <v>5</v>
      </c>
      <c r="H5" s="90">
        <v>6</v>
      </c>
      <c r="I5" s="90">
        <v>7</v>
      </c>
      <c r="J5" s="90">
        <v>8</v>
      </c>
      <c r="K5" s="90">
        <v>9</v>
      </c>
      <c r="L5" s="90">
        <v>10</v>
      </c>
      <c r="M5" s="90">
        <v>11</v>
      </c>
      <c r="N5" s="90">
        <v>12</v>
      </c>
      <c r="O5" s="90">
        <v>13</v>
      </c>
      <c r="P5" s="90">
        <v>14</v>
      </c>
      <c r="Q5" s="90">
        <v>15</v>
      </c>
      <c r="R5" s="90">
        <v>16</v>
      </c>
      <c r="S5" s="90">
        <v>17</v>
      </c>
      <c r="T5" s="90">
        <v>18</v>
      </c>
      <c r="U5" s="90">
        <v>19</v>
      </c>
      <c r="V5" s="90">
        <v>20</v>
      </c>
      <c r="W5" s="197">
        <f>X7/X8*18</f>
        <v>42.755344418052253</v>
      </c>
    </row>
    <row r="6" spans="1:24" ht="11.25" customHeight="1" x14ac:dyDescent="0.15">
      <c r="A6" s="25" t="s">
        <v>77</v>
      </c>
      <c r="B6" s="26"/>
      <c r="C6" s="26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1"/>
    </row>
    <row r="7" spans="1:24" ht="11.25" customHeight="1" x14ac:dyDescent="0.15">
      <c r="A7" s="23" t="s">
        <v>78</v>
      </c>
      <c r="B7" s="26"/>
      <c r="C7" s="26"/>
      <c r="D7" s="23"/>
      <c r="E7" s="23"/>
      <c r="F7" s="23"/>
      <c r="G7" s="23"/>
      <c r="H7" s="23"/>
      <c r="I7" s="23"/>
      <c r="J7" s="23"/>
      <c r="K7" s="23"/>
      <c r="L7" s="23"/>
      <c r="M7" s="23"/>
      <c r="N7" s="23"/>
      <c r="O7" s="23"/>
      <c r="P7" s="23"/>
      <c r="Q7" s="23"/>
      <c r="R7" s="23"/>
      <c r="S7" s="23"/>
      <c r="T7" s="23"/>
      <c r="U7" s="23"/>
      <c r="V7" s="23"/>
      <c r="W7" s="21"/>
      <c r="X7" s="20">
        <v>100000</v>
      </c>
    </row>
    <row r="8" spans="1:24" ht="11.25" customHeight="1" x14ac:dyDescent="0.15">
      <c r="A8" s="23" t="s">
        <v>17</v>
      </c>
      <c r="B8" s="24"/>
      <c r="C8" s="24"/>
      <c r="D8" s="94">
        <f>$X$8/19</f>
        <v>2215.7894736842104</v>
      </c>
      <c r="E8" s="94">
        <f t="shared" ref="E8" si="0">D8</f>
        <v>2215.7894736842104</v>
      </c>
      <c r="F8" s="94">
        <f t="shared" ref="F8" si="1">E8</f>
        <v>2215.7894736842104</v>
      </c>
      <c r="G8" s="94">
        <f t="shared" ref="G8" si="2">F8</f>
        <v>2215.7894736842104</v>
      </c>
      <c r="H8" s="94">
        <f t="shared" ref="H8:V8" si="3">G8</f>
        <v>2215.7894736842104</v>
      </c>
      <c r="I8" s="94">
        <f t="shared" si="3"/>
        <v>2215.7894736842104</v>
      </c>
      <c r="J8" s="94">
        <f t="shared" si="3"/>
        <v>2215.7894736842104</v>
      </c>
      <c r="K8" s="94">
        <f t="shared" si="3"/>
        <v>2215.7894736842104</v>
      </c>
      <c r="L8" s="94">
        <f t="shared" si="3"/>
        <v>2215.7894736842104</v>
      </c>
      <c r="M8" s="94">
        <f t="shared" si="3"/>
        <v>2215.7894736842104</v>
      </c>
      <c r="N8" s="94">
        <f t="shared" si="3"/>
        <v>2215.7894736842104</v>
      </c>
      <c r="O8" s="94">
        <f t="shared" si="3"/>
        <v>2215.7894736842104</v>
      </c>
      <c r="P8" s="94">
        <f t="shared" si="3"/>
        <v>2215.7894736842104</v>
      </c>
      <c r="Q8" s="94">
        <f t="shared" si="3"/>
        <v>2215.7894736842104</v>
      </c>
      <c r="R8" s="94">
        <f t="shared" si="3"/>
        <v>2215.7894736842104</v>
      </c>
      <c r="S8" s="94">
        <f t="shared" si="3"/>
        <v>2215.7894736842104</v>
      </c>
      <c r="T8" s="94">
        <f t="shared" si="3"/>
        <v>2215.7894736842104</v>
      </c>
      <c r="U8" s="94">
        <f t="shared" si="3"/>
        <v>2215.7894736842104</v>
      </c>
      <c r="V8" s="94">
        <f t="shared" si="3"/>
        <v>2215.7894736842104</v>
      </c>
      <c r="X8" s="20">
        <v>42100</v>
      </c>
    </row>
    <row r="9" spans="1:24" ht="11.25" customHeight="1" x14ac:dyDescent="0.15">
      <c r="A9" s="23" t="s">
        <v>2</v>
      </c>
      <c r="B9" s="24"/>
      <c r="C9" s="24"/>
      <c r="D9" s="24">
        <f>D8*1.33</f>
        <v>2947</v>
      </c>
      <c r="E9" s="24">
        <f t="shared" ref="E9:V9" si="4">E8*1.33</f>
        <v>2947</v>
      </c>
      <c r="F9" s="24">
        <f t="shared" si="4"/>
        <v>2947</v>
      </c>
      <c r="G9" s="24">
        <f t="shared" si="4"/>
        <v>2947</v>
      </c>
      <c r="H9" s="24">
        <f t="shared" si="4"/>
        <v>2947</v>
      </c>
      <c r="I9" s="24">
        <f t="shared" si="4"/>
        <v>2947</v>
      </c>
      <c r="J9" s="24">
        <f t="shared" si="4"/>
        <v>2947</v>
      </c>
      <c r="K9" s="24">
        <f t="shared" si="4"/>
        <v>2947</v>
      </c>
      <c r="L9" s="24">
        <f t="shared" si="4"/>
        <v>2947</v>
      </c>
      <c r="M9" s="24">
        <f t="shared" si="4"/>
        <v>2947</v>
      </c>
      <c r="N9" s="24">
        <f t="shared" si="4"/>
        <v>2947</v>
      </c>
      <c r="O9" s="24">
        <f t="shared" si="4"/>
        <v>2947</v>
      </c>
      <c r="P9" s="24">
        <f t="shared" si="4"/>
        <v>2947</v>
      </c>
      <c r="Q9" s="24">
        <f t="shared" si="4"/>
        <v>2947</v>
      </c>
      <c r="R9" s="24">
        <f t="shared" si="4"/>
        <v>2947</v>
      </c>
      <c r="S9" s="24">
        <f t="shared" si="4"/>
        <v>2947</v>
      </c>
      <c r="T9" s="24">
        <f t="shared" si="4"/>
        <v>2947</v>
      </c>
      <c r="U9" s="24">
        <f t="shared" si="4"/>
        <v>2947</v>
      </c>
      <c r="V9" s="24">
        <f t="shared" si="4"/>
        <v>2947</v>
      </c>
      <c r="X9" s="20">
        <f>SUM(D9:V9)</f>
        <v>55993</v>
      </c>
    </row>
    <row r="10" spans="1:24" ht="11.25" customHeight="1" x14ac:dyDescent="0.15">
      <c r="A10" s="23" t="s">
        <v>3</v>
      </c>
      <c r="B10" s="24"/>
      <c r="C10" s="24"/>
      <c r="D10" s="24">
        <f>D9*0.05</f>
        <v>147.35</v>
      </c>
      <c r="E10" s="24">
        <f t="shared" ref="E10:V10" si="5">E9*0.05</f>
        <v>147.35</v>
      </c>
      <c r="F10" s="24">
        <f t="shared" si="5"/>
        <v>147.35</v>
      </c>
      <c r="G10" s="24">
        <f t="shared" si="5"/>
        <v>147.35</v>
      </c>
      <c r="H10" s="24">
        <f t="shared" si="5"/>
        <v>147.35</v>
      </c>
      <c r="I10" s="24">
        <f t="shared" si="5"/>
        <v>147.35</v>
      </c>
      <c r="J10" s="24">
        <f t="shared" si="5"/>
        <v>147.35</v>
      </c>
      <c r="K10" s="24">
        <f t="shared" si="5"/>
        <v>147.35</v>
      </c>
      <c r="L10" s="24">
        <f t="shared" si="5"/>
        <v>147.35</v>
      </c>
      <c r="M10" s="24">
        <f t="shared" si="5"/>
        <v>147.35</v>
      </c>
      <c r="N10" s="24">
        <f t="shared" si="5"/>
        <v>147.35</v>
      </c>
      <c r="O10" s="24">
        <f t="shared" si="5"/>
        <v>147.35</v>
      </c>
      <c r="P10" s="24">
        <f t="shared" si="5"/>
        <v>147.35</v>
      </c>
      <c r="Q10" s="24">
        <f t="shared" si="5"/>
        <v>147.35</v>
      </c>
      <c r="R10" s="24">
        <f t="shared" si="5"/>
        <v>147.35</v>
      </c>
      <c r="S10" s="24">
        <f t="shared" si="5"/>
        <v>147.35</v>
      </c>
      <c r="T10" s="24">
        <f t="shared" si="5"/>
        <v>147.35</v>
      </c>
      <c r="U10" s="24">
        <f t="shared" si="5"/>
        <v>147.35</v>
      </c>
      <c r="V10" s="24">
        <f t="shared" si="5"/>
        <v>147.35</v>
      </c>
      <c r="X10" s="20">
        <f>SUM(D10:V10)</f>
        <v>2799.6499999999992</v>
      </c>
    </row>
    <row r="11" spans="1:24" ht="11.25" customHeight="1" x14ac:dyDescent="0.15">
      <c r="A11" s="23" t="s">
        <v>29</v>
      </c>
      <c r="B11" s="24"/>
      <c r="C11" s="24"/>
      <c r="D11" s="24">
        <f>D9-D10</f>
        <v>2799.65</v>
      </c>
      <c r="E11" s="24">
        <f t="shared" ref="E11:V11" si="6">E9-E10</f>
        <v>2799.65</v>
      </c>
      <c r="F11" s="24">
        <f t="shared" si="6"/>
        <v>2799.65</v>
      </c>
      <c r="G11" s="24">
        <f t="shared" si="6"/>
        <v>2799.65</v>
      </c>
      <c r="H11" s="24">
        <f t="shared" si="6"/>
        <v>2799.65</v>
      </c>
      <c r="I11" s="24">
        <f t="shared" si="6"/>
        <v>2799.65</v>
      </c>
      <c r="J11" s="24">
        <f t="shared" si="6"/>
        <v>2799.65</v>
      </c>
      <c r="K11" s="24">
        <f t="shared" si="6"/>
        <v>2799.65</v>
      </c>
      <c r="L11" s="24">
        <f t="shared" si="6"/>
        <v>2799.65</v>
      </c>
      <c r="M11" s="24">
        <f t="shared" si="6"/>
        <v>2799.65</v>
      </c>
      <c r="N11" s="24">
        <f t="shared" si="6"/>
        <v>2799.65</v>
      </c>
      <c r="O11" s="24">
        <f t="shared" si="6"/>
        <v>2799.65</v>
      </c>
      <c r="P11" s="24">
        <f t="shared" si="6"/>
        <v>2799.65</v>
      </c>
      <c r="Q11" s="24">
        <f t="shared" si="6"/>
        <v>2799.65</v>
      </c>
      <c r="R11" s="24">
        <f t="shared" si="6"/>
        <v>2799.65</v>
      </c>
      <c r="S11" s="24">
        <f t="shared" si="6"/>
        <v>2799.65</v>
      </c>
      <c r="T11" s="24">
        <f t="shared" si="6"/>
        <v>2799.65</v>
      </c>
      <c r="U11" s="24">
        <f t="shared" si="6"/>
        <v>2799.65</v>
      </c>
      <c r="V11" s="24">
        <f t="shared" si="6"/>
        <v>2799.65</v>
      </c>
      <c r="X11" s="20">
        <f>SUM(D11:V11)</f>
        <v>53193.35000000002</v>
      </c>
    </row>
    <row r="12" spans="1:24" ht="11.25" customHeight="1" x14ac:dyDescent="0.15">
      <c r="A12" s="23" t="s">
        <v>32</v>
      </c>
      <c r="B12" s="24"/>
      <c r="C12" s="24"/>
      <c r="D12" s="24">
        <f>D11</f>
        <v>2799.65</v>
      </c>
      <c r="E12" s="24">
        <f>SUM(D11:E11)</f>
        <v>5599.3</v>
      </c>
      <c r="F12" s="24">
        <f>SUM(D11:F11)</f>
        <v>8398.9500000000007</v>
      </c>
      <c r="G12" s="24">
        <f>SUM(D11:G11)</f>
        <v>11198.6</v>
      </c>
      <c r="H12" s="24">
        <f>SUM(D11:H11)</f>
        <v>13998.25</v>
      </c>
      <c r="I12" s="24">
        <f>SUM(D11:I11)</f>
        <v>16797.900000000001</v>
      </c>
      <c r="J12" s="24">
        <f>SUM(D11:J11)</f>
        <v>19597.550000000003</v>
      </c>
      <c r="K12" s="24">
        <f>SUM(D11:K11)</f>
        <v>22397.200000000004</v>
      </c>
      <c r="L12" s="24">
        <f>SUM(D11:L11)</f>
        <v>25196.850000000006</v>
      </c>
      <c r="M12" s="24">
        <f>SUM(D11:M11)</f>
        <v>27996.500000000007</v>
      </c>
      <c r="N12" s="24">
        <f>SUM(D11:N11)</f>
        <v>30796.150000000009</v>
      </c>
      <c r="O12" s="24">
        <f>SUM(D11:O11)</f>
        <v>33595.80000000001</v>
      </c>
      <c r="P12" s="24">
        <f>SUM(D11:P11)</f>
        <v>36395.450000000012</v>
      </c>
      <c r="Q12" s="24">
        <f>SUM(D11:Q11)</f>
        <v>39195.100000000013</v>
      </c>
      <c r="R12" s="24">
        <f>SUM(D11:R11)</f>
        <v>41994.750000000015</v>
      </c>
      <c r="S12" s="24">
        <f>SUM(D11:S11)</f>
        <v>44794.400000000016</v>
      </c>
      <c r="T12" s="24">
        <f>SUM(D11:T11)</f>
        <v>47594.050000000017</v>
      </c>
      <c r="U12" s="24">
        <f>SUM(D11:U11)</f>
        <v>50393.700000000019</v>
      </c>
      <c r="V12" s="24">
        <f>SUM(D11:V11)</f>
        <v>53193.35000000002</v>
      </c>
    </row>
    <row r="13" spans="1:24" ht="11.25" customHeight="1" x14ac:dyDescent="0.15">
      <c r="A13" s="23"/>
      <c r="B13" s="24"/>
      <c r="C13" s="24"/>
      <c r="D13" s="24"/>
      <c r="E13" s="24"/>
      <c r="F13" s="24"/>
      <c r="G13" s="24"/>
      <c r="H13" s="24"/>
      <c r="I13" s="24"/>
      <c r="J13" s="24"/>
      <c r="K13" s="24"/>
      <c r="L13" s="24"/>
      <c r="M13" s="24"/>
      <c r="N13" s="24"/>
      <c r="O13" s="24"/>
      <c r="P13" s="24"/>
      <c r="Q13" s="24"/>
      <c r="R13" s="24"/>
      <c r="S13" s="24"/>
      <c r="T13" s="24"/>
      <c r="U13" s="24"/>
      <c r="V13" s="24"/>
    </row>
    <row r="14" spans="1:24" ht="11.25" customHeight="1" x14ac:dyDescent="0.15">
      <c r="A14" s="23" t="s">
        <v>7</v>
      </c>
      <c r="B14" s="24"/>
      <c r="C14" s="24"/>
      <c r="D14" s="24"/>
      <c r="E14" s="24"/>
      <c r="F14" s="24"/>
      <c r="G14" s="24"/>
      <c r="H14" s="24"/>
      <c r="I14" s="24"/>
      <c r="J14" s="24"/>
      <c r="K14" s="24"/>
      <c r="L14" s="24"/>
      <c r="M14" s="24"/>
      <c r="N14" s="24"/>
      <c r="O14" s="24"/>
      <c r="P14" s="24"/>
      <c r="Q14" s="24"/>
      <c r="R14" s="24"/>
      <c r="S14" s="24"/>
      <c r="T14" s="24"/>
      <c r="U14" s="24"/>
      <c r="V14" s="24"/>
    </row>
    <row r="15" spans="1:24" ht="11.25" customHeight="1" x14ac:dyDescent="0.15">
      <c r="A15" s="23"/>
      <c r="B15" s="24"/>
      <c r="C15" s="24"/>
      <c r="D15" s="24"/>
      <c r="E15" s="24"/>
      <c r="F15" s="24"/>
      <c r="G15" s="24"/>
      <c r="H15" s="24"/>
      <c r="I15" s="24"/>
      <c r="J15" s="24"/>
      <c r="K15" s="24"/>
      <c r="L15" s="24"/>
      <c r="M15" s="24"/>
      <c r="N15" s="24"/>
      <c r="O15" s="24"/>
      <c r="P15" s="24"/>
      <c r="Q15" s="24"/>
      <c r="R15" s="24"/>
      <c r="S15" s="24"/>
      <c r="T15" s="24"/>
      <c r="U15" s="24"/>
      <c r="V15" s="24"/>
    </row>
    <row r="16" spans="1:24" ht="11.25" customHeight="1" x14ac:dyDescent="0.15">
      <c r="A16" s="25" t="s">
        <v>8</v>
      </c>
      <c r="B16" s="24"/>
      <c r="C16" s="24"/>
      <c r="D16" s="24"/>
      <c r="E16" s="24"/>
      <c r="F16" s="24"/>
      <c r="G16" s="24"/>
      <c r="H16" s="24"/>
      <c r="I16" s="24"/>
      <c r="J16" s="24"/>
      <c r="K16" s="24"/>
      <c r="L16" s="24"/>
      <c r="M16" s="24"/>
      <c r="N16" s="24"/>
      <c r="O16" s="24"/>
      <c r="P16" s="24"/>
      <c r="Q16" s="24"/>
      <c r="R16" s="24"/>
      <c r="S16" s="24"/>
      <c r="T16" s="24"/>
      <c r="U16" s="24"/>
      <c r="V16" s="24"/>
    </row>
    <row r="17" spans="1:24" ht="11.25" customHeight="1" x14ac:dyDescent="0.15">
      <c r="A17" s="25"/>
      <c r="B17" s="24"/>
      <c r="C17" s="24"/>
      <c r="D17" s="24"/>
      <c r="E17" s="24"/>
      <c r="F17" s="24"/>
      <c r="G17" s="24"/>
      <c r="H17" s="24"/>
      <c r="I17" s="24"/>
      <c r="J17" s="24"/>
      <c r="K17" s="24"/>
      <c r="L17" s="24"/>
      <c r="M17" s="24"/>
      <c r="N17" s="24"/>
      <c r="O17" s="24"/>
      <c r="P17" s="24"/>
      <c r="Q17" s="24"/>
      <c r="R17" s="24"/>
      <c r="S17" s="24"/>
      <c r="T17" s="24"/>
      <c r="U17" s="24"/>
      <c r="V17" s="24"/>
    </row>
    <row r="18" spans="1:24" ht="11.25" customHeight="1" x14ac:dyDescent="0.15">
      <c r="A18" s="23" t="s">
        <v>30</v>
      </c>
      <c r="B18" s="24"/>
      <c r="C18" s="24"/>
      <c r="D18" s="94">
        <v>38</v>
      </c>
      <c r="E18" s="94">
        <f>D18</f>
        <v>38</v>
      </c>
      <c r="F18" s="94">
        <f t="shared" ref="F18:V18" si="7">E18</f>
        <v>38</v>
      </c>
      <c r="G18" s="94">
        <f t="shared" si="7"/>
        <v>38</v>
      </c>
      <c r="H18" s="94">
        <f t="shared" si="7"/>
        <v>38</v>
      </c>
      <c r="I18" s="94">
        <f t="shared" si="7"/>
        <v>38</v>
      </c>
      <c r="J18" s="94">
        <f t="shared" si="7"/>
        <v>38</v>
      </c>
      <c r="K18" s="94">
        <f t="shared" si="7"/>
        <v>38</v>
      </c>
      <c r="L18" s="94">
        <f t="shared" si="7"/>
        <v>38</v>
      </c>
      <c r="M18" s="94">
        <f t="shared" si="7"/>
        <v>38</v>
      </c>
      <c r="N18" s="94">
        <f t="shared" si="7"/>
        <v>38</v>
      </c>
      <c r="O18" s="94">
        <f t="shared" si="7"/>
        <v>38</v>
      </c>
      <c r="P18" s="94">
        <f t="shared" si="7"/>
        <v>38</v>
      </c>
      <c r="Q18" s="94">
        <f t="shared" si="7"/>
        <v>38</v>
      </c>
      <c r="R18" s="94">
        <f t="shared" si="7"/>
        <v>38</v>
      </c>
      <c r="S18" s="94">
        <f t="shared" si="7"/>
        <v>38</v>
      </c>
      <c r="T18" s="94">
        <f t="shared" si="7"/>
        <v>38</v>
      </c>
      <c r="U18" s="94">
        <f t="shared" si="7"/>
        <v>38</v>
      </c>
      <c r="V18" s="94">
        <f t="shared" si="7"/>
        <v>38</v>
      </c>
    </row>
    <row r="19" spans="1:24" ht="11.25" customHeight="1" x14ac:dyDescent="0.15">
      <c r="A19" s="23"/>
      <c r="B19" s="23"/>
      <c r="C19" s="23"/>
      <c r="D19" s="23"/>
      <c r="E19" s="23"/>
      <c r="F19" s="23"/>
      <c r="G19" s="23"/>
      <c r="H19" s="23"/>
      <c r="I19" s="23"/>
      <c r="J19" s="23"/>
      <c r="K19" s="23"/>
      <c r="L19" s="23"/>
      <c r="M19" s="23"/>
      <c r="N19" s="23"/>
      <c r="O19" s="23"/>
      <c r="P19" s="23"/>
      <c r="Q19" s="23"/>
      <c r="R19" s="23"/>
      <c r="S19" s="23"/>
      <c r="T19" s="23"/>
      <c r="U19" s="23"/>
      <c r="V19" s="23"/>
      <c r="W19" s="19"/>
    </row>
    <row r="20" spans="1:24" ht="11.25" customHeight="1" x14ac:dyDescent="0.15">
      <c r="A20" s="23" t="s">
        <v>38</v>
      </c>
      <c r="B20" s="24"/>
      <c r="C20" s="24"/>
      <c r="D20" s="24">
        <f t="shared" ref="D20:V20" si="8">(D11*D18)+D35</f>
        <v>214386.7</v>
      </c>
      <c r="E20" s="24">
        <f t="shared" si="8"/>
        <v>214386.7</v>
      </c>
      <c r="F20" s="24">
        <f t="shared" si="8"/>
        <v>214386.7</v>
      </c>
      <c r="G20" s="24">
        <f>(G11*G18)+G35</f>
        <v>214386.7</v>
      </c>
      <c r="H20" s="24">
        <f t="shared" si="8"/>
        <v>214386.7</v>
      </c>
      <c r="I20" s="24">
        <f t="shared" si="8"/>
        <v>214386.7</v>
      </c>
      <c r="J20" s="24">
        <f t="shared" si="8"/>
        <v>214386.7</v>
      </c>
      <c r="K20" s="24">
        <f t="shared" si="8"/>
        <v>214386.7</v>
      </c>
      <c r="L20" s="24">
        <f t="shared" si="8"/>
        <v>214386.7</v>
      </c>
      <c r="M20" s="24">
        <f t="shared" si="8"/>
        <v>214386.7</v>
      </c>
      <c r="N20" s="24">
        <f t="shared" si="8"/>
        <v>214386.7</v>
      </c>
      <c r="O20" s="24">
        <f t="shared" si="8"/>
        <v>214386.7</v>
      </c>
      <c r="P20" s="24">
        <f t="shared" si="8"/>
        <v>214386.7</v>
      </c>
      <c r="Q20" s="24">
        <f t="shared" si="8"/>
        <v>214386.7</v>
      </c>
      <c r="R20" s="24">
        <f t="shared" si="8"/>
        <v>214386.7</v>
      </c>
      <c r="S20" s="24">
        <f t="shared" si="8"/>
        <v>214386.7</v>
      </c>
      <c r="T20" s="24">
        <f t="shared" si="8"/>
        <v>214386.7</v>
      </c>
      <c r="U20" s="24">
        <f t="shared" si="8"/>
        <v>214386.7</v>
      </c>
      <c r="V20" s="24">
        <f t="shared" si="8"/>
        <v>214386.7</v>
      </c>
    </row>
    <row r="21" spans="1:24" ht="11.25" customHeight="1" x14ac:dyDescent="0.15">
      <c r="A21" s="23"/>
      <c r="B21" s="24"/>
      <c r="C21" s="24"/>
      <c r="D21" s="24"/>
      <c r="E21" s="24"/>
      <c r="F21" s="24"/>
      <c r="G21" s="24"/>
      <c r="H21" s="24"/>
      <c r="I21" s="24"/>
      <c r="J21" s="24"/>
      <c r="K21" s="24"/>
      <c r="L21" s="24"/>
      <c r="M21" s="24"/>
      <c r="N21" s="24"/>
      <c r="O21" s="24"/>
      <c r="P21" s="24"/>
      <c r="Q21" s="24"/>
      <c r="R21" s="24"/>
      <c r="S21" s="24"/>
      <c r="T21" s="24"/>
      <c r="U21" s="24"/>
      <c r="V21" s="24"/>
    </row>
    <row r="22" spans="1:24" ht="11.25" customHeight="1" x14ac:dyDescent="0.15">
      <c r="A22" s="23" t="s">
        <v>40</v>
      </c>
      <c r="B22" s="24"/>
      <c r="C22" s="24"/>
      <c r="D22" s="24">
        <f>(D12*D18)</f>
        <v>106386.7</v>
      </c>
      <c r="E22" s="24">
        <f>(E11*E18)+D22</f>
        <v>212773.4</v>
      </c>
      <c r="F22" s="24">
        <f t="shared" ref="F22:V22" si="9">(F11*F18)+E22</f>
        <v>319160.09999999998</v>
      </c>
      <c r="G22" s="24">
        <f t="shared" si="9"/>
        <v>425546.8</v>
      </c>
      <c r="H22" s="24">
        <f t="shared" si="9"/>
        <v>531933.5</v>
      </c>
      <c r="I22" s="24">
        <f t="shared" si="9"/>
        <v>638320.19999999995</v>
      </c>
      <c r="J22" s="24">
        <f t="shared" si="9"/>
        <v>744706.89999999991</v>
      </c>
      <c r="K22" s="24">
        <f t="shared" si="9"/>
        <v>851093.59999999986</v>
      </c>
      <c r="L22" s="24">
        <f t="shared" si="9"/>
        <v>957480.29999999981</v>
      </c>
      <c r="M22" s="24">
        <f t="shared" si="9"/>
        <v>1063866.9999999998</v>
      </c>
      <c r="N22" s="24">
        <f t="shared" si="9"/>
        <v>1170253.6999999997</v>
      </c>
      <c r="O22" s="24">
        <f t="shared" si="9"/>
        <v>1276640.3999999997</v>
      </c>
      <c r="P22" s="24">
        <f t="shared" si="9"/>
        <v>1383027.0999999996</v>
      </c>
      <c r="Q22" s="24">
        <f t="shared" si="9"/>
        <v>1489413.7999999996</v>
      </c>
      <c r="R22" s="24">
        <f t="shared" si="9"/>
        <v>1595800.4999999995</v>
      </c>
      <c r="S22" s="24">
        <f t="shared" si="9"/>
        <v>1702187.1999999995</v>
      </c>
      <c r="T22" s="24">
        <f t="shared" si="9"/>
        <v>1808573.8999999994</v>
      </c>
      <c r="U22" s="24">
        <f t="shared" si="9"/>
        <v>1914960.5999999994</v>
      </c>
      <c r="V22" s="24">
        <f t="shared" si="9"/>
        <v>2021347.2999999993</v>
      </c>
    </row>
    <row r="23" spans="1:24" ht="11.25" customHeight="1" x14ac:dyDescent="0.15">
      <c r="A23" s="30"/>
      <c r="B23" s="31"/>
      <c r="C23" s="31"/>
      <c r="D23" s="31"/>
      <c r="E23" s="31"/>
      <c r="F23" s="31"/>
      <c r="G23" s="31"/>
      <c r="H23" s="31"/>
      <c r="I23" s="31"/>
      <c r="J23" s="31"/>
      <c r="K23" s="31"/>
      <c r="L23" s="31"/>
      <c r="M23" s="31"/>
      <c r="N23" s="31"/>
      <c r="O23" s="31"/>
      <c r="P23" s="31"/>
      <c r="Q23" s="31"/>
      <c r="R23" s="31"/>
      <c r="S23" s="31"/>
      <c r="T23" s="31"/>
      <c r="U23" s="31"/>
      <c r="V23" s="31"/>
    </row>
    <row r="24" spans="1:24" ht="11.25" customHeight="1" x14ac:dyDescent="0.15">
      <c r="A24" s="23"/>
      <c r="B24" s="24"/>
      <c r="C24" s="24"/>
      <c r="D24" s="24"/>
      <c r="E24" s="24"/>
      <c r="F24" s="24"/>
      <c r="G24" s="24"/>
      <c r="H24" s="24"/>
      <c r="I24" s="24"/>
      <c r="J24" s="24"/>
      <c r="K24" s="24"/>
      <c r="L24" s="24"/>
      <c r="M24" s="24"/>
      <c r="N24" s="24"/>
      <c r="O24" s="24"/>
      <c r="P24" s="24"/>
      <c r="Q24" s="24"/>
      <c r="R24" s="24"/>
      <c r="S24" s="24"/>
      <c r="T24" s="24"/>
      <c r="U24" s="24"/>
      <c r="V24" s="24"/>
    </row>
    <row r="25" spans="1:24" ht="11.25" customHeight="1" x14ac:dyDescent="0.15">
      <c r="A25" s="25" t="s">
        <v>35</v>
      </c>
      <c r="B25" s="24"/>
      <c r="C25" s="24"/>
      <c r="D25" s="24"/>
      <c r="E25" s="24"/>
      <c r="F25" s="24"/>
      <c r="G25" s="24"/>
      <c r="H25" s="24"/>
      <c r="I25" s="24"/>
      <c r="J25" s="24"/>
      <c r="K25" s="24"/>
      <c r="L25" s="24"/>
      <c r="M25" s="24"/>
      <c r="N25" s="24"/>
      <c r="O25" s="24"/>
      <c r="P25" s="24"/>
      <c r="Q25" s="24"/>
      <c r="R25" s="24"/>
      <c r="S25" s="24"/>
      <c r="T25" s="24"/>
      <c r="U25" s="24"/>
      <c r="V25" s="24"/>
    </row>
    <row r="26" spans="1:24" ht="11.25" customHeight="1" x14ac:dyDescent="0.15">
      <c r="A26" s="23"/>
      <c r="B26" s="24"/>
      <c r="C26" s="24"/>
      <c r="D26" s="24"/>
      <c r="E26" s="24"/>
      <c r="F26" s="24"/>
      <c r="G26" s="24"/>
      <c r="H26" s="24"/>
      <c r="I26" s="24"/>
      <c r="J26" s="24"/>
      <c r="K26" s="24"/>
      <c r="L26" s="24"/>
      <c r="M26" s="24"/>
      <c r="N26" s="24"/>
      <c r="O26" s="24"/>
      <c r="P26" s="24"/>
      <c r="Q26" s="24"/>
      <c r="R26" s="24"/>
      <c r="S26" s="24"/>
      <c r="T26" s="24"/>
      <c r="U26" s="24"/>
      <c r="V26" s="24"/>
    </row>
    <row r="27" spans="1:24" ht="11.25" customHeight="1" x14ac:dyDescent="0.15">
      <c r="A27" s="23" t="s">
        <v>31</v>
      </c>
      <c r="B27" s="24"/>
      <c r="C27" s="24"/>
      <c r="D27" s="94">
        <v>4500</v>
      </c>
      <c r="E27" s="94">
        <f>D27</f>
        <v>4500</v>
      </c>
      <c r="F27" s="94">
        <f t="shared" ref="F27:L27" si="10">E27</f>
        <v>4500</v>
      </c>
      <c r="G27" s="94">
        <f t="shared" si="10"/>
        <v>4500</v>
      </c>
      <c r="H27" s="94">
        <f t="shared" si="10"/>
        <v>4500</v>
      </c>
      <c r="I27" s="94">
        <f t="shared" si="10"/>
        <v>4500</v>
      </c>
      <c r="J27" s="94">
        <f t="shared" si="10"/>
        <v>4500</v>
      </c>
      <c r="K27" s="94">
        <f t="shared" si="10"/>
        <v>4500</v>
      </c>
      <c r="L27" s="94">
        <f t="shared" si="10"/>
        <v>4500</v>
      </c>
      <c r="M27" s="94">
        <f t="shared" ref="M27:V27" si="11">L27</f>
        <v>4500</v>
      </c>
      <c r="N27" s="94">
        <f t="shared" si="11"/>
        <v>4500</v>
      </c>
      <c r="O27" s="94">
        <f t="shared" si="11"/>
        <v>4500</v>
      </c>
      <c r="P27" s="94">
        <f t="shared" si="11"/>
        <v>4500</v>
      </c>
      <c r="Q27" s="94">
        <f t="shared" si="11"/>
        <v>4500</v>
      </c>
      <c r="R27" s="94">
        <f t="shared" si="11"/>
        <v>4500</v>
      </c>
      <c r="S27" s="94">
        <f t="shared" si="11"/>
        <v>4500</v>
      </c>
      <c r="T27" s="94">
        <f t="shared" si="11"/>
        <v>4500</v>
      </c>
      <c r="U27" s="94">
        <f t="shared" si="11"/>
        <v>4500</v>
      </c>
      <c r="V27" s="94">
        <f t="shared" si="11"/>
        <v>4500</v>
      </c>
      <c r="X27" s="20">
        <f>SUM(D27:V27)</f>
        <v>85500</v>
      </c>
    </row>
    <row r="28" spans="1:24" ht="11.25" customHeight="1" x14ac:dyDescent="0.15">
      <c r="A28" s="23"/>
      <c r="B28" s="24"/>
      <c r="C28" s="24"/>
      <c r="D28" s="24"/>
      <c r="E28" s="24"/>
      <c r="F28" s="24"/>
      <c r="G28" s="24"/>
      <c r="H28" s="24"/>
      <c r="I28" s="24"/>
      <c r="J28" s="24"/>
      <c r="K28" s="24"/>
      <c r="L28" s="24"/>
      <c r="M28" s="24"/>
      <c r="N28" s="24"/>
      <c r="O28" s="24"/>
      <c r="P28" s="24"/>
      <c r="Q28" s="24"/>
      <c r="R28" s="24"/>
      <c r="S28" s="24"/>
      <c r="T28" s="24"/>
      <c r="U28" s="24"/>
      <c r="V28" s="24"/>
    </row>
    <row r="29" spans="1:24" ht="11.25" customHeight="1" x14ac:dyDescent="0.15">
      <c r="A29" s="23" t="s">
        <v>33</v>
      </c>
      <c r="B29" s="24"/>
      <c r="C29" s="24"/>
      <c r="D29" s="24">
        <f>D27</f>
        <v>4500</v>
      </c>
      <c r="E29" s="24">
        <f>SUM(D27:E27)</f>
        <v>9000</v>
      </c>
      <c r="F29" s="24">
        <f>SUM(D27:F27)</f>
        <v>13500</v>
      </c>
      <c r="G29" s="24">
        <f>SUM(D27:G27)</f>
        <v>18000</v>
      </c>
      <c r="H29" s="24">
        <f>SUM(D27:H27)</f>
        <v>22500</v>
      </c>
      <c r="I29" s="24">
        <f>SUM(D27:I27)</f>
        <v>27000</v>
      </c>
      <c r="J29" s="24">
        <f>SUM(D27:J27)</f>
        <v>31500</v>
      </c>
      <c r="K29" s="24">
        <f>SUM(D27:K27)</f>
        <v>36000</v>
      </c>
      <c r="L29" s="24">
        <f>SUM(D27:L27)</f>
        <v>40500</v>
      </c>
      <c r="M29" s="24">
        <f>SUM(D27:M27)</f>
        <v>45000</v>
      </c>
      <c r="N29" s="24">
        <f>SUM(D27:N27)</f>
        <v>49500</v>
      </c>
      <c r="O29" s="24">
        <f>SUM(D27:O27)</f>
        <v>54000</v>
      </c>
      <c r="P29" s="24">
        <f>SUM(D27:P27)</f>
        <v>58500</v>
      </c>
      <c r="Q29" s="24">
        <f>SUM(D27:Q27)</f>
        <v>63000</v>
      </c>
      <c r="R29" s="24">
        <f>SUM(D27:R27)</f>
        <v>67500</v>
      </c>
      <c r="S29" s="24">
        <f>SUM(D27:S27)</f>
        <v>72000</v>
      </c>
      <c r="T29" s="24">
        <f>SUM(D27:T27)</f>
        <v>76500</v>
      </c>
      <c r="U29" s="24">
        <f>SUM(D27:U27)</f>
        <v>81000</v>
      </c>
      <c r="V29" s="24">
        <f>SUM(D27:V27)</f>
        <v>85500</v>
      </c>
    </row>
    <row r="30" spans="1:24" ht="11.25" customHeight="1" x14ac:dyDescent="0.15">
      <c r="A30" s="23"/>
      <c r="B30" s="24"/>
      <c r="C30" s="24"/>
      <c r="D30" s="24"/>
      <c r="E30" s="24"/>
      <c r="F30" s="24"/>
      <c r="G30" s="24"/>
      <c r="H30" s="24"/>
      <c r="I30" s="24"/>
      <c r="J30" s="24"/>
      <c r="K30" s="24"/>
      <c r="L30" s="24"/>
      <c r="M30" s="24"/>
      <c r="N30" s="24"/>
      <c r="O30" s="24"/>
      <c r="P30" s="24"/>
      <c r="Q30" s="24"/>
      <c r="R30" s="24"/>
      <c r="S30" s="24"/>
      <c r="T30" s="24"/>
      <c r="U30" s="24"/>
      <c r="V30" s="24"/>
    </row>
    <row r="31" spans="1:24" ht="11.25" customHeight="1" x14ac:dyDescent="0.15">
      <c r="A31" s="25" t="s">
        <v>8</v>
      </c>
      <c r="B31" s="24"/>
      <c r="C31" s="24"/>
      <c r="D31" s="24"/>
      <c r="E31" s="24"/>
      <c r="F31" s="24"/>
      <c r="G31" s="24"/>
      <c r="H31" s="24"/>
      <c r="I31" s="24"/>
      <c r="J31" s="24"/>
      <c r="K31" s="24"/>
      <c r="L31" s="24"/>
      <c r="M31" s="24"/>
      <c r="N31" s="24"/>
      <c r="O31" s="24"/>
      <c r="P31" s="24"/>
      <c r="Q31" s="24"/>
      <c r="R31" s="24"/>
      <c r="S31" s="24"/>
      <c r="T31" s="24"/>
      <c r="U31" s="24"/>
      <c r="V31" s="24"/>
    </row>
    <row r="32" spans="1:24" ht="11.25" customHeight="1" x14ac:dyDescent="0.15">
      <c r="A32" s="23"/>
      <c r="B32" s="24"/>
      <c r="C32" s="24"/>
      <c r="D32" s="24"/>
      <c r="E32" s="24"/>
      <c r="F32" s="24"/>
      <c r="G32" s="24"/>
      <c r="H32" s="24"/>
      <c r="I32" s="24"/>
      <c r="J32" s="24"/>
      <c r="K32" s="24"/>
      <c r="L32" s="24"/>
      <c r="M32" s="24"/>
      <c r="N32" s="24"/>
      <c r="O32" s="24"/>
      <c r="P32" s="24"/>
      <c r="Q32" s="24"/>
      <c r="R32" s="24"/>
      <c r="S32" s="24"/>
      <c r="T32" s="24"/>
      <c r="U32" s="24"/>
      <c r="V32" s="24"/>
    </row>
    <row r="33" spans="1:22" ht="11.25" customHeight="1" x14ac:dyDescent="0.15">
      <c r="A33" s="23" t="s">
        <v>36</v>
      </c>
      <c r="B33" s="24"/>
      <c r="C33" s="24"/>
      <c r="D33" s="94">
        <v>24</v>
      </c>
      <c r="E33" s="94">
        <f>D33</f>
        <v>24</v>
      </c>
      <c r="F33" s="94">
        <f t="shared" ref="F33:V33" si="12">E33</f>
        <v>24</v>
      </c>
      <c r="G33" s="94">
        <f t="shared" si="12"/>
        <v>24</v>
      </c>
      <c r="H33" s="94">
        <f t="shared" si="12"/>
        <v>24</v>
      </c>
      <c r="I33" s="94">
        <f t="shared" si="12"/>
        <v>24</v>
      </c>
      <c r="J33" s="94">
        <f t="shared" si="12"/>
        <v>24</v>
      </c>
      <c r="K33" s="94">
        <f t="shared" si="12"/>
        <v>24</v>
      </c>
      <c r="L33" s="94">
        <f t="shared" si="12"/>
        <v>24</v>
      </c>
      <c r="M33" s="94">
        <f t="shared" si="12"/>
        <v>24</v>
      </c>
      <c r="N33" s="94">
        <f t="shared" si="12"/>
        <v>24</v>
      </c>
      <c r="O33" s="94">
        <f t="shared" si="12"/>
        <v>24</v>
      </c>
      <c r="P33" s="94">
        <f t="shared" si="12"/>
        <v>24</v>
      </c>
      <c r="Q33" s="94">
        <f t="shared" si="12"/>
        <v>24</v>
      </c>
      <c r="R33" s="94">
        <f t="shared" si="12"/>
        <v>24</v>
      </c>
      <c r="S33" s="94">
        <f t="shared" si="12"/>
        <v>24</v>
      </c>
      <c r="T33" s="94">
        <f t="shared" si="12"/>
        <v>24</v>
      </c>
      <c r="U33" s="94">
        <f t="shared" si="12"/>
        <v>24</v>
      </c>
      <c r="V33" s="94">
        <f t="shared" si="12"/>
        <v>24</v>
      </c>
    </row>
    <row r="34" spans="1:22" ht="11.25" customHeight="1" x14ac:dyDescent="0.15">
      <c r="A34" s="23"/>
      <c r="B34" s="24"/>
      <c r="C34" s="24"/>
      <c r="D34" s="24"/>
      <c r="E34" s="24"/>
      <c r="F34" s="24"/>
      <c r="G34" s="24"/>
      <c r="H34" s="24"/>
      <c r="I34" s="24"/>
      <c r="J34" s="24"/>
      <c r="K34" s="24"/>
      <c r="L34" s="24"/>
      <c r="M34" s="24"/>
      <c r="N34" s="24"/>
      <c r="O34" s="24"/>
      <c r="P34" s="24"/>
      <c r="Q34" s="24"/>
      <c r="R34" s="24"/>
      <c r="S34" s="24"/>
      <c r="T34" s="24"/>
      <c r="U34" s="24"/>
      <c r="V34" s="24"/>
    </row>
    <row r="35" spans="1:22" ht="11.25" customHeight="1" x14ac:dyDescent="0.15">
      <c r="A35" s="23" t="s">
        <v>39</v>
      </c>
      <c r="B35" s="24"/>
      <c r="C35" s="24"/>
      <c r="D35" s="27">
        <f>D27*D33</f>
        <v>108000</v>
      </c>
      <c r="E35" s="27">
        <f t="shared" ref="E35:V35" si="13">E27*E33</f>
        <v>108000</v>
      </c>
      <c r="F35" s="27">
        <f t="shared" si="13"/>
        <v>108000</v>
      </c>
      <c r="G35" s="27">
        <f t="shared" si="13"/>
        <v>108000</v>
      </c>
      <c r="H35" s="27">
        <f t="shared" si="13"/>
        <v>108000</v>
      </c>
      <c r="I35" s="27">
        <f t="shared" si="13"/>
        <v>108000</v>
      </c>
      <c r="J35" s="27">
        <f t="shared" si="13"/>
        <v>108000</v>
      </c>
      <c r="K35" s="27">
        <f t="shared" si="13"/>
        <v>108000</v>
      </c>
      <c r="L35" s="27">
        <f t="shared" si="13"/>
        <v>108000</v>
      </c>
      <c r="M35" s="27">
        <f t="shared" si="13"/>
        <v>108000</v>
      </c>
      <c r="N35" s="27">
        <f t="shared" si="13"/>
        <v>108000</v>
      </c>
      <c r="O35" s="27">
        <f t="shared" si="13"/>
        <v>108000</v>
      </c>
      <c r="P35" s="27">
        <f t="shared" si="13"/>
        <v>108000</v>
      </c>
      <c r="Q35" s="27">
        <f t="shared" si="13"/>
        <v>108000</v>
      </c>
      <c r="R35" s="27">
        <f>R27*R33</f>
        <v>108000</v>
      </c>
      <c r="S35" s="27">
        <f t="shared" si="13"/>
        <v>108000</v>
      </c>
      <c r="T35" s="27">
        <f t="shared" si="13"/>
        <v>108000</v>
      </c>
      <c r="U35" s="27">
        <f t="shared" si="13"/>
        <v>108000</v>
      </c>
      <c r="V35" s="27">
        <f t="shared" si="13"/>
        <v>108000</v>
      </c>
    </row>
    <row r="36" spans="1:22" ht="11.25" customHeight="1" x14ac:dyDescent="0.15">
      <c r="A36" s="23"/>
      <c r="B36" s="24"/>
      <c r="C36" s="24"/>
      <c r="D36" s="24"/>
      <c r="E36" s="24"/>
      <c r="F36" s="24"/>
      <c r="G36" s="24"/>
      <c r="H36" s="24"/>
      <c r="I36" s="24"/>
      <c r="J36" s="24"/>
      <c r="K36" s="24"/>
      <c r="L36" s="24"/>
      <c r="M36" s="24"/>
      <c r="N36" s="24"/>
      <c r="O36" s="24"/>
      <c r="P36" s="24"/>
      <c r="Q36" s="24"/>
      <c r="R36" s="24"/>
      <c r="S36" s="24"/>
      <c r="T36" s="24"/>
      <c r="U36" s="24"/>
      <c r="V36" s="24"/>
    </row>
    <row r="37" spans="1:22" ht="11.25" customHeight="1" x14ac:dyDescent="0.15">
      <c r="A37" s="23" t="s">
        <v>37</v>
      </c>
      <c r="B37" s="24"/>
      <c r="C37" s="24"/>
      <c r="D37" s="24">
        <f>(D27*D33)</f>
        <v>108000</v>
      </c>
      <c r="E37" s="24">
        <f>(E27*E33)+D37</f>
        <v>216000</v>
      </c>
      <c r="F37" s="24">
        <f t="shared" ref="F37:V37" si="14">(F27*F33)+E37</f>
        <v>324000</v>
      </c>
      <c r="G37" s="24">
        <f t="shared" si="14"/>
        <v>432000</v>
      </c>
      <c r="H37" s="24">
        <f t="shared" si="14"/>
        <v>540000</v>
      </c>
      <c r="I37" s="24">
        <f t="shared" si="14"/>
        <v>648000</v>
      </c>
      <c r="J37" s="24">
        <f t="shared" si="14"/>
        <v>756000</v>
      </c>
      <c r="K37" s="24">
        <f t="shared" si="14"/>
        <v>864000</v>
      </c>
      <c r="L37" s="24">
        <f t="shared" si="14"/>
        <v>972000</v>
      </c>
      <c r="M37" s="24">
        <f t="shared" si="14"/>
        <v>1080000</v>
      </c>
      <c r="N37" s="24">
        <f t="shared" si="14"/>
        <v>1188000</v>
      </c>
      <c r="O37" s="24">
        <f t="shared" si="14"/>
        <v>1296000</v>
      </c>
      <c r="P37" s="24">
        <f t="shared" si="14"/>
        <v>1404000</v>
      </c>
      <c r="Q37" s="24">
        <f t="shared" si="14"/>
        <v>1512000</v>
      </c>
      <c r="R37" s="24">
        <f t="shared" si="14"/>
        <v>1620000</v>
      </c>
      <c r="S37" s="24">
        <f t="shared" si="14"/>
        <v>1728000</v>
      </c>
      <c r="T37" s="24">
        <f t="shared" si="14"/>
        <v>1836000</v>
      </c>
      <c r="U37" s="24">
        <f t="shared" si="14"/>
        <v>1944000</v>
      </c>
      <c r="V37" s="24">
        <f t="shared" si="14"/>
        <v>2052000</v>
      </c>
    </row>
    <row r="38" spans="1:22" ht="11.25" customHeight="1" x14ac:dyDescent="0.15">
      <c r="A38" s="23"/>
      <c r="B38" s="24"/>
      <c r="C38" s="24"/>
      <c r="D38" s="24"/>
      <c r="E38" s="24"/>
      <c r="F38" s="24"/>
      <c r="G38" s="24"/>
      <c r="H38" s="24"/>
      <c r="I38" s="24"/>
      <c r="J38" s="24"/>
      <c r="K38" s="24"/>
      <c r="L38" s="24"/>
      <c r="M38" s="24"/>
      <c r="N38" s="24"/>
      <c r="O38" s="24"/>
      <c r="P38" s="24"/>
      <c r="Q38" s="24"/>
      <c r="R38" s="24"/>
      <c r="S38" s="24"/>
      <c r="T38" s="24"/>
      <c r="U38" s="24"/>
      <c r="V38" s="24"/>
    </row>
    <row r="39" spans="1:22" ht="11.25" customHeight="1" x14ac:dyDescent="0.15"/>
    <row r="40" spans="1:22" ht="11.25" customHeight="1" x14ac:dyDescent="0.15">
      <c r="T40" s="20" t="s">
        <v>8</v>
      </c>
      <c r="V40" s="20">
        <f>V22+V37</f>
        <v>4073347.2999999993</v>
      </c>
    </row>
    <row r="41" spans="1:22" ht="11.25" customHeight="1" x14ac:dyDescent="0.15">
      <c r="T41" s="20" t="s">
        <v>79</v>
      </c>
      <c r="V41" s="20">
        <f ca="1">'Tabelle de base'!BM78</f>
        <v>9739649.243943058</v>
      </c>
    </row>
    <row r="42" spans="1:22" ht="11.25" customHeight="1" x14ac:dyDescent="0.15"/>
    <row r="43" spans="1:22" ht="11.25" customHeight="1" x14ac:dyDescent="0.15"/>
    <row r="44" spans="1:22" ht="11.25" customHeight="1" x14ac:dyDescent="0.15">
      <c r="T44" s="20" t="s">
        <v>80</v>
      </c>
      <c r="V44" s="20">
        <f ca="1">V40-V41</f>
        <v>-5666301.9439430591</v>
      </c>
    </row>
    <row r="45" spans="1:22" ht="11.25" customHeight="1" x14ac:dyDescent="0.15"/>
  </sheetData>
  <pageMargins left="0" right="0" top="0.78740157480314965" bottom="0.78740157480314965" header="0.31496062992125984" footer="0.31496062992125984"/>
  <pageSetup paperSize="9" scale="82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B70"/>
  <sheetViews>
    <sheetView showGridLines="0" topLeftCell="A25" zoomScaleNormal="100" workbookViewId="0">
      <selection activeCell="U49" sqref="U49"/>
    </sheetView>
  </sheetViews>
  <sheetFormatPr baseColWidth="10" defaultRowHeight="12.75" x14ac:dyDescent="0.2"/>
  <cols>
    <col min="1" max="1" width="10.42578125" style="18" customWidth="1"/>
    <col min="2" max="2" width="3" style="14" customWidth="1"/>
    <col min="3" max="3" width="34.85546875" style="14" customWidth="1"/>
    <col min="4" max="4" width="7.140625" style="14" customWidth="1"/>
    <col min="5" max="5" width="6.28515625" style="14" bestFit="1" customWidth="1"/>
    <col min="6" max="6" width="7.140625" style="14" bestFit="1" customWidth="1"/>
    <col min="7" max="7" width="9" style="14" customWidth="1"/>
    <col min="8" max="9" width="7.140625" style="14" bestFit="1" customWidth="1"/>
    <col min="10" max="25" width="8.42578125" style="14" bestFit="1" customWidth="1"/>
    <col min="26" max="16384" width="11.42578125" style="14"/>
  </cols>
  <sheetData>
    <row r="1" spans="1:28" ht="21" thickBot="1" x14ac:dyDescent="0.35">
      <c r="A1" s="10" t="s">
        <v>136</v>
      </c>
      <c r="B1" s="11"/>
      <c r="C1" s="12"/>
      <c r="D1" s="218" t="s">
        <v>137</v>
      </c>
      <c r="E1" s="219"/>
      <c r="F1" s="13"/>
      <c r="G1" s="12"/>
      <c r="H1" s="12"/>
      <c r="I1" s="12"/>
      <c r="J1" s="12"/>
      <c r="K1" s="12"/>
      <c r="L1" s="12"/>
      <c r="M1" s="12"/>
      <c r="N1" s="12"/>
      <c r="O1" s="12"/>
      <c r="P1" s="12"/>
      <c r="Q1" s="12"/>
      <c r="R1" s="12"/>
      <c r="S1" s="12"/>
      <c r="T1" s="12"/>
      <c r="U1" s="12"/>
      <c r="V1" s="12"/>
      <c r="W1" s="12"/>
      <c r="X1" s="11"/>
      <c r="Y1" s="186"/>
    </row>
    <row r="2" spans="1:28" x14ac:dyDescent="0.2">
      <c r="A2" s="32"/>
      <c r="B2" s="33"/>
      <c r="C2" s="33"/>
      <c r="D2" s="34"/>
      <c r="E2" s="35">
        <v>2015</v>
      </c>
      <c r="F2" s="35">
        <v>2016</v>
      </c>
      <c r="G2" s="35">
        <v>2017</v>
      </c>
      <c r="H2" s="35">
        <v>2018</v>
      </c>
      <c r="I2" s="35">
        <v>2019</v>
      </c>
      <c r="J2" s="35">
        <v>2020</v>
      </c>
      <c r="K2" s="35">
        <v>2021</v>
      </c>
      <c r="L2" s="35">
        <v>2022</v>
      </c>
      <c r="M2" s="35">
        <v>2023</v>
      </c>
      <c r="N2" s="35">
        <v>2024</v>
      </c>
      <c r="O2" s="35">
        <v>2025</v>
      </c>
      <c r="P2" s="35">
        <v>2026</v>
      </c>
      <c r="Q2" s="35">
        <v>2027</v>
      </c>
      <c r="R2" s="35">
        <v>2028</v>
      </c>
      <c r="S2" s="35">
        <v>2029</v>
      </c>
      <c r="T2" s="35">
        <v>2030</v>
      </c>
      <c r="U2" s="35">
        <v>2031</v>
      </c>
      <c r="V2" s="35">
        <v>2032</v>
      </c>
      <c r="W2" s="35">
        <v>2033</v>
      </c>
      <c r="X2" s="35">
        <v>2034</v>
      </c>
      <c r="Y2" s="36">
        <v>2035</v>
      </c>
      <c r="Z2" s="37"/>
      <c r="AA2" s="37"/>
      <c r="AB2" s="37"/>
    </row>
    <row r="3" spans="1:28" x14ac:dyDescent="0.2">
      <c r="A3" s="38"/>
      <c r="B3" s="39"/>
      <c r="C3" s="39" t="s">
        <v>138</v>
      </c>
      <c r="D3" s="40"/>
      <c r="E3" s="41">
        <v>0</v>
      </c>
      <c r="F3" s="41">
        <v>1</v>
      </c>
      <c r="G3" s="41">
        <v>2</v>
      </c>
      <c r="H3" s="41">
        <v>3</v>
      </c>
      <c r="I3" s="41">
        <v>4</v>
      </c>
      <c r="J3" s="41">
        <v>5</v>
      </c>
      <c r="K3" s="41">
        <v>6</v>
      </c>
      <c r="L3" s="41">
        <v>7</v>
      </c>
      <c r="M3" s="41">
        <v>8</v>
      </c>
      <c r="N3" s="41">
        <v>9</v>
      </c>
      <c r="O3" s="41">
        <v>10</v>
      </c>
      <c r="P3" s="41">
        <v>11</v>
      </c>
      <c r="Q3" s="41">
        <v>12</v>
      </c>
      <c r="R3" s="41">
        <v>13</v>
      </c>
      <c r="S3" s="41">
        <v>14</v>
      </c>
      <c r="T3" s="41">
        <v>15</v>
      </c>
      <c r="U3" s="41">
        <v>16</v>
      </c>
      <c r="V3" s="41">
        <v>17</v>
      </c>
      <c r="W3" s="41">
        <v>18</v>
      </c>
      <c r="X3" s="41">
        <v>19</v>
      </c>
      <c r="Y3" s="42">
        <v>20</v>
      </c>
      <c r="Z3" s="37"/>
      <c r="AA3" s="37"/>
      <c r="AB3" s="37"/>
    </row>
    <row r="4" spans="1:28" s="15" customFormat="1" x14ac:dyDescent="0.2">
      <c r="A4" s="43" t="s">
        <v>19</v>
      </c>
      <c r="B4" s="44"/>
      <c r="C4" s="44" t="s">
        <v>139</v>
      </c>
      <c r="D4" s="45">
        <v>0.1</v>
      </c>
      <c r="E4" s="46">
        <f>1/(1+$D$4)^E3</f>
        <v>1</v>
      </c>
      <c r="F4" s="46">
        <f t="shared" ref="F4:J4" si="0">1/(1+$D$4)^F3</f>
        <v>0.90909090909090906</v>
      </c>
      <c r="G4" s="46">
        <f t="shared" si="0"/>
        <v>0.82644628099173545</v>
      </c>
      <c r="H4" s="46">
        <f t="shared" si="0"/>
        <v>0.75131480090157754</v>
      </c>
      <c r="I4" s="46">
        <f t="shared" si="0"/>
        <v>0.68301345536507052</v>
      </c>
      <c r="J4" s="46">
        <f t="shared" si="0"/>
        <v>0.62092132305915493</v>
      </c>
      <c r="K4" s="46">
        <f t="shared" ref="K4:W4" si="1">1/(1+$D$4)^K3</f>
        <v>0.56447393005377722</v>
      </c>
      <c r="L4" s="46">
        <f t="shared" si="1"/>
        <v>0.51315811823070645</v>
      </c>
      <c r="M4" s="46">
        <f t="shared" si="1"/>
        <v>0.46650738020973315</v>
      </c>
      <c r="N4" s="46">
        <f t="shared" si="1"/>
        <v>0.42409761837248466</v>
      </c>
      <c r="O4" s="46">
        <f t="shared" si="1"/>
        <v>0.38554328942953148</v>
      </c>
      <c r="P4" s="46">
        <f t="shared" si="1"/>
        <v>0.3504938994813922</v>
      </c>
      <c r="Q4" s="46">
        <f t="shared" si="1"/>
        <v>0.31863081771035656</v>
      </c>
      <c r="R4" s="46">
        <f t="shared" si="1"/>
        <v>0.28966437973668779</v>
      </c>
      <c r="S4" s="46">
        <f t="shared" si="1"/>
        <v>0.26333125430607973</v>
      </c>
      <c r="T4" s="46">
        <f t="shared" si="1"/>
        <v>0.23939204936916339</v>
      </c>
      <c r="U4" s="46">
        <f t="shared" si="1"/>
        <v>0.21762913579014853</v>
      </c>
      <c r="V4" s="46">
        <f t="shared" si="1"/>
        <v>0.19784466890013502</v>
      </c>
      <c r="W4" s="46">
        <f t="shared" si="1"/>
        <v>0.17985878990921364</v>
      </c>
      <c r="X4" s="46">
        <f t="shared" ref="X4:Y4" si="2">1/(1+$D$4)^X3</f>
        <v>0.16350799082655781</v>
      </c>
      <c r="Y4" s="47">
        <f t="shared" si="2"/>
        <v>0.14864362802414349</v>
      </c>
      <c r="Z4" s="48"/>
      <c r="AA4" s="48"/>
      <c r="AB4" s="48"/>
    </row>
    <row r="5" spans="1:28" x14ac:dyDescent="0.2">
      <c r="A5" s="49"/>
      <c r="B5" s="50"/>
      <c r="C5" s="51"/>
      <c r="D5" s="51"/>
      <c r="E5" s="52"/>
      <c r="F5" s="52"/>
      <c r="G5" s="52"/>
      <c r="H5" s="52"/>
      <c r="I5" s="52"/>
      <c r="J5" s="52"/>
      <c r="K5" s="52"/>
      <c r="L5" s="52"/>
      <c r="M5" s="52"/>
      <c r="N5" s="52"/>
      <c r="O5" s="52"/>
      <c r="P5" s="52"/>
      <c r="Q5" s="52"/>
      <c r="R5" s="52"/>
      <c r="S5" s="52"/>
      <c r="T5" s="52"/>
      <c r="U5" s="52"/>
      <c r="V5" s="52"/>
      <c r="W5" s="52"/>
      <c r="X5" s="52"/>
      <c r="Y5" s="184"/>
      <c r="Z5" s="37"/>
      <c r="AA5" s="37"/>
      <c r="AB5" s="37"/>
    </row>
    <row r="6" spans="1:28" x14ac:dyDescent="0.2">
      <c r="A6" s="49"/>
      <c r="B6" s="50" t="s">
        <v>20</v>
      </c>
      <c r="C6" s="51" t="s">
        <v>110</v>
      </c>
      <c r="D6" s="51"/>
      <c r="E6" s="91">
        <f>E7+E8</f>
        <v>0</v>
      </c>
      <c r="F6" s="91">
        <f>F7+F8</f>
        <v>0</v>
      </c>
      <c r="G6" s="91">
        <f t="shared" ref="G6:Y6" si="3">G7+G8</f>
        <v>322386.7</v>
      </c>
      <c r="H6" s="91">
        <f t="shared" si="3"/>
        <v>322386.7</v>
      </c>
      <c r="I6" s="91">
        <f t="shared" si="3"/>
        <v>322386.7</v>
      </c>
      <c r="J6" s="91">
        <f t="shared" si="3"/>
        <v>322386.7</v>
      </c>
      <c r="K6" s="91">
        <f t="shared" si="3"/>
        <v>322386.7</v>
      </c>
      <c r="L6" s="91">
        <f t="shared" si="3"/>
        <v>322386.7</v>
      </c>
      <c r="M6" s="91">
        <f t="shared" si="3"/>
        <v>322386.7</v>
      </c>
      <c r="N6" s="91">
        <f t="shared" si="3"/>
        <v>322386.7</v>
      </c>
      <c r="O6" s="91">
        <f t="shared" si="3"/>
        <v>322386.7</v>
      </c>
      <c r="P6" s="91">
        <f t="shared" si="3"/>
        <v>322386.7</v>
      </c>
      <c r="Q6" s="91">
        <f t="shared" si="3"/>
        <v>322386.7</v>
      </c>
      <c r="R6" s="91">
        <f t="shared" si="3"/>
        <v>322386.7</v>
      </c>
      <c r="S6" s="91">
        <f t="shared" si="3"/>
        <v>322386.7</v>
      </c>
      <c r="T6" s="91">
        <f t="shared" si="3"/>
        <v>322386.7</v>
      </c>
      <c r="U6" s="91">
        <f t="shared" si="3"/>
        <v>322386.7</v>
      </c>
      <c r="V6" s="91">
        <f t="shared" si="3"/>
        <v>322386.7</v>
      </c>
      <c r="W6" s="91">
        <f t="shared" si="3"/>
        <v>322386.7</v>
      </c>
      <c r="X6" s="91">
        <f t="shared" si="3"/>
        <v>322386.7</v>
      </c>
      <c r="Y6" s="93">
        <f t="shared" si="3"/>
        <v>322386.7</v>
      </c>
      <c r="Z6" s="37"/>
      <c r="AA6" s="37"/>
      <c r="AB6" s="37"/>
    </row>
    <row r="7" spans="1:28" x14ac:dyDescent="0.2">
      <c r="A7" s="49"/>
      <c r="B7" s="50"/>
      <c r="C7" s="51" t="s">
        <v>110</v>
      </c>
      <c r="D7" s="51"/>
      <c r="E7" s="54"/>
      <c r="F7" s="54"/>
      <c r="G7" s="54">
        <f>'Tableau 2'!D20</f>
        <v>214386.7</v>
      </c>
      <c r="H7" s="54">
        <f>'Tableau 2'!E20</f>
        <v>214386.7</v>
      </c>
      <c r="I7" s="54">
        <f>'Tableau 2'!F20</f>
        <v>214386.7</v>
      </c>
      <c r="J7" s="54">
        <f>'Tableau 2'!G20</f>
        <v>214386.7</v>
      </c>
      <c r="K7" s="54">
        <f>'Tableau 2'!H20</f>
        <v>214386.7</v>
      </c>
      <c r="L7" s="54">
        <f>'Tableau 2'!I20</f>
        <v>214386.7</v>
      </c>
      <c r="M7" s="54">
        <f>'Tableau 2'!J20</f>
        <v>214386.7</v>
      </c>
      <c r="N7" s="54">
        <f>'Tableau 2'!K20</f>
        <v>214386.7</v>
      </c>
      <c r="O7" s="54">
        <f>'Tableau 2'!L20</f>
        <v>214386.7</v>
      </c>
      <c r="P7" s="54">
        <f>'Tableau 2'!M20</f>
        <v>214386.7</v>
      </c>
      <c r="Q7" s="54">
        <f>'Tableau 2'!N20</f>
        <v>214386.7</v>
      </c>
      <c r="R7" s="54">
        <f>'Tableau 2'!O20</f>
        <v>214386.7</v>
      </c>
      <c r="S7" s="54">
        <f>'Tableau 2'!P20</f>
        <v>214386.7</v>
      </c>
      <c r="T7" s="54">
        <f>'Tableau 2'!Q20</f>
        <v>214386.7</v>
      </c>
      <c r="U7" s="54">
        <f>'Tableau 2'!R20</f>
        <v>214386.7</v>
      </c>
      <c r="V7" s="54">
        <f>'Tableau 2'!S20</f>
        <v>214386.7</v>
      </c>
      <c r="W7" s="54">
        <f>'Tableau 2'!T20</f>
        <v>214386.7</v>
      </c>
      <c r="X7" s="54">
        <f>'Tableau 2'!U20</f>
        <v>214386.7</v>
      </c>
      <c r="Y7" s="55">
        <f>'Tableau 2'!V20</f>
        <v>214386.7</v>
      </c>
      <c r="Z7" s="37"/>
      <c r="AA7" s="37"/>
      <c r="AB7" s="37"/>
    </row>
    <row r="8" spans="1:28" x14ac:dyDescent="0.2">
      <c r="A8" s="49"/>
      <c r="B8" s="50"/>
      <c r="C8" s="50" t="s">
        <v>110</v>
      </c>
      <c r="D8" s="51"/>
      <c r="E8" s="54"/>
      <c r="F8" s="54"/>
      <c r="G8" s="54">
        <f>'Tableau 2'!D35</f>
        <v>108000</v>
      </c>
      <c r="H8" s="54">
        <f>'Tableau 2'!E35</f>
        <v>108000</v>
      </c>
      <c r="I8" s="54">
        <f>'Tableau 2'!F35</f>
        <v>108000</v>
      </c>
      <c r="J8" s="54">
        <f>'Tableau 2'!G35</f>
        <v>108000</v>
      </c>
      <c r="K8" s="54">
        <f>'Tableau 2'!H35</f>
        <v>108000</v>
      </c>
      <c r="L8" s="54">
        <f>'Tableau 2'!I35</f>
        <v>108000</v>
      </c>
      <c r="M8" s="54">
        <f>'Tableau 2'!J35</f>
        <v>108000</v>
      </c>
      <c r="N8" s="54">
        <f>'Tableau 2'!K35</f>
        <v>108000</v>
      </c>
      <c r="O8" s="54">
        <f>'Tableau 2'!L35</f>
        <v>108000</v>
      </c>
      <c r="P8" s="54">
        <f>'Tableau 2'!M35</f>
        <v>108000</v>
      </c>
      <c r="Q8" s="54">
        <f>'Tableau 2'!N35</f>
        <v>108000</v>
      </c>
      <c r="R8" s="54">
        <f>'Tableau 2'!O35</f>
        <v>108000</v>
      </c>
      <c r="S8" s="54">
        <f>'Tableau 2'!P35</f>
        <v>108000</v>
      </c>
      <c r="T8" s="54">
        <f>'Tableau 2'!Q35</f>
        <v>108000</v>
      </c>
      <c r="U8" s="54">
        <f>'Tableau 2'!R35</f>
        <v>108000</v>
      </c>
      <c r="V8" s="54">
        <f>'Tableau 2'!S35</f>
        <v>108000</v>
      </c>
      <c r="W8" s="54">
        <f>'Tableau 2'!T35</f>
        <v>108000</v>
      </c>
      <c r="X8" s="54">
        <f>'Tableau 2'!U35</f>
        <v>108000</v>
      </c>
      <c r="Y8" s="55">
        <f>'Tableau 2'!V35</f>
        <v>108000</v>
      </c>
      <c r="Z8" s="37"/>
      <c r="AA8" s="37"/>
      <c r="AB8" s="37"/>
    </row>
    <row r="9" spans="1:28" x14ac:dyDescent="0.2">
      <c r="A9" s="49"/>
      <c r="B9" s="50" t="s">
        <v>21</v>
      </c>
      <c r="C9" s="51" t="s">
        <v>110</v>
      </c>
      <c r="D9" s="51"/>
      <c r="E9" s="54"/>
      <c r="F9" s="54"/>
      <c r="G9" s="54"/>
      <c r="H9" s="54"/>
      <c r="I9" s="54"/>
      <c r="J9" s="54"/>
      <c r="K9" s="54"/>
      <c r="L9" s="54"/>
      <c r="M9" s="54"/>
      <c r="N9" s="54"/>
      <c r="O9" s="54"/>
      <c r="P9" s="54"/>
      <c r="Q9" s="54"/>
      <c r="R9" s="54"/>
      <c r="S9" s="54"/>
      <c r="T9" s="54"/>
      <c r="U9" s="54"/>
      <c r="V9" s="54"/>
      <c r="W9" s="54"/>
      <c r="X9" s="54"/>
      <c r="Y9" s="55"/>
      <c r="Z9" s="37"/>
      <c r="AA9" s="37"/>
      <c r="AB9" s="37"/>
    </row>
    <row r="10" spans="1:28" s="16" customFormat="1" x14ac:dyDescent="0.2">
      <c r="A10" s="56"/>
      <c r="B10" s="57" t="s">
        <v>22</v>
      </c>
      <c r="C10" s="57" t="s">
        <v>140</v>
      </c>
      <c r="D10" s="57"/>
      <c r="E10" s="58">
        <f>E6-E9</f>
        <v>0</v>
      </c>
      <c r="F10" s="58">
        <f>F6-F9</f>
        <v>0</v>
      </c>
      <c r="G10" s="58">
        <f t="shared" ref="G10:I10" si="4">G6-G9</f>
        <v>322386.7</v>
      </c>
      <c r="H10" s="58">
        <f t="shared" si="4"/>
        <v>322386.7</v>
      </c>
      <c r="I10" s="58">
        <f t="shared" si="4"/>
        <v>322386.7</v>
      </c>
      <c r="J10" s="58">
        <f>J6-J9</f>
        <v>322386.7</v>
      </c>
      <c r="K10" s="58">
        <f t="shared" ref="K10:Y10" si="5">K6-K9</f>
        <v>322386.7</v>
      </c>
      <c r="L10" s="58">
        <f t="shared" si="5"/>
        <v>322386.7</v>
      </c>
      <c r="M10" s="58">
        <f t="shared" si="5"/>
        <v>322386.7</v>
      </c>
      <c r="N10" s="58">
        <f t="shared" si="5"/>
        <v>322386.7</v>
      </c>
      <c r="O10" s="58">
        <f t="shared" si="5"/>
        <v>322386.7</v>
      </c>
      <c r="P10" s="58">
        <f t="shared" si="5"/>
        <v>322386.7</v>
      </c>
      <c r="Q10" s="58">
        <f t="shared" si="5"/>
        <v>322386.7</v>
      </c>
      <c r="R10" s="58">
        <f t="shared" si="5"/>
        <v>322386.7</v>
      </c>
      <c r="S10" s="58">
        <f t="shared" si="5"/>
        <v>322386.7</v>
      </c>
      <c r="T10" s="58">
        <f t="shared" si="5"/>
        <v>322386.7</v>
      </c>
      <c r="U10" s="58">
        <f t="shared" si="5"/>
        <v>322386.7</v>
      </c>
      <c r="V10" s="58">
        <f t="shared" si="5"/>
        <v>322386.7</v>
      </c>
      <c r="W10" s="58">
        <f t="shared" si="5"/>
        <v>322386.7</v>
      </c>
      <c r="X10" s="58">
        <f t="shared" si="5"/>
        <v>322386.7</v>
      </c>
      <c r="Y10" s="59">
        <f t="shared" si="5"/>
        <v>322386.7</v>
      </c>
      <c r="Z10" s="60"/>
      <c r="AA10" s="60"/>
      <c r="AB10" s="60"/>
    </row>
    <row r="11" spans="1:28" s="15" customFormat="1" x14ac:dyDescent="0.2">
      <c r="A11" s="61"/>
      <c r="B11" s="62"/>
      <c r="C11" s="50" t="s">
        <v>110</v>
      </c>
      <c r="D11" s="62"/>
      <c r="E11" s="92">
        <f>'Tabelle de base'!AB19</f>
        <v>0</v>
      </c>
      <c r="F11" s="92">
        <f>'Tabelle de base'!AC19</f>
        <v>0</v>
      </c>
      <c r="G11" s="92">
        <f>'Tabelle de base'!AE19</f>
        <v>309972.56671802519</v>
      </c>
      <c r="H11" s="92">
        <f>'Tabelle de base'!AG19</f>
        <v>309972.56671802519</v>
      </c>
      <c r="I11" s="92">
        <f>'Tabelle de base'!AI19</f>
        <v>309972.56671802519</v>
      </c>
      <c r="J11" s="92">
        <f>'Tabelle de base'!AK19</f>
        <v>309972.56671802519</v>
      </c>
      <c r="K11" s="92">
        <f>'Tabelle de base'!AM19</f>
        <v>309972.56671802519</v>
      </c>
      <c r="L11" s="92">
        <f>'Tabelle de base'!AO19</f>
        <v>309972.56671802519</v>
      </c>
      <c r="M11" s="92">
        <f>'Tabelle de base'!AQ19</f>
        <v>309972.56671802519</v>
      </c>
      <c r="N11" s="92">
        <f>'Tabelle de base'!AS19</f>
        <v>309972.56671802519</v>
      </c>
      <c r="O11" s="92">
        <f>'Tabelle de base'!AU19</f>
        <v>309972.56671802519</v>
      </c>
      <c r="P11" s="92">
        <f>'Tabelle de base'!AW19</f>
        <v>309972.56671802519</v>
      </c>
      <c r="Q11" s="92">
        <f>'Tabelle de base'!AY19</f>
        <v>309972.56671802519</v>
      </c>
      <c r="R11" s="92">
        <f>'Tabelle de base'!BA19</f>
        <v>309972.56671802519</v>
      </c>
      <c r="S11" s="92">
        <f>'Tabelle de base'!BC19</f>
        <v>309972.56671802519</v>
      </c>
      <c r="T11" s="92">
        <f>'Tabelle de base'!BE19</f>
        <v>309972.56671802519</v>
      </c>
      <c r="U11" s="92">
        <f>'Tabelle de base'!BG19</f>
        <v>309972.56671802519</v>
      </c>
      <c r="V11" s="92">
        <f>'Tabelle de base'!AS19</f>
        <v>309972.56671802519</v>
      </c>
      <c r="W11" s="92">
        <f>'Tabelle de base'!BK19</f>
        <v>309972.56671802519</v>
      </c>
      <c r="X11" s="92">
        <f>'Tabelle de base'!BM19</f>
        <v>309972.56671802519</v>
      </c>
      <c r="Y11" s="185">
        <f>'Tabelle de base'!BO19</f>
        <v>309972.56671802519</v>
      </c>
      <c r="Z11" s="48"/>
      <c r="AA11" s="48"/>
      <c r="AB11" s="48"/>
    </row>
    <row r="12" spans="1:28" s="15" customFormat="1" x14ac:dyDescent="0.2">
      <c r="A12" s="61"/>
      <c r="B12" s="62"/>
      <c r="C12" s="50" t="s">
        <v>110</v>
      </c>
      <c r="D12" s="62"/>
      <c r="E12" s="92">
        <f>'Tabelle de base'!AB27</f>
        <v>0</v>
      </c>
      <c r="F12" s="92">
        <f>'Tabelle de base'!AC27</f>
        <v>0</v>
      </c>
      <c r="G12" s="92">
        <f>'Tabelle de base'!AE27</f>
        <v>132350.65664739886</v>
      </c>
      <c r="H12" s="92">
        <f>'Tabelle de base'!AG27</f>
        <v>132350.65664739886</v>
      </c>
      <c r="I12" s="92">
        <f>'Tabelle de base'!AI27</f>
        <v>132350.65664739886</v>
      </c>
      <c r="J12" s="92">
        <f>'Tabelle de base'!AK27</f>
        <v>132350.65664739886</v>
      </c>
      <c r="K12" s="92">
        <f>'Tabelle de base'!AM27</f>
        <v>132350.65664739886</v>
      </c>
      <c r="L12" s="92">
        <f>'Tabelle de base'!AO27</f>
        <v>132350.65664739886</v>
      </c>
      <c r="M12" s="92">
        <f>'Tabelle de base'!AQ27</f>
        <v>132350.65664739886</v>
      </c>
      <c r="N12" s="92">
        <f>'Tabelle de base'!AS27</f>
        <v>132350.65664739886</v>
      </c>
      <c r="O12" s="92">
        <f>'Tabelle de base'!AU27</f>
        <v>132350.65664739886</v>
      </c>
      <c r="P12" s="92">
        <f>'Tabelle de base'!AW27</f>
        <v>132350.65664739886</v>
      </c>
      <c r="Q12" s="92">
        <f>'Tabelle de base'!AY27</f>
        <v>132350.65664739886</v>
      </c>
      <c r="R12" s="92">
        <f>'Tabelle de base'!BA27</f>
        <v>132350.65664739886</v>
      </c>
      <c r="S12" s="92">
        <f>'Tabelle de base'!BC27</f>
        <v>132350.65664739886</v>
      </c>
      <c r="T12" s="92">
        <f>'Tabelle de base'!BE27</f>
        <v>132350.65664739886</v>
      </c>
      <c r="U12" s="92">
        <f>'Tabelle de base'!BG27</f>
        <v>132350.65664739886</v>
      </c>
      <c r="V12" s="92">
        <f>'Tabelle de base'!AS27</f>
        <v>132350.65664739886</v>
      </c>
      <c r="W12" s="92">
        <f>'Tabelle de base'!BK27</f>
        <v>132350.65664739886</v>
      </c>
      <c r="X12" s="92">
        <f>'Tabelle de base'!BM27</f>
        <v>132350.65664739886</v>
      </c>
      <c r="Y12" s="185">
        <f>'Tabelle de base'!BO27</f>
        <v>132350.65664739886</v>
      </c>
      <c r="Z12" s="48"/>
      <c r="AA12" s="48"/>
      <c r="AB12" s="48"/>
    </row>
    <row r="13" spans="1:28" x14ac:dyDescent="0.2">
      <c r="A13" s="49"/>
      <c r="B13" s="50" t="s">
        <v>21</v>
      </c>
      <c r="C13" s="51" t="s">
        <v>110</v>
      </c>
      <c r="D13" s="51"/>
      <c r="E13" s="91">
        <f>E11+E12</f>
        <v>0</v>
      </c>
      <c r="F13" s="91">
        <f>F11+F12</f>
        <v>0</v>
      </c>
      <c r="G13" s="91">
        <f t="shared" ref="G13:Y13" si="6">G11+G12</f>
        <v>442323.22336542408</v>
      </c>
      <c r="H13" s="91">
        <f t="shared" si="6"/>
        <v>442323.22336542408</v>
      </c>
      <c r="I13" s="91">
        <f t="shared" si="6"/>
        <v>442323.22336542408</v>
      </c>
      <c r="J13" s="91">
        <f t="shared" si="6"/>
        <v>442323.22336542408</v>
      </c>
      <c r="K13" s="91">
        <f t="shared" si="6"/>
        <v>442323.22336542408</v>
      </c>
      <c r="L13" s="91">
        <f t="shared" si="6"/>
        <v>442323.22336542408</v>
      </c>
      <c r="M13" s="91">
        <f t="shared" si="6"/>
        <v>442323.22336542408</v>
      </c>
      <c r="N13" s="91">
        <f t="shared" si="6"/>
        <v>442323.22336542408</v>
      </c>
      <c r="O13" s="91">
        <f t="shared" si="6"/>
        <v>442323.22336542408</v>
      </c>
      <c r="P13" s="91">
        <f t="shared" si="6"/>
        <v>442323.22336542408</v>
      </c>
      <c r="Q13" s="91">
        <f t="shared" si="6"/>
        <v>442323.22336542408</v>
      </c>
      <c r="R13" s="91">
        <f t="shared" si="6"/>
        <v>442323.22336542408</v>
      </c>
      <c r="S13" s="91">
        <f t="shared" si="6"/>
        <v>442323.22336542408</v>
      </c>
      <c r="T13" s="91">
        <f t="shared" si="6"/>
        <v>442323.22336542408</v>
      </c>
      <c r="U13" s="91">
        <f t="shared" si="6"/>
        <v>442323.22336542408</v>
      </c>
      <c r="V13" s="91">
        <f t="shared" si="6"/>
        <v>442323.22336542408</v>
      </c>
      <c r="W13" s="91">
        <f t="shared" si="6"/>
        <v>442323.22336542408</v>
      </c>
      <c r="X13" s="91">
        <f t="shared" si="6"/>
        <v>442323.22336542408</v>
      </c>
      <c r="Y13" s="93">
        <f t="shared" si="6"/>
        <v>442323.22336542408</v>
      </c>
      <c r="Z13" s="37"/>
      <c r="AA13" s="37"/>
      <c r="AB13" s="37"/>
    </row>
    <row r="14" spans="1:28" s="16" customFormat="1" x14ac:dyDescent="0.2">
      <c r="A14" s="56" t="s">
        <v>23</v>
      </c>
      <c r="B14" s="57" t="s">
        <v>22</v>
      </c>
      <c r="C14" s="57" t="s">
        <v>140</v>
      </c>
      <c r="D14" s="57"/>
      <c r="E14" s="58">
        <f>E10-E13</f>
        <v>0</v>
      </c>
      <c r="F14" s="58">
        <f>F10-F13</f>
        <v>0</v>
      </c>
      <c r="G14" s="58">
        <f t="shared" ref="G14:Y14" si="7">G10-G13</f>
        <v>-119936.52336542407</v>
      </c>
      <c r="H14" s="58">
        <f t="shared" si="7"/>
        <v>-119936.52336542407</v>
      </c>
      <c r="I14" s="58">
        <f t="shared" si="7"/>
        <v>-119936.52336542407</v>
      </c>
      <c r="J14" s="58">
        <f t="shared" si="7"/>
        <v>-119936.52336542407</v>
      </c>
      <c r="K14" s="58">
        <f t="shared" si="7"/>
        <v>-119936.52336542407</v>
      </c>
      <c r="L14" s="58">
        <f t="shared" si="7"/>
        <v>-119936.52336542407</v>
      </c>
      <c r="M14" s="58">
        <f t="shared" si="7"/>
        <v>-119936.52336542407</v>
      </c>
      <c r="N14" s="58">
        <f t="shared" si="7"/>
        <v>-119936.52336542407</v>
      </c>
      <c r="O14" s="58">
        <f t="shared" si="7"/>
        <v>-119936.52336542407</v>
      </c>
      <c r="P14" s="58">
        <f t="shared" si="7"/>
        <v>-119936.52336542407</v>
      </c>
      <c r="Q14" s="58">
        <f t="shared" si="7"/>
        <v>-119936.52336542407</v>
      </c>
      <c r="R14" s="58">
        <f t="shared" si="7"/>
        <v>-119936.52336542407</v>
      </c>
      <c r="S14" s="58">
        <f t="shared" si="7"/>
        <v>-119936.52336542407</v>
      </c>
      <c r="T14" s="58">
        <f t="shared" si="7"/>
        <v>-119936.52336542407</v>
      </c>
      <c r="U14" s="58">
        <f t="shared" si="7"/>
        <v>-119936.52336542407</v>
      </c>
      <c r="V14" s="58">
        <f t="shared" si="7"/>
        <v>-119936.52336542407</v>
      </c>
      <c r="W14" s="58">
        <f t="shared" si="7"/>
        <v>-119936.52336542407</v>
      </c>
      <c r="X14" s="58">
        <f t="shared" si="7"/>
        <v>-119936.52336542407</v>
      </c>
      <c r="Y14" s="59">
        <f t="shared" si="7"/>
        <v>-119936.52336542407</v>
      </c>
      <c r="Z14" s="60"/>
      <c r="AA14" s="60"/>
      <c r="AB14" s="60"/>
    </row>
    <row r="15" spans="1:28" s="15" customFormat="1" x14ac:dyDescent="0.2">
      <c r="A15" s="61"/>
      <c r="B15" s="62"/>
      <c r="C15" s="62"/>
      <c r="D15" s="62"/>
      <c r="E15" s="63"/>
      <c r="F15" s="63"/>
      <c r="G15" s="63"/>
      <c r="H15" s="63"/>
      <c r="I15" s="63"/>
      <c r="J15" s="63"/>
      <c r="K15" s="63"/>
      <c r="L15" s="63"/>
      <c r="M15" s="63"/>
      <c r="N15" s="63"/>
      <c r="O15" s="63"/>
      <c r="P15" s="63"/>
      <c r="Q15" s="63"/>
      <c r="R15" s="63"/>
      <c r="S15" s="63"/>
      <c r="T15" s="63"/>
      <c r="U15" s="63"/>
      <c r="V15" s="63"/>
      <c r="W15" s="63"/>
      <c r="X15" s="63"/>
      <c r="Y15" s="64"/>
      <c r="Z15" s="48"/>
      <c r="AA15" s="48"/>
      <c r="AB15" s="48"/>
    </row>
    <row r="16" spans="1:28" x14ac:dyDescent="0.2">
      <c r="A16" s="49"/>
      <c r="B16" s="50" t="s">
        <v>21</v>
      </c>
      <c r="C16" s="51" t="s">
        <v>141</v>
      </c>
      <c r="D16" s="51"/>
      <c r="E16" s="54">
        <f>'Tabelle de base'!AB35</f>
        <v>21045</v>
      </c>
      <c r="F16" s="54">
        <f>'Tabelle de base'!AC35</f>
        <v>160737</v>
      </c>
      <c r="G16" s="54">
        <f>'Tabelle de base'!AE35</f>
        <v>0</v>
      </c>
      <c r="H16" s="54">
        <f>'Tabelle de base'!AG35</f>
        <v>0</v>
      </c>
      <c r="I16" s="54">
        <f>'Tabelle de base'!AI35</f>
        <v>0</v>
      </c>
      <c r="J16" s="54">
        <f>'Tabelle de base'!AK35</f>
        <v>0</v>
      </c>
      <c r="K16" s="54">
        <f>'Tabelle de base'!AM35</f>
        <v>0</v>
      </c>
      <c r="L16" s="54">
        <f>'Tabelle de base'!AO35</f>
        <v>0</v>
      </c>
      <c r="M16" s="54">
        <f>'Tabelle de base'!AQ35</f>
        <v>0</v>
      </c>
      <c r="N16" s="54">
        <f>'Tabelle de base'!AS35</f>
        <v>0</v>
      </c>
      <c r="O16" s="54">
        <f>'Tabelle de base'!AU35</f>
        <v>0</v>
      </c>
      <c r="P16" s="54">
        <f>'Tabelle de base'!AW35</f>
        <v>0</v>
      </c>
      <c r="Q16" s="54">
        <f>'Tabelle de base'!AY35</f>
        <v>0</v>
      </c>
      <c r="R16" s="54">
        <f>'Tabelle de base'!BA35</f>
        <v>0</v>
      </c>
      <c r="S16" s="54">
        <f>'Tabelle de base'!BC35</f>
        <v>0</v>
      </c>
      <c r="T16" s="54">
        <f>'Tabelle de base'!BE35</f>
        <v>0</v>
      </c>
      <c r="U16" s="54">
        <f>'Tabelle de base'!BG35</f>
        <v>0</v>
      </c>
      <c r="V16" s="54">
        <f>'Tabelle de base'!BI35</f>
        <v>0</v>
      </c>
      <c r="W16" s="54">
        <f>'Tabelle de base'!BK35</f>
        <v>0</v>
      </c>
      <c r="X16" s="54">
        <f>'Tabelle de base'!BM35</f>
        <v>0</v>
      </c>
      <c r="Y16" s="55">
        <f>'Tabelle de base'!BO35</f>
        <v>0</v>
      </c>
      <c r="Z16" s="37"/>
      <c r="AA16" s="37"/>
      <c r="AB16" s="37"/>
    </row>
    <row r="17" spans="1:28" x14ac:dyDescent="0.2">
      <c r="A17" s="49"/>
      <c r="B17" s="62" t="s">
        <v>21</v>
      </c>
      <c r="C17" s="50" t="s">
        <v>141</v>
      </c>
      <c r="D17" s="50"/>
      <c r="E17" s="54">
        <f>'Tabelle de base'!AB44</f>
        <v>0</v>
      </c>
      <c r="F17" s="54">
        <f>'Tabelle de base'!AC44</f>
        <v>500</v>
      </c>
      <c r="G17" s="54">
        <f>'Tabelle de base'!AE44</f>
        <v>15222</v>
      </c>
      <c r="H17" s="54">
        <f>'Tabelle de base'!AG44</f>
        <v>15222</v>
      </c>
      <c r="I17" s="54">
        <f>'Tabelle de base'!AI44</f>
        <v>15222</v>
      </c>
      <c r="J17" s="54">
        <f>'Tabelle de base'!AK44</f>
        <v>15222</v>
      </c>
      <c r="K17" s="54">
        <f>'Tabelle de base'!AM44</f>
        <v>15222</v>
      </c>
      <c r="L17" s="54">
        <f>'Tabelle de base'!AO44</f>
        <v>15222</v>
      </c>
      <c r="M17" s="54">
        <f>'Tabelle de base'!AQ44</f>
        <v>15222</v>
      </c>
      <c r="N17" s="54">
        <f>'Tabelle de base'!AS44</f>
        <v>15222</v>
      </c>
      <c r="O17" s="54">
        <f>'Tabelle de base'!AU44</f>
        <v>15222</v>
      </c>
      <c r="P17" s="54">
        <f>'Tabelle de base'!AW44</f>
        <v>15222</v>
      </c>
      <c r="Q17" s="54">
        <f>'Tabelle de base'!AY44</f>
        <v>15222</v>
      </c>
      <c r="R17" s="54">
        <f>'Tabelle de base'!BA44</f>
        <v>15222</v>
      </c>
      <c r="S17" s="54">
        <f>'Tabelle de base'!BC44</f>
        <v>15222</v>
      </c>
      <c r="T17" s="54">
        <f>'Tabelle de base'!BE44</f>
        <v>15222</v>
      </c>
      <c r="U17" s="54">
        <f>'Tabelle de base'!BG44</f>
        <v>15222</v>
      </c>
      <c r="V17" s="54">
        <f>'Tabelle de base'!BI44</f>
        <v>15222</v>
      </c>
      <c r="W17" s="54">
        <f>'Tabelle de base'!BK44</f>
        <v>15222</v>
      </c>
      <c r="X17" s="54">
        <f>'Tabelle de base'!BM44</f>
        <v>15222</v>
      </c>
      <c r="Y17" s="55">
        <f>'Tabelle de base'!BO44</f>
        <v>15222</v>
      </c>
      <c r="Z17" s="37"/>
      <c r="AA17" s="37"/>
      <c r="AB17" s="37"/>
    </row>
    <row r="18" spans="1:28" x14ac:dyDescent="0.2">
      <c r="A18" s="49"/>
      <c r="B18" s="50" t="s">
        <v>21</v>
      </c>
      <c r="C18" s="50" t="s">
        <v>141</v>
      </c>
      <c r="D18" s="50"/>
      <c r="E18" s="54">
        <f>'Tabelle de base'!AB48</f>
        <v>0</v>
      </c>
      <c r="F18" s="54">
        <f>'Tabelle de base'!AC48</f>
        <v>0</v>
      </c>
      <c r="G18" s="54">
        <f>'Tabelle de base'!AE48</f>
        <v>48555</v>
      </c>
      <c r="H18" s="54">
        <f>'Tabelle de base'!AG48</f>
        <v>5555</v>
      </c>
      <c r="I18" s="54">
        <f>'Tabelle de base'!AI48</f>
        <v>5555</v>
      </c>
      <c r="J18" s="54">
        <f>'Tabelle de base'!AK48</f>
        <v>5555</v>
      </c>
      <c r="K18" s="54">
        <f>'Tabelle de base'!AM48</f>
        <v>5555</v>
      </c>
      <c r="L18" s="54">
        <f>'Tabelle de base'!AO48</f>
        <v>5555</v>
      </c>
      <c r="M18" s="54">
        <f>'Tabelle de base'!AQ48</f>
        <v>5555</v>
      </c>
      <c r="N18" s="54">
        <f>'Tabelle de base'!AS48</f>
        <v>5555</v>
      </c>
      <c r="O18" s="54">
        <f>'Tabelle de base'!AU48</f>
        <v>5555</v>
      </c>
      <c r="P18" s="54">
        <f>'Tabelle de base'!AW48</f>
        <v>5555</v>
      </c>
      <c r="Q18" s="54">
        <f>'Tabelle de base'!AY48</f>
        <v>5555</v>
      </c>
      <c r="R18" s="54">
        <f>'Tabelle de base'!BA48</f>
        <v>5555</v>
      </c>
      <c r="S18" s="54">
        <f>'Tabelle de base'!BC48</f>
        <v>5555</v>
      </c>
      <c r="T18" s="54">
        <f>'Tabelle de base'!BE48</f>
        <v>5555</v>
      </c>
      <c r="U18" s="54">
        <f>'Tabelle de base'!BG48</f>
        <v>5555</v>
      </c>
      <c r="V18" s="54">
        <f>'Tabelle de base'!BI48</f>
        <v>5555</v>
      </c>
      <c r="W18" s="54">
        <f>'Tabelle de base'!BK48</f>
        <v>5555</v>
      </c>
      <c r="X18" s="54">
        <f>'Tabelle de base'!BM48</f>
        <v>5555</v>
      </c>
      <c r="Y18" s="55">
        <f>'Tabelle de base'!BO48</f>
        <v>5555</v>
      </c>
      <c r="Z18" s="37"/>
      <c r="AA18" s="37"/>
      <c r="AB18" s="37"/>
    </row>
    <row r="19" spans="1:28" x14ac:dyDescent="0.2">
      <c r="A19" s="49"/>
      <c r="B19" s="62" t="s">
        <v>21</v>
      </c>
      <c r="C19" s="50" t="s">
        <v>141</v>
      </c>
      <c r="D19" s="50"/>
      <c r="E19" s="54"/>
      <c r="F19" s="54"/>
      <c r="G19" s="54"/>
      <c r="H19" s="54"/>
      <c r="I19" s="54"/>
      <c r="J19" s="54"/>
      <c r="K19" s="54"/>
      <c r="L19" s="54"/>
      <c r="M19" s="54"/>
      <c r="N19" s="54"/>
      <c r="O19" s="54"/>
      <c r="P19" s="54"/>
      <c r="Q19" s="54"/>
      <c r="R19" s="54"/>
      <c r="S19" s="54"/>
      <c r="T19" s="54"/>
      <c r="U19" s="54"/>
      <c r="V19" s="54"/>
      <c r="W19" s="54"/>
      <c r="X19" s="54"/>
      <c r="Y19" s="55"/>
      <c r="Z19" s="37"/>
      <c r="AA19" s="37"/>
      <c r="AB19" s="37"/>
    </row>
    <row r="20" spans="1:28" x14ac:dyDescent="0.2">
      <c r="A20" s="56" t="s">
        <v>24</v>
      </c>
      <c r="B20" s="57" t="s">
        <v>22</v>
      </c>
      <c r="C20" s="57" t="s">
        <v>140</v>
      </c>
      <c r="D20" s="57"/>
      <c r="E20" s="58">
        <f>SUM(E16:E19)</f>
        <v>21045</v>
      </c>
      <c r="F20" s="58">
        <f>SUM(F16:F19)</f>
        <v>161237</v>
      </c>
      <c r="G20" s="58">
        <f t="shared" ref="G20:I20" si="8">SUM(G16:G19)</f>
        <v>63777</v>
      </c>
      <c r="H20" s="58">
        <f t="shared" si="8"/>
        <v>20777</v>
      </c>
      <c r="I20" s="58">
        <f t="shared" si="8"/>
        <v>20777</v>
      </c>
      <c r="J20" s="58">
        <f>SUM(J16:J19)</f>
        <v>20777</v>
      </c>
      <c r="K20" s="58">
        <f t="shared" ref="K20:Y20" si="9">SUM(K16:K19)</f>
        <v>20777</v>
      </c>
      <c r="L20" s="58">
        <f t="shared" si="9"/>
        <v>20777</v>
      </c>
      <c r="M20" s="58">
        <f t="shared" si="9"/>
        <v>20777</v>
      </c>
      <c r="N20" s="58">
        <f t="shared" si="9"/>
        <v>20777</v>
      </c>
      <c r="O20" s="58">
        <f t="shared" si="9"/>
        <v>20777</v>
      </c>
      <c r="P20" s="58">
        <f t="shared" si="9"/>
        <v>20777</v>
      </c>
      <c r="Q20" s="58">
        <f t="shared" si="9"/>
        <v>20777</v>
      </c>
      <c r="R20" s="58">
        <f t="shared" si="9"/>
        <v>20777</v>
      </c>
      <c r="S20" s="58">
        <f t="shared" si="9"/>
        <v>20777</v>
      </c>
      <c r="T20" s="58">
        <f t="shared" si="9"/>
        <v>20777</v>
      </c>
      <c r="U20" s="58">
        <f t="shared" si="9"/>
        <v>20777</v>
      </c>
      <c r="V20" s="58">
        <f t="shared" si="9"/>
        <v>20777</v>
      </c>
      <c r="W20" s="58">
        <f t="shared" si="9"/>
        <v>20777</v>
      </c>
      <c r="X20" s="58">
        <f t="shared" si="9"/>
        <v>20777</v>
      </c>
      <c r="Y20" s="59">
        <f t="shared" si="9"/>
        <v>20777</v>
      </c>
      <c r="Z20" s="37"/>
      <c r="AA20" s="37"/>
      <c r="AB20" s="37"/>
    </row>
    <row r="21" spans="1:28" x14ac:dyDescent="0.2">
      <c r="A21" s="49"/>
      <c r="B21" s="62"/>
      <c r="C21" s="62"/>
      <c r="D21" s="62"/>
      <c r="E21" s="63"/>
      <c r="F21" s="63"/>
      <c r="G21" s="63"/>
      <c r="H21" s="63"/>
      <c r="I21" s="63"/>
      <c r="J21" s="63"/>
      <c r="K21" s="63"/>
      <c r="L21" s="63"/>
      <c r="M21" s="63"/>
      <c r="N21" s="63"/>
      <c r="O21" s="63"/>
      <c r="P21" s="63"/>
      <c r="Q21" s="63"/>
      <c r="R21" s="63"/>
      <c r="S21" s="63"/>
      <c r="T21" s="63"/>
      <c r="U21" s="63"/>
      <c r="V21" s="63"/>
      <c r="W21" s="63"/>
      <c r="X21" s="63"/>
      <c r="Y21" s="64"/>
      <c r="Z21" s="37"/>
      <c r="AA21" s="37"/>
      <c r="AB21" s="37"/>
    </row>
    <row r="22" spans="1:28" x14ac:dyDescent="0.2">
      <c r="A22" s="56" t="s">
        <v>25</v>
      </c>
      <c r="B22" s="66" t="s">
        <v>22</v>
      </c>
      <c r="C22" s="67" t="s">
        <v>140</v>
      </c>
      <c r="D22" s="57"/>
      <c r="E22" s="58">
        <f>E14-SUM(E16:E19)</f>
        <v>-21045</v>
      </c>
      <c r="F22" s="58">
        <f>F14-SUM(F16:F19)</f>
        <v>-161237</v>
      </c>
      <c r="G22" s="58">
        <f t="shared" ref="G22:I22" si="10">G14-SUM(G16:G19)</f>
        <v>-183713.52336542407</v>
      </c>
      <c r="H22" s="58">
        <f t="shared" si="10"/>
        <v>-140713.52336542407</v>
      </c>
      <c r="I22" s="58">
        <f t="shared" si="10"/>
        <v>-140713.52336542407</v>
      </c>
      <c r="J22" s="58">
        <f>J14-SUM(J16:J19)</f>
        <v>-140713.52336542407</v>
      </c>
      <c r="K22" s="58">
        <f t="shared" ref="K22:Y22" si="11">K14-SUM(K16:K19)</f>
        <v>-140713.52336542407</v>
      </c>
      <c r="L22" s="58">
        <f t="shared" si="11"/>
        <v>-140713.52336542407</v>
      </c>
      <c r="M22" s="58">
        <f t="shared" si="11"/>
        <v>-140713.52336542407</v>
      </c>
      <c r="N22" s="58">
        <f t="shared" si="11"/>
        <v>-140713.52336542407</v>
      </c>
      <c r="O22" s="58">
        <f t="shared" si="11"/>
        <v>-140713.52336542407</v>
      </c>
      <c r="P22" s="58">
        <f t="shared" si="11"/>
        <v>-140713.52336542407</v>
      </c>
      <c r="Q22" s="58">
        <f t="shared" si="11"/>
        <v>-140713.52336542407</v>
      </c>
      <c r="R22" s="58">
        <f t="shared" si="11"/>
        <v>-140713.52336542407</v>
      </c>
      <c r="S22" s="58">
        <f t="shared" si="11"/>
        <v>-140713.52336542407</v>
      </c>
      <c r="T22" s="58">
        <f t="shared" si="11"/>
        <v>-140713.52336542407</v>
      </c>
      <c r="U22" s="58">
        <f t="shared" si="11"/>
        <v>-140713.52336542407</v>
      </c>
      <c r="V22" s="58">
        <f t="shared" si="11"/>
        <v>-140713.52336542407</v>
      </c>
      <c r="W22" s="58">
        <f t="shared" si="11"/>
        <v>-140713.52336542407</v>
      </c>
      <c r="X22" s="58">
        <f t="shared" si="11"/>
        <v>-140713.52336542407</v>
      </c>
      <c r="Y22" s="59">
        <f t="shared" si="11"/>
        <v>-140713.52336542407</v>
      </c>
      <c r="Z22" s="37"/>
      <c r="AA22" s="37"/>
      <c r="AB22" s="37"/>
    </row>
    <row r="23" spans="1:28" s="17" customFormat="1" x14ac:dyDescent="0.2">
      <c r="A23" s="68"/>
      <c r="B23" s="69"/>
      <c r="C23" s="70"/>
      <c r="D23" s="62"/>
      <c r="E23" s="63"/>
      <c r="F23" s="63"/>
      <c r="G23" s="63"/>
      <c r="H23" s="63"/>
      <c r="I23" s="63"/>
      <c r="J23" s="63"/>
      <c r="K23" s="63"/>
      <c r="L23" s="63"/>
      <c r="M23" s="63"/>
      <c r="N23" s="63"/>
      <c r="O23" s="63"/>
      <c r="P23" s="63"/>
      <c r="Q23" s="63"/>
      <c r="R23" s="63"/>
      <c r="S23" s="63"/>
      <c r="T23" s="63"/>
      <c r="U23" s="63"/>
      <c r="V23" s="63"/>
      <c r="W23" s="63"/>
      <c r="X23" s="63"/>
      <c r="Y23" s="64"/>
      <c r="Z23" s="71"/>
      <c r="AA23" s="71"/>
      <c r="AB23" s="71"/>
    </row>
    <row r="24" spans="1:28" ht="12.75" customHeight="1" x14ac:dyDescent="0.2">
      <c r="A24" s="49"/>
      <c r="B24" s="72" t="s">
        <v>20</v>
      </c>
      <c r="C24" s="73" t="s">
        <v>141</v>
      </c>
      <c r="D24" s="51"/>
      <c r="E24" s="53"/>
      <c r="F24" s="54"/>
      <c r="G24" s="54"/>
      <c r="H24" s="54"/>
      <c r="I24" s="54"/>
      <c r="J24" s="54"/>
      <c r="K24" s="54"/>
      <c r="L24" s="54"/>
      <c r="M24" s="54"/>
      <c r="N24" s="54"/>
      <c r="O24" s="54"/>
      <c r="P24" s="54"/>
      <c r="Q24" s="54"/>
      <c r="R24" s="54"/>
      <c r="S24" s="54"/>
      <c r="T24" s="54"/>
      <c r="U24" s="54"/>
      <c r="V24" s="54"/>
      <c r="W24" s="54"/>
      <c r="X24" s="54"/>
      <c r="Y24" s="55"/>
      <c r="Z24" s="37"/>
      <c r="AA24" s="37"/>
      <c r="AB24" s="37"/>
    </row>
    <row r="25" spans="1:28" x14ac:dyDescent="0.2">
      <c r="A25" s="49"/>
      <c r="B25" s="72" t="s">
        <v>20</v>
      </c>
      <c r="C25" s="73" t="s">
        <v>141</v>
      </c>
      <c r="D25" s="51"/>
      <c r="E25" s="54"/>
      <c r="F25" s="54"/>
      <c r="G25" s="54"/>
      <c r="H25" s="54"/>
      <c r="I25" s="54"/>
      <c r="J25" s="54"/>
      <c r="K25" s="54"/>
      <c r="L25" s="54"/>
      <c r="M25" s="54"/>
      <c r="N25" s="54"/>
      <c r="O25" s="54"/>
      <c r="P25" s="54"/>
      <c r="Q25" s="54"/>
      <c r="R25" s="54"/>
      <c r="S25" s="54"/>
      <c r="T25" s="54"/>
      <c r="U25" s="54"/>
      <c r="V25" s="54"/>
      <c r="W25" s="54"/>
      <c r="X25" s="54"/>
      <c r="Y25" s="55"/>
      <c r="Z25" s="37"/>
      <c r="AA25" s="37"/>
      <c r="AB25" s="37"/>
    </row>
    <row r="26" spans="1:28" x14ac:dyDescent="0.2">
      <c r="A26" s="49"/>
      <c r="B26" s="72" t="s">
        <v>21</v>
      </c>
      <c r="C26" s="74" t="s">
        <v>141</v>
      </c>
      <c r="D26" s="95"/>
      <c r="E26" s="53"/>
      <c r="F26" s="54"/>
      <c r="G26" s="54"/>
      <c r="H26" s="54"/>
      <c r="I26" s="54"/>
      <c r="J26" s="54"/>
      <c r="K26" s="54"/>
      <c r="L26" s="54"/>
      <c r="M26" s="54"/>
      <c r="N26" s="54"/>
      <c r="O26" s="54"/>
      <c r="P26" s="54"/>
      <c r="Q26" s="54"/>
      <c r="R26" s="54"/>
      <c r="S26" s="54"/>
      <c r="T26" s="54"/>
      <c r="U26" s="54"/>
      <c r="V26" s="54"/>
      <c r="W26" s="54"/>
      <c r="X26" s="54"/>
      <c r="Y26" s="55"/>
      <c r="Z26" s="37"/>
      <c r="AA26" s="37"/>
      <c r="AB26" s="37"/>
    </row>
    <row r="27" spans="1:28" x14ac:dyDescent="0.2">
      <c r="A27" s="49"/>
      <c r="B27" s="72" t="s">
        <v>20</v>
      </c>
      <c r="C27" s="51" t="s">
        <v>141</v>
      </c>
      <c r="D27" s="51"/>
      <c r="E27" s="54">
        <f>'Tabelle de base'!AB59</f>
        <v>0</v>
      </c>
      <c r="F27" s="54">
        <f>'Tabelle de base'!AC59</f>
        <v>0</v>
      </c>
      <c r="G27" s="54">
        <f ca="1">'Tabelle de base'!AE59</f>
        <v>357106</v>
      </c>
      <c r="H27" s="54">
        <f>'Tabelle de base'!AG59</f>
        <v>0</v>
      </c>
      <c r="I27" s="54">
        <f>'Tabelle de base'!AI59</f>
        <v>0</v>
      </c>
      <c r="J27" s="54">
        <f>'Tabelle de base'!AK59</f>
        <v>0</v>
      </c>
      <c r="K27" s="54">
        <f>'Tabelle de base'!AM59</f>
        <v>0</v>
      </c>
      <c r="L27" s="54">
        <f>'Tabelle de base'!AO59</f>
        <v>0</v>
      </c>
      <c r="M27" s="54">
        <f>'Tabelle de base'!AQ59</f>
        <v>0</v>
      </c>
      <c r="N27" s="54">
        <f ca="1">'Tabelle de base'!AS59</f>
        <v>211315</v>
      </c>
      <c r="O27" s="54">
        <f>'Tabelle de base'!AU59</f>
        <v>0</v>
      </c>
      <c r="P27" s="54">
        <f>'Tabelle de base'!AW59</f>
        <v>0</v>
      </c>
      <c r="Q27" s="54">
        <f ca="1">'Tabelle de base'!AY59</f>
        <v>147042</v>
      </c>
      <c r="R27" s="54">
        <f>'Tabelle de base'!BA59</f>
        <v>0</v>
      </c>
      <c r="S27" s="54">
        <f>'Tabelle de base'!BC59</f>
        <v>0</v>
      </c>
      <c r="T27" s="54">
        <f>'Tabelle de base'!BE59</f>
        <v>0</v>
      </c>
      <c r="U27" s="54">
        <f>'Tabelle de base'!BG59</f>
        <v>0</v>
      </c>
      <c r="V27" s="54">
        <f>'Tabelle de base'!BI59</f>
        <v>0</v>
      </c>
      <c r="W27" s="54">
        <f>'Tabelle de base'!BK59</f>
        <v>0</v>
      </c>
      <c r="X27" s="54">
        <f>'Tabelle de base'!BM59</f>
        <v>0</v>
      </c>
      <c r="Y27" s="55">
        <f>'Tabelle de base'!BO59</f>
        <v>0</v>
      </c>
      <c r="Z27" s="37"/>
      <c r="AA27" s="37"/>
      <c r="AB27" s="37"/>
    </row>
    <row r="28" spans="1:28" x14ac:dyDescent="0.2">
      <c r="A28" s="49"/>
      <c r="B28" s="72" t="s">
        <v>21</v>
      </c>
      <c r="C28" s="51" t="s">
        <v>141</v>
      </c>
      <c r="D28" s="51"/>
      <c r="E28" s="53"/>
      <c r="F28" s="65"/>
      <c r="G28" s="65"/>
      <c r="H28" s="65"/>
      <c r="I28" s="65"/>
      <c r="J28" s="65"/>
      <c r="K28" s="65"/>
      <c r="L28" s="65"/>
      <c r="M28" s="65"/>
      <c r="N28" s="65"/>
      <c r="O28" s="65"/>
      <c r="P28" s="65"/>
      <c r="Q28" s="65"/>
      <c r="R28" s="65"/>
      <c r="S28" s="65"/>
      <c r="T28" s="65"/>
      <c r="U28" s="65"/>
      <c r="V28" s="65"/>
      <c r="W28" s="65"/>
      <c r="X28" s="65"/>
      <c r="Y28" s="55"/>
      <c r="Z28" s="37"/>
      <c r="AA28" s="37"/>
      <c r="AB28" s="37"/>
    </row>
    <row r="29" spans="1:28" x14ac:dyDescent="0.2">
      <c r="A29" s="49"/>
      <c r="B29" s="72" t="s">
        <v>21</v>
      </c>
      <c r="C29" s="51" t="s">
        <v>141</v>
      </c>
      <c r="D29" s="51"/>
      <c r="E29" s="53"/>
      <c r="F29" s="53"/>
      <c r="G29" s="53"/>
      <c r="H29" s="53"/>
      <c r="I29" s="53"/>
      <c r="J29" s="53"/>
      <c r="K29" s="53"/>
      <c r="L29" s="53"/>
      <c r="M29" s="53"/>
      <c r="N29" s="53"/>
      <c r="O29" s="53"/>
      <c r="P29" s="53"/>
      <c r="Q29" s="53"/>
      <c r="R29" s="53"/>
      <c r="S29" s="53"/>
      <c r="T29" s="53"/>
      <c r="U29" s="53"/>
      <c r="V29" s="53"/>
      <c r="W29" s="53"/>
      <c r="X29" s="53"/>
      <c r="Y29" s="55"/>
      <c r="Z29" s="37"/>
      <c r="AA29" s="37"/>
      <c r="AB29" s="37"/>
    </row>
    <row r="30" spans="1:28" s="16" customFormat="1" x14ac:dyDescent="0.2">
      <c r="A30" s="56" t="s">
        <v>26</v>
      </c>
      <c r="B30" s="66" t="s">
        <v>22</v>
      </c>
      <c r="C30" s="57" t="s">
        <v>140</v>
      </c>
      <c r="D30" s="57"/>
      <c r="E30" s="58">
        <f>E24+E25-E26+E27-E28-E29</f>
        <v>0</v>
      </c>
      <c r="F30" s="58">
        <f>F24+F25-F26+F27-F28-F29</f>
        <v>0</v>
      </c>
      <c r="G30" s="58">
        <f t="shared" ref="G30:H30" ca="1" si="12">G24+G25-G26+G27-G28-G29</f>
        <v>357106</v>
      </c>
      <c r="H30" s="58">
        <f t="shared" si="12"/>
        <v>0</v>
      </c>
      <c r="I30" s="58">
        <f>I24+I25-I26+I27-I28-I29</f>
        <v>0</v>
      </c>
      <c r="J30" s="58">
        <f>J24+J25-J26+J27-J28-J29</f>
        <v>0</v>
      </c>
      <c r="K30" s="58">
        <f t="shared" ref="K30:W30" si="13">K24+K25-K26+K27-K28-K29</f>
        <v>0</v>
      </c>
      <c r="L30" s="58">
        <f t="shared" si="13"/>
        <v>0</v>
      </c>
      <c r="M30" s="58">
        <f t="shared" si="13"/>
        <v>0</v>
      </c>
      <c r="N30" s="58">
        <f t="shared" ca="1" si="13"/>
        <v>211315</v>
      </c>
      <c r="O30" s="58">
        <f t="shared" si="13"/>
        <v>0</v>
      </c>
      <c r="P30" s="58">
        <f t="shared" si="13"/>
        <v>0</v>
      </c>
      <c r="Q30" s="58">
        <f t="shared" ca="1" si="13"/>
        <v>147042</v>
      </c>
      <c r="R30" s="58">
        <f t="shared" si="13"/>
        <v>0</v>
      </c>
      <c r="S30" s="58">
        <f t="shared" si="13"/>
        <v>0</v>
      </c>
      <c r="T30" s="58">
        <f t="shared" si="13"/>
        <v>0</v>
      </c>
      <c r="U30" s="58">
        <f t="shared" si="13"/>
        <v>0</v>
      </c>
      <c r="V30" s="58">
        <f t="shared" si="13"/>
        <v>0</v>
      </c>
      <c r="W30" s="58">
        <f t="shared" si="13"/>
        <v>0</v>
      </c>
      <c r="X30" s="58">
        <f>X24+X25-X26+X27-X28-X29</f>
        <v>0</v>
      </c>
      <c r="Y30" s="59">
        <f>Y24+Y25-Y26+Y27-Y28-Y29</f>
        <v>0</v>
      </c>
      <c r="Z30" s="60"/>
      <c r="AA30" s="60"/>
      <c r="AB30" s="60"/>
    </row>
    <row r="31" spans="1:28" x14ac:dyDescent="0.2">
      <c r="A31" s="49"/>
      <c r="B31" s="72"/>
      <c r="C31" s="51"/>
      <c r="D31" s="51"/>
      <c r="E31" s="53"/>
      <c r="F31" s="53"/>
      <c r="G31" s="53"/>
      <c r="H31" s="53"/>
      <c r="I31" s="53"/>
      <c r="J31" s="53"/>
      <c r="K31" s="53"/>
      <c r="L31" s="53"/>
      <c r="M31" s="53"/>
      <c r="N31" s="53"/>
      <c r="O31" s="53"/>
      <c r="P31" s="53"/>
      <c r="Q31" s="53"/>
      <c r="R31" s="53"/>
      <c r="S31" s="53"/>
      <c r="T31" s="53"/>
      <c r="U31" s="53"/>
      <c r="V31" s="53"/>
      <c r="W31" s="53"/>
      <c r="X31" s="53"/>
      <c r="Y31" s="75"/>
      <c r="Z31" s="37"/>
      <c r="AA31" s="37"/>
      <c r="AB31" s="37"/>
    </row>
    <row r="32" spans="1:28" x14ac:dyDescent="0.2">
      <c r="A32" s="56" t="s">
        <v>27</v>
      </c>
      <c r="B32" s="66" t="s">
        <v>22</v>
      </c>
      <c r="C32" s="57" t="s">
        <v>141</v>
      </c>
      <c r="D32" s="57"/>
      <c r="E32" s="58">
        <f t="shared" ref="E32:Y32" si="14">E22-E30</f>
        <v>-21045</v>
      </c>
      <c r="F32" s="58">
        <f>F22-F30</f>
        <v>-161237</v>
      </c>
      <c r="G32" s="58">
        <f t="shared" ca="1" si="14"/>
        <v>-540819.52336542401</v>
      </c>
      <c r="H32" s="58">
        <f t="shared" si="14"/>
        <v>-140713.52336542407</v>
      </c>
      <c r="I32" s="58">
        <f t="shared" si="14"/>
        <v>-140713.52336542407</v>
      </c>
      <c r="J32" s="58">
        <f t="shared" si="14"/>
        <v>-140713.52336542407</v>
      </c>
      <c r="K32" s="58">
        <f t="shared" ref="K32:W32" si="15">K22-K30</f>
        <v>-140713.52336542407</v>
      </c>
      <c r="L32" s="58">
        <f t="shared" si="15"/>
        <v>-140713.52336542407</v>
      </c>
      <c r="M32" s="58">
        <f t="shared" si="15"/>
        <v>-140713.52336542407</v>
      </c>
      <c r="N32" s="58">
        <f t="shared" ca="1" si="15"/>
        <v>-352028.52336542407</v>
      </c>
      <c r="O32" s="58">
        <f t="shared" si="15"/>
        <v>-140713.52336542407</v>
      </c>
      <c r="P32" s="58">
        <f>P22-P30</f>
        <v>-140713.52336542407</v>
      </c>
      <c r="Q32" s="58">
        <f t="shared" ca="1" si="15"/>
        <v>-287755.52336542407</v>
      </c>
      <c r="R32" s="58">
        <f t="shared" si="15"/>
        <v>-140713.52336542407</v>
      </c>
      <c r="S32" s="58">
        <f t="shared" si="15"/>
        <v>-140713.52336542407</v>
      </c>
      <c r="T32" s="58">
        <f t="shared" si="15"/>
        <v>-140713.52336542407</v>
      </c>
      <c r="U32" s="58">
        <f t="shared" si="15"/>
        <v>-140713.52336542407</v>
      </c>
      <c r="V32" s="58">
        <f t="shared" si="15"/>
        <v>-140713.52336542407</v>
      </c>
      <c r="W32" s="58">
        <f t="shared" si="15"/>
        <v>-140713.52336542407</v>
      </c>
      <c r="X32" s="58">
        <f>X22-X30</f>
        <v>-140713.52336542407</v>
      </c>
      <c r="Y32" s="59">
        <f t="shared" si="14"/>
        <v>-140713.52336542407</v>
      </c>
      <c r="Z32" s="37"/>
      <c r="AA32" s="37"/>
      <c r="AB32" s="37"/>
    </row>
    <row r="33" spans="1:28" ht="13.5" thickBot="1" x14ac:dyDescent="0.25">
      <c r="A33" s="76" t="s">
        <v>28</v>
      </c>
      <c r="B33" s="77"/>
      <c r="C33" s="78" t="s">
        <v>141</v>
      </c>
      <c r="D33" s="78"/>
      <c r="E33" s="79">
        <f t="shared" ref="E33:Y33" si="16">E32*E4</f>
        <v>-21045</v>
      </c>
      <c r="F33" s="79">
        <f t="shared" si="16"/>
        <v>-146579.09090909091</v>
      </c>
      <c r="G33" s="79">
        <f t="shared" ca="1" si="16"/>
        <v>-446958.28377307765</v>
      </c>
      <c r="H33" s="79">
        <f t="shared" si="16"/>
        <v>-105720.15279145306</v>
      </c>
      <c r="I33" s="79">
        <f t="shared" si="16"/>
        <v>-96109.229810411882</v>
      </c>
      <c r="J33" s="79">
        <f>J32*J4</f>
        <v>-87372.027100374427</v>
      </c>
      <c r="K33" s="79">
        <f>K32*K4</f>
        <v>-79429.115545794935</v>
      </c>
      <c r="L33" s="79">
        <f t="shared" ref="L33:W33" si="17">L32*L4</f>
        <v>-72208.286859813554</v>
      </c>
      <c r="M33" s="79">
        <f t="shared" si="17"/>
        <v>-65643.897145285053</v>
      </c>
      <c r="N33" s="79">
        <f t="shared" ca="1" si="17"/>
        <v>-149294.45835845891</v>
      </c>
      <c r="O33" s="79">
        <f t="shared" si="17"/>
        <v>-54251.154665524831</v>
      </c>
      <c r="P33" s="79">
        <f t="shared" si="17"/>
        <v>-49319.231514113475</v>
      </c>
      <c r="Q33" s="79">
        <f ca="1">Q32*Q4</f>
        <v>-91687.777710596682</v>
      </c>
      <c r="R33" s="79">
        <f t="shared" si="17"/>
        <v>-40759.695466209487</v>
      </c>
      <c r="S33" s="79">
        <f t="shared" si="17"/>
        <v>-37054.268605644982</v>
      </c>
      <c r="T33" s="79">
        <f t="shared" si="17"/>
        <v>-33685.698732404526</v>
      </c>
      <c r="U33" s="79">
        <f t="shared" si="17"/>
        <v>-30623.362484004112</v>
      </c>
      <c r="V33" s="79">
        <f t="shared" si="17"/>
        <v>-27839.420440003738</v>
      </c>
      <c r="W33" s="79">
        <f t="shared" si="17"/>
        <v>-25308.564036367032</v>
      </c>
      <c r="X33" s="79">
        <f>X32*X4</f>
        <v>-23007.785487606387</v>
      </c>
      <c r="Y33" s="80">
        <f t="shared" si="16"/>
        <v>-20916.168625096721</v>
      </c>
      <c r="Z33" s="37"/>
      <c r="AA33" s="37"/>
      <c r="AB33" s="37"/>
    </row>
    <row r="34" spans="1:28" ht="13.5" thickBot="1" x14ac:dyDescent="0.25">
      <c r="A34" s="81"/>
      <c r="B34" s="82"/>
      <c r="C34" s="82" t="s">
        <v>141</v>
      </c>
      <c r="D34" s="83"/>
      <c r="E34" s="84">
        <f>E33</f>
        <v>-21045</v>
      </c>
      <c r="F34" s="84">
        <f>E34+F33</f>
        <v>-167624.09090909091</v>
      </c>
      <c r="G34" s="84">
        <f t="shared" ref="G34:I34" ca="1" si="18">F34+G33</f>
        <v>-614582.37468216859</v>
      </c>
      <c r="H34" s="84">
        <f t="shared" ca="1" si="18"/>
        <v>-720302.52747362165</v>
      </c>
      <c r="I34" s="84">
        <f t="shared" ca="1" si="18"/>
        <v>-816411.75728403358</v>
      </c>
      <c r="J34" s="84">
        <f t="shared" ref="J34:Y34" ca="1" si="19">I34+J33</f>
        <v>-903783.78438440803</v>
      </c>
      <c r="K34" s="84">
        <f t="shared" ca="1" si="19"/>
        <v>-983212.89993020298</v>
      </c>
      <c r="L34" s="84">
        <f t="shared" ca="1" si="19"/>
        <v>-1055421.1867900165</v>
      </c>
      <c r="M34" s="84">
        <f t="shared" ca="1" si="19"/>
        <v>-1121065.0839353015</v>
      </c>
      <c r="N34" s="84">
        <f t="shared" ca="1" si="19"/>
        <v>-1270359.5422937605</v>
      </c>
      <c r="O34" s="84">
        <f t="shared" ca="1" si="19"/>
        <v>-1324610.6969592853</v>
      </c>
      <c r="P34" s="84">
        <f t="shared" ca="1" si="19"/>
        <v>-1373929.9284733988</v>
      </c>
      <c r="Q34" s="84">
        <f t="shared" ca="1" si="19"/>
        <v>-1465617.7061839956</v>
      </c>
      <c r="R34" s="84">
        <f t="shared" ca="1" si="19"/>
        <v>-1506377.401650205</v>
      </c>
      <c r="S34" s="84">
        <f t="shared" ca="1" si="19"/>
        <v>-1543431.6702558501</v>
      </c>
      <c r="T34" s="84">
        <f t="shared" ca="1" si="19"/>
        <v>-1577117.3689882546</v>
      </c>
      <c r="U34" s="84">
        <f t="shared" ca="1" si="19"/>
        <v>-1607740.7314722587</v>
      </c>
      <c r="V34" s="84">
        <f t="shared" ca="1" si="19"/>
        <v>-1635580.1519122624</v>
      </c>
      <c r="W34" s="84">
        <f t="shared" ca="1" si="19"/>
        <v>-1660888.7159486294</v>
      </c>
      <c r="X34" s="84">
        <f t="shared" ca="1" si="19"/>
        <v>-1683896.5014362358</v>
      </c>
      <c r="Y34" s="85">
        <f t="shared" ca="1" si="19"/>
        <v>-1704812.6700613326</v>
      </c>
      <c r="Z34" s="37"/>
      <c r="AA34" s="37"/>
      <c r="AB34" s="37"/>
    </row>
    <row r="35" spans="1:28" x14ac:dyDescent="0.2">
      <c r="A35" s="86"/>
      <c r="B35" s="51"/>
      <c r="C35" s="62"/>
      <c r="D35" s="51"/>
      <c r="E35" s="87"/>
      <c r="F35" s="87"/>
      <c r="G35" s="87"/>
      <c r="H35" s="87"/>
      <c r="I35" s="87"/>
      <c r="J35" s="87"/>
      <c r="K35" s="87"/>
      <c r="L35" s="87"/>
      <c r="M35" s="87"/>
      <c r="N35" s="87"/>
      <c r="O35" s="87"/>
      <c r="P35" s="87"/>
      <c r="Q35" s="87"/>
      <c r="R35" s="87"/>
      <c r="S35" s="87"/>
      <c r="T35" s="87"/>
      <c r="U35" s="87"/>
      <c r="V35" s="87"/>
      <c r="W35" s="87"/>
      <c r="X35" s="51"/>
      <c r="Y35" s="88"/>
      <c r="Z35" s="37"/>
      <c r="AA35" s="37"/>
      <c r="AB35" s="37"/>
    </row>
    <row r="36" spans="1:28" x14ac:dyDescent="0.2">
      <c r="A36" s="86"/>
      <c r="B36" s="51"/>
      <c r="C36" s="62"/>
      <c r="D36" s="51"/>
      <c r="E36" s="87"/>
      <c r="F36" s="87"/>
      <c r="G36" s="87"/>
      <c r="H36" s="87"/>
      <c r="I36" s="87"/>
      <c r="J36" s="87"/>
      <c r="K36" s="87"/>
      <c r="L36" s="87"/>
      <c r="M36" s="87"/>
      <c r="N36" s="87"/>
      <c r="O36" s="87"/>
      <c r="P36" s="87"/>
      <c r="Q36" s="87"/>
      <c r="R36" s="87"/>
      <c r="S36" s="87"/>
      <c r="T36" s="87"/>
      <c r="U36" s="87"/>
      <c r="V36" s="87"/>
      <c r="W36" s="87"/>
      <c r="X36" s="87"/>
      <c r="Y36" s="87"/>
      <c r="Z36" s="87"/>
      <c r="AA36" s="37"/>
      <c r="AB36" s="37"/>
    </row>
    <row r="37" spans="1:28" x14ac:dyDescent="0.2">
      <c r="A37" s="86"/>
      <c r="B37" s="51"/>
      <c r="C37" s="62"/>
      <c r="D37" s="51"/>
      <c r="E37" s="87"/>
      <c r="F37" s="87"/>
      <c r="G37" s="87"/>
      <c r="H37" s="87"/>
      <c r="I37" s="87"/>
      <c r="J37" s="87"/>
      <c r="K37" s="87"/>
      <c r="L37" s="87"/>
      <c r="M37" s="87"/>
      <c r="N37" s="87"/>
      <c r="O37" s="87"/>
      <c r="P37" s="87"/>
      <c r="Q37" s="87"/>
      <c r="R37" s="87"/>
      <c r="S37" s="87"/>
      <c r="T37" s="87"/>
      <c r="U37" s="87"/>
      <c r="V37" s="87"/>
      <c r="W37" s="87"/>
      <c r="X37" s="87"/>
      <c r="Y37" s="87"/>
      <c r="Z37" s="87"/>
      <c r="AA37" s="37"/>
      <c r="AB37" s="37"/>
    </row>
    <row r="38" spans="1:28" x14ac:dyDescent="0.2">
      <c r="A38" s="86"/>
      <c r="B38" s="51"/>
      <c r="C38" s="62"/>
      <c r="D38" s="51"/>
      <c r="E38" s="87"/>
      <c r="F38" s="87"/>
      <c r="G38" s="87"/>
      <c r="H38" s="87"/>
      <c r="I38" s="87"/>
      <c r="J38" s="87"/>
      <c r="K38" s="87"/>
      <c r="L38" s="87"/>
      <c r="M38" s="87"/>
      <c r="N38" s="87"/>
      <c r="O38" s="87"/>
      <c r="P38" s="87"/>
      <c r="Q38" s="87"/>
      <c r="R38" s="87"/>
      <c r="S38" s="87"/>
      <c r="T38" s="87"/>
      <c r="U38" s="87"/>
      <c r="V38" s="87"/>
      <c r="W38" s="87"/>
      <c r="X38" s="87"/>
      <c r="Y38" s="87"/>
      <c r="Z38" s="87"/>
      <c r="AA38" s="37"/>
      <c r="AB38" s="37"/>
    </row>
    <row r="39" spans="1:28" x14ac:dyDescent="0.2">
      <c r="A39" s="86"/>
      <c r="B39" s="37"/>
      <c r="C39" s="37"/>
      <c r="D39" s="37"/>
      <c r="E39" s="37"/>
      <c r="F39" s="37"/>
      <c r="G39" s="37"/>
      <c r="H39" s="37"/>
      <c r="I39" s="37"/>
      <c r="J39" s="37"/>
      <c r="K39" s="37"/>
      <c r="L39" s="37"/>
      <c r="M39" s="37"/>
      <c r="N39" s="37"/>
      <c r="O39" s="37"/>
      <c r="P39" s="37"/>
      <c r="Q39" s="37"/>
      <c r="R39" s="37"/>
      <c r="S39" s="37"/>
      <c r="T39" s="37"/>
      <c r="U39" s="37"/>
      <c r="V39" s="37"/>
      <c r="W39" s="37"/>
      <c r="X39" s="37"/>
      <c r="Y39" s="37"/>
      <c r="Z39" s="37"/>
      <c r="AA39" s="37"/>
      <c r="AB39" s="37"/>
    </row>
    <row r="40" spans="1:28" x14ac:dyDescent="0.2">
      <c r="A40" s="56"/>
      <c r="B40" s="57" t="s">
        <v>22</v>
      </c>
      <c r="C40" s="57" t="s">
        <v>142</v>
      </c>
      <c r="D40" s="57"/>
      <c r="E40" s="58">
        <f>E10</f>
        <v>0</v>
      </c>
      <c r="F40" s="58">
        <f t="shared" ref="F40:Y40" si="20">F10</f>
        <v>0</v>
      </c>
      <c r="G40" s="58">
        <f>G10</f>
        <v>322386.7</v>
      </c>
      <c r="H40" s="58">
        <f t="shared" si="20"/>
        <v>322386.7</v>
      </c>
      <c r="I40" s="58">
        <f t="shared" si="20"/>
        <v>322386.7</v>
      </c>
      <c r="J40" s="58">
        <f t="shared" si="20"/>
        <v>322386.7</v>
      </c>
      <c r="K40" s="58">
        <f t="shared" si="20"/>
        <v>322386.7</v>
      </c>
      <c r="L40" s="58">
        <f t="shared" si="20"/>
        <v>322386.7</v>
      </c>
      <c r="M40" s="58">
        <f t="shared" si="20"/>
        <v>322386.7</v>
      </c>
      <c r="N40" s="58">
        <f t="shared" si="20"/>
        <v>322386.7</v>
      </c>
      <c r="O40" s="58">
        <f t="shared" si="20"/>
        <v>322386.7</v>
      </c>
      <c r="P40" s="58">
        <f t="shared" si="20"/>
        <v>322386.7</v>
      </c>
      <c r="Q40" s="58">
        <f t="shared" si="20"/>
        <v>322386.7</v>
      </c>
      <c r="R40" s="58">
        <f t="shared" si="20"/>
        <v>322386.7</v>
      </c>
      <c r="S40" s="58">
        <f t="shared" si="20"/>
        <v>322386.7</v>
      </c>
      <c r="T40" s="58">
        <f t="shared" si="20"/>
        <v>322386.7</v>
      </c>
      <c r="U40" s="58">
        <f t="shared" si="20"/>
        <v>322386.7</v>
      </c>
      <c r="V40" s="58">
        <f t="shared" si="20"/>
        <v>322386.7</v>
      </c>
      <c r="W40" s="58">
        <f t="shared" si="20"/>
        <v>322386.7</v>
      </c>
      <c r="X40" s="58">
        <f t="shared" si="20"/>
        <v>322386.7</v>
      </c>
      <c r="Y40" s="58">
        <f t="shared" si="20"/>
        <v>322386.7</v>
      </c>
      <c r="Z40" s="37"/>
      <c r="AA40" s="37"/>
      <c r="AB40" s="37"/>
    </row>
    <row r="41" spans="1:28" x14ac:dyDescent="0.2">
      <c r="A41" s="86"/>
      <c r="B41" s="37"/>
      <c r="C41" s="37"/>
      <c r="D41" s="37"/>
      <c r="E41" s="37"/>
      <c r="F41" s="37"/>
      <c r="G41" s="37"/>
      <c r="H41" s="37"/>
      <c r="I41" s="37"/>
      <c r="J41" s="37"/>
      <c r="K41" s="37"/>
      <c r="L41" s="37"/>
      <c r="M41" s="37"/>
      <c r="N41" s="37"/>
      <c r="O41" s="37"/>
      <c r="P41" s="37"/>
      <c r="Q41" s="37"/>
      <c r="R41" s="37"/>
      <c r="S41" s="37"/>
      <c r="T41" s="37"/>
      <c r="U41" s="37"/>
      <c r="V41" s="37"/>
      <c r="W41" s="37"/>
      <c r="X41" s="37"/>
      <c r="Y41" s="37"/>
      <c r="Z41" s="37"/>
      <c r="AA41" s="37"/>
      <c r="AB41" s="37"/>
    </row>
    <row r="42" spans="1:28" x14ac:dyDescent="0.2">
      <c r="A42" s="56" t="s">
        <v>23</v>
      </c>
      <c r="B42" s="57" t="s">
        <v>22</v>
      </c>
      <c r="C42" s="57" t="s">
        <v>142</v>
      </c>
      <c r="D42" s="57"/>
      <c r="E42" s="58">
        <f>E14</f>
        <v>0</v>
      </c>
      <c r="F42" s="58">
        <f t="shared" ref="F42:Y42" si="21">F14</f>
        <v>0</v>
      </c>
      <c r="G42" s="58">
        <f>G14</f>
        <v>-119936.52336542407</v>
      </c>
      <c r="H42" s="58">
        <f t="shared" si="21"/>
        <v>-119936.52336542407</v>
      </c>
      <c r="I42" s="58">
        <f t="shared" si="21"/>
        <v>-119936.52336542407</v>
      </c>
      <c r="J42" s="58">
        <f t="shared" si="21"/>
        <v>-119936.52336542407</v>
      </c>
      <c r="K42" s="58">
        <f t="shared" si="21"/>
        <v>-119936.52336542407</v>
      </c>
      <c r="L42" s="58">
        <f t="shared" si="21"/>
        <v>-119936.52336542407</v>
      </c>
      <c r="M42" s="58">
        <f t="shared" si="21"/>
        <v>-119936.52336542407</v>
      </c>
      <c r="N42" s="58">
        <f t="shared" si="21"/>
        <v>-119936.52336542407</v>
      </c>
      <c r="O42" s="58">
        <f t="shared" si="21"/>
        <v>-119936.52336542407</v>
      </c>
      <c r="P42" s="58">
        <f t="shared" si="21"/>
        <v>-119936.52336542407</v>
      </c>
      <c r="Q42" s="58">
        <f t="shared" si="21"/>
        <v>-119936.52336542407</v>
      </c>
      <c r="R42" s="58">
        <f t="shared" si="21"/>
        <v>-119936.52336542407</v>
      </c>
      <c r="S42" s="58">
        <f t="shared" si="21"/>
        <v>-119936.52336542407</v>
      </c>
      <c r="T42" s="58">
        <f t="shared" si="21"/>
        <v>-119936.52336542407</v>
      </c>
      <c r="U42" s="58">
        <f t="shared" si="21"/>
        <v>-119936.52336542407</v>
      </c>
      <c r="V42" s="58">
        <f t="shared" si="21"/>
        <v>-119936.52336542407</v>
      </c>
      <c r="W42" s="58">
        <f t="shared" si="21"/>
        <v>-119936.52336542407</v>
      </c>
      <c r="X42" s="58">
        <f t="shared" si="21"/>
        <v>-119936.52336542407</v>
      </c>
      <c r="Y42" s="58">
        <f t="shared" si="21"/>
        <v>-119936.52336542407</v>
      </c>
      <c r="Z42" s="37"/>
      <c r="AA42" s="37"/>
      <c r="AB42" s="37"/>
    </row>
    <row r="43" spans="1:28" x14ac:dyDescent="0.2">
      <c r="A43" s="86"/>
      <c r="B43" s="37"/>
      <c r="C43" s="37"/>
      <c r="D43" s="37"/>
      <c r="E43" s="37"/>
      <c r="F43" s="37"/>
      <c r="G43" s="37"/>
      <c r="H43" s="37"/>
      <c r="I43" s="37"/>
      <c r="J43" s="37"/>
      <c r="K43" s="37"/>
      <c r="L43" s="37"/>
      <c r="M43" s="37"/>
      <c r="N43" s="37"/>
      <c r="O43" s="37"/>
      <c r="P43" s="37"/>
      <c r="Q43" s="37"/>
      <c r="R43" s="37"/>
      <c r="S43" s="37"/>
      <c r="T43" s="37"/>
      <c r="U43" s="37"/>
      <c r="V43" s="37"/>
      <c r="W43" s="37"/>
      <c r="X43" s="37"/>
      <c r="Y43" s="37"/>
      <c r="Z43" s="37"/>
      <c r="AA43" s="37"/>
      <c r="AB43" s="37"/>
    </row>
    <row r="44" spans="1:28" x14ac:dyDescent="0.2">
      <c r="A44" s="56" t="s">
        <v>24</v>
      </c>
      <c r="B44" s="57" t="s">
        <v>22</v>
      </c>
      <c r="C44" s="57" t="s">
        <v>142</v>
      </c>
      <c r="D44" s="57"/>
      <c r="E44" s="58">
        <f>E20</f>
        <v>21045</v>
      </c>
      <c r="F44" s="58">
        <f t="shared" ref="F44:Y44" si="22">F20</f>
        <v>161237</v>
      </c>
      <c r="G44" s="58">
        <f>G20</f>
        <v>63777</v>
      </c>
      <c r="H44" s="58">
        <f t="shared" si="22"/>
        <v>20777</v>
      </c>
      <c r="I44" s="58">
        <f t="shared" si="22"/>
        <v>20777</v>
      </c>
      <c r="J44" s="58">
        <f t="shared" si="22"/>
        <v>20777</v>
      </c>
      <c r="K44" s="58">
        <f t="shared" si="22"/>
        <v>20777</v>
      </c>
      <c r="L44" s="58">
        <f t="shared" si="22"/>
        <v>20777</v>
      </c>
      <c r="M44" s="58">
        <f t="shared" si="22"/>
        <v>20777</v>
      </c>
      <c r="N44" s="58">
        <f t="shared" si="22"/>
        <v>20777</v>
      </c>
      <c r="O44" s="58">
        <f t="shared" si="22"/>
        <v>20777</v>
      </c>
      <c r="P44" s="58">
        <f t="shared" si="22"/>
        <v>20777</v>
      </c>
      <c r="Q44" s="58">
        <f t="shared" si="22"/>
        <v>20777</v>
      </c>
      <c r="R44" s="58">
        <f t="shared" si="22"/>
        <v>20777</v>
      </c>
      <c r="S44" s="58">
        <f t="shared" si="22"/>
        <v>20777</v>
      </c>
      <c r="T44" s="58">
        <f t="shared" si="22"/>
        <v>20777</v>
      </c>
      <c r="U44" s="58">
        <f t="shared" si="22"/>
        <v>20777</v>
      </c>
      <c r="V44" s="58">
        <f t="shared" si="22"/>
        <v>20777</v>
      </c>
      <c r="W44" s="58">
        <f t="shared" si="22"/>
        <v>20777</v>
      </c>
      <c r="X44" s="58">
        <f t="shared" si="22"/>
        <v>20777</v>
      </c>
      <c r="Y44" s="58">
        <f t="shared" si="22"/>
        <v>20777</v>
      </c>
      <c r="Z44" s="37"/>
      <c r="AA44" s="37"/>
      <c r="AB44" s="37"/>
    </row>
    <row r="45" spans="1:28" x14ac:dyDescent="0.2">
      <c r="A45" s="86"/>
      <c r="B45" s="37"/>
      <c r="C45" s="37"/>
      <c r="D45" s="37"/>
      <c r="E45" s="37"/>
      <c r="F45" s="37"/>
      <c r="G45" s="37"/>
      <c r="H45" s="37"/>
      <c r="I45" s="37"/>
      <c r="J45" s="37"/>
      <c r="K45" s="37"/>
      <c r="L45" s="37"/>
      <c r="M45" s="37"/>
      <c r="N45" s="37"/>
      <c r="O45" s="37"/>
      <c r="P45" s="37"/>
      <c r="Q45" s="37"/>
      <c r="R45" s="37"/>
      <c r="S45" s="37"/>
      <c r="T45" s="37"/>
      <c r="U45" s="37"/>
      <c r="V45" s="37"/>
      <c r="W45" s="37"/>
      <c r="X45" s="37"/>
      <c r="Y45" s="37"/>
      <c r="Z45" s="37"/>
      <c r="AA45" s="37"/>
      <c r="AB45" s="37"/>
    </row>
    <row r="46" spans="1:28" x14ac:dyDescent="0.2">
      <c r="A46" s="56" t="s">
        <v>25</v>
      </c>
      <c r="B46" s="66" t="s">
        <v>22</v>
      </c>
      <c r="C46" s="67" t="s">
        <v>142</v>
      </c>
      <c r="D46" s="57"/>
      <c r="E46" s="58">
        <f>E38-SUM(E40:E43)</f>
        <v>0</v>
      </c>
      <c r="F46" s="58">
        <f>F38-SUM(F40:F43)</f>
        <v>0</v>
      </c>
      <c r="G46" s="58">
        <f t="shared" ref="G46:I46" si="23">G38-SUM(G40:G43)</f>
        <v>-202450.17663457594</v>
      </c>
      <c r="H46" s="58">
        <f t="shared" si="23"/>
        <v>-202450.17663457594</v>
      </c>
      <c r="I46" s="58">
        <f t="shared" si="23"/>
        <v>-202450.17663457594</v>
      </c>
      <c r="J46" s="58">
        <f>J38-SUM(J40:J43)</f>
        <v>-202450.17663457594</v>
      </c>
      <c r="K46" s="58">
        <f t="shared" ref="K46:Y46" si="24">K38-SUM(K40:K43)</f>
        <v>-202450.17663457594</v>
      </c>
      <c r="L46" s="58">
        <f t="shared" si="24"/>
        <v>-202450.17663457594</v>
      </c>
      <c r="M46" s="58">
        <f t="shared" si="24"/>
        <v>-202450.17663457594</v>
      </c>
      <c r="N46" s="58">
        <f t="shared" si="24"/>
        <v>-202450.17663457594</v>
      </c>
      <c r="O46" s="58">
        <f t="shared" si="24"/>
        <v>-202450.17663457594</v>
      </c>
      <c r="P46" s="58">
        <f t="shared" si="24"/>
        <v>-202450.17663457594</v>
      </c>
      <c r="Q46" s="58">
        <f t="shared" si="24"/>
        <v>-202450.17663457594</v>
      </c>
      <c r="R46" s="58">
        <f t="shared" si="24"/>
        <v>-202450.17663457594</v>
      </c>
      <c r="S46" s="58">
        <f t="shared" si="24"/>
        <v>-202450.17663457594</v>
      </c>
      <c r="T46" s="58">
        <f t="shared" si="24"/>
        <v>-202450.17663457594</v>
      </c>
      <c r="U46" s="58">
        <f t="shared" si="24"/>
        <v>-202450.17663457594</v>
      </c>
      <c r="V46" s="58">
        <f t="shared" si="24"/>
        <v>-202450.17663457594</v>
      </c>
      <c r="W46" s="58">
        <f t="shared" si="24"/>
        <v>-202450.17663457594</v>
      </c>
      <c r="X46" s="58">
        <f t="shared" si="24"/>
        <v>-202450.17663457594</v>
      </c>
      <c r="Y46" s="59">
        <f t="shared" si="24"/>
        <v>-202450.17663457594</v>
      </c>
      <c r="Z46" s="37"/>
      <c r="AA46" s="37"/>
      <c r="AB46" s="37"/>
    </row>
    <row r="47" spans="1:28" x14ac:dyDescent="0.2">
      <c r="A47" s="86"/>
      <c r="B47" s="37"/>
      <c r="C47" s="37"/>
      <c r="D47" s="37"/>
      <c r="E47" s="37"/>
      <c r="F47" s="37"/>
      <c r="G47" s="37"/>
      <c r="H47" s="37"/>
      <c r="I47" s="37"/>
      <c r="J47" s="37"/>
      <c r="K47" s="37"/>
      <c r="L47" s="37"/>
      <c r="M47" s="37"/>
      <c r="N47" s="37"/>
      <c r="O47" s="37"/>
      <c r="P47" s="37"/>
      <c r="Q47" s="37"/>
      <c r="R47" s="37"/>
      <c r="S47" s="37"/>
      <c r="T47" s="37"/>
      <c r="U47" s="37"/>
      <c r="V47" s="37"/>
      <c r="W47" s="37"/>
      <c r="X47" s="37"/>
      <c r="Y47" s="37"/>
      <c r="Z47" s="37"/>
      <c r="AA47" s="37"/>
      <c r="AB47" s="37"/>
    </row>
    <row r="48" spans="1:28" x14ac:dyDescent="0.2">
      <c r="A48" s="86"/>
      <c r="B48" s="37"/>
      <c r="C48" s="37"/>
      <c r="D48" s="37"/>
      <c r="E48" s="37"/>
      <c r="F48" s="37"/>
      <c r="G48" s="37"/>
      <c r="H48" s="37"/>
      <c r="I48" s="37"/>
      <c r="J48" s="37"/>
      <c r="K48" s="37"/>
      <c r="L48" s="37"/>
      <c r="M48" s="37"/>
      <c r="N48" s="37"/>
      <c r="O48" s="37"/>
      <c r="P48" s="37"/>
      <c r="Q48" s="37"/>
      <c r="R48" s="37"/>
      <c r="S48" s="37"/>
      <c r="T48" s="37"/>
      <c r="U48" s="37"/>
      <c r="V48" s="37"/>
      <c r="W48" s="37"/>
      <c r="X48" s="37"/>
      <c r="Y48" s="37"/>
      <c r="Z48" s="37"/>
      <c r="AA48" s="37"/>
      <c r="AB48" s="37"/>
    </row>
    <row r="49" spans="1:28" x14ac:dyDescent="0.2">
      <c r="A49" s="198"/>
      <c r="B49" s="199"/>
      <c r="C49" s="199" t="s">
        <v>143</v>
      </c>
      <c r="D49" s="199"/>
      <c r="E49" s="200"/>
      <c r="F49" s="200"/>
      <c r="G49" s="200">
        <f>'Tabelle de base'!$AE$52</f>
        <v>0</v>
      </c>
      <c r="H49" s="200">
        <f>'Tabelle de base'!$AG$52</f>
        <v>0</v>
      </c>
      <c r="I49" s="200">
        <f>'Tabelle de base'!$AI$52</f>
        <v>0</v>
      </c>
      <c r="J49" s="200">
        <f>'Tabelle de base'!$AK$52</f>
        <v>0</v>
      </c>
      <c r="K49" s="200">
        <f>'Tabelle de base'!$AM$52</f>
        <v>0</v>
      </c>
      <c r="L49" s="200">
        <f>'Tabelle de base'!$AO$52</f>
        <v>0</v>
      </c>
      <c r="M49" s="200">
        <f>'Tabelle de base'!$AQ$52</f>
        <v>0</v>
      </c>
      <c r="N49" s="200">
        <f ca="1">'Tabelle de base'!$AS$52</f>
        <v>110323</v>
      </c>
      <c r="O49" s="200">
        <f>'Tabelle de base'!$AU$52</f>
        <v>0</v>
      </c>
      <c r="P49" s="200">
        <f>'Tabelle de base'!$AW$52</f>
        <v>0</v>
      </c>
      <c r="Q49" s="200">
        <f>'Tabelle de base'!$AY$52</f>
        <v>0</v>
      </c>
      <c r="R49" s="200">
        <f>'Tabelle de base'!$BA$52</f>
        <v>0</v>
      </c>
      <c r="S49" s="200">
        <f>'Tabelle de base'!$BC$52</f>
        <v>0</v>
      </c>
      <c r="T49" s="200">
        <f>'Tabelle de base'!$BE$52</f>
        <v>0</v>
      </c>
      <c r="U49" s="200">
        <f>'Tabelle de base'!$BG$52</f>
        <v>0</v>
      </c>
      <c r="V49" s="200">
        <f>'Tabelle de base'!$BI$52</f>
        <v>0</v>
      </c>
      <c r="W49" s="200">
        <f>'Tabelle de base'!$BK$52</f>
        <v>0</v>
      </c>
      <c r="X49" s="200">
        <f>'Tabelle de base'!$BM$52</f>
        <v>0</v>
      </c>
      <c r="Y49" s="200">
        <f>'Tabelle de base'!$BO$52</f>
        <v>0</v>
      </c>
      <c r="Z49" s="37"/>
      <c r="AA49" s="37"/>
      <c r="AB49" s="37"/>
    </row>
    <row r="50" spans="1:28" x14ac:dyDescent="0.2">
      <c r="A50" s="86"/>
      <c r="B50" s="37"/>
      <c r="C50" s="37" t="s">
        <v>146</v>
      </c>
      <c r="D50" s="37"/>
      <c r="E50" s="196">
        <f ca="1">+'L1'!C4</f>
        <v>0</v>
      </c>
      <c r="F50" s="196">
        <f ca="1">+'L1'!D4</f>
        <v>0</v>
      </c>
      <c r="G50" s="196">
        <f ca="1">+'L1'!E4</f>
        <v>0</v>
      </c>
      <c r="H50" s="196">
        <f ca="1">+'L1'!F4</f>
        <v>0</v>
      </c>
      <c r="I50" s="196">
        <f ca="1">+'L1'!G4</f>
        <v>0</v>
      </c>
      <c r="J50" s="196">
        <f ca="1">+'L1'!H4</f>
        <v>0</v>
      </c>
      <c r="K50" s="196">
        <f ca="1">+'L1'!I4</f>
        <v>0</v>
      </c>
      <c r="L50" s="196">
        <f ca="1">+'L1'!J4</f>
        <v>0</v>
      </c>
      <c r="M50" s="196">
        <f ca="1">+'L1'!K4</f>
        <v>0</v>
      </c>
      <c r="N50" s="196">
        <f ca="1">+'L1'!L4</f>
        <v>9193.5833333333339</v>
      </c>
      <c r="O50" s="196">
        <f ca="1">+'L1'!M4</f>
        <v>9193.5833333333339</v>
      </c>
      <c r="P50" s="196">
        <f ca="1">+'L1'!N4</f>
        <v>9193.5833333333339</v>
      </c>
      <c r="Q50" s="196">
        <f ca="1">+'L1'!O4</f>
        <v>9193.5833333333339</v>
      </c>
      <c r="R50" s="196">
        <f ca="1">+'L1'!P4</f>
        <v>9193.5833333333339</v>
      </c>
      <c r="S50" s="196">
        <f ca="1">+'L1'!Q4</f>
        <v>9193.5833333333339</v>
      </c>
      <c r="T50" s="196">
        <f ca="1">+'L1'!R4</f>
        <v>9193.5833333333339</v>
      </c>
      <c r="U50" s="196">
        <f ca="1">+'L1'!S4</f>
        <v>9193.5833333333339</v>
      </c>
      <c r="V50" s="196">
        <f ca="1">+'L1'!T4</f>
        <v>9193.5833333333339</v>
      </c>
      <c r="W50" s="196">
        <f ca="1">+'L1'!U4</f>
        <v>9193.5833333333339</v>
      </c>
      <c r="X50" s="196">
        <f ca="1">+'L1'!V4</f>
        <v>9193.5833333333339</v>
      </c>
      <c r="Y50" s="196">
        <f ca="1">+'L1'!W4</f>
        <v>9193.5833333333339</v>
      </c>
      <c r="Z50" s="37"/>
      <c r="AA50" s="37"/>
      <c r="AB50" s="37"/>
    </row>
    <row r="51" spans="1:28" x14ac:dyDescent="0.2">
      <c r="A51" s="198"/>
      <c r="B51" s="199"/>
      <c r="C51" s="199" t="s">
        <v>144</v>
      </c>
      <c r="D51" s="199"/>
      <c r="E51" s="200"/>
      <c r="F51" s="200"/>
      <c r="G51" s="200">
        <f>'Tabelle de base'!$AE$53</f>
        <v>0</v>
      </c>
      <c r="H51" s="200">
        <f>'Tabelle de base'!$AG$53</f>
        <v>0</v>
      </c>
      <c r="I51" s="200">
        <f>'Tabelle de base'!$AI$53</f>
        <v>0</v>
      </c>
      <c r="J51" s="200">
        <f>'Tabelle de base'!$AK$53</f>
        <v>0</v>
      </c>
      <c r="K51" s="200">
        <f>'Tabelle de base'!$AM$53</f>
        <v>0</v>
      </c>
      <c r="L51" s="200">
        <f>'Tabelle de base'!$AO$53</f>
        <v>0</v>
      </c>
      <c r="M51" s="200">
        <f>'Tabelle de base'!$AQ$53</f>
        <v>0</v>
      </c>
      <c r="N51" s="200">
        <f ca="1">'Tabelle de base'!$AS$53</f>
        <v>45734</v>
      </c>
      <c r="O51" s="200">
        <f>'Tabelle de base'!$AU$53</f>
        <v>0</v>
      </c>
      <c r="P51" s="200">
        <f>'Tabelle de base'!$AW$53</f>
        <v>0</v>
      </c>
      <c r="Q51" s="200">
        <f>'Tabelle de base'!$AY$53</f>
        <v>0</v>
      </c>
      <c r="R51" s="200">
        <f>'Tabelle de base'!$BA$53</f>
        <v>0</v>
      </c>
      <c r="S51" s="200">
        <f>'Tabelle de base'!$BC$53</f>
        <v>0</v>
      </c>
      <c r="T51" s="200">
        <f>'Tabelle de base'!$BE$53</f>
        <v>0</v>
      </c>
      <c r="U51" s="200">
        <f>'Tabelle de base'!$BG$53</f>
        <v>0</v>
      </c>
      <c r="V51" s="200">
        <f>'Tabelle de base'!$BI$53</f>
        <v>0</v>
      </c>
      <c r="W51" s="200">
        <f>'Tabelle de base'!$BK$53</f>
        <v>0</v>
      </c>
      <c r="X51" s="200">
        <f>'Tabelle de base'!$BM$53</f>
        <v>0</v>
      </c>
      <c r="Y51" s="200">
        <f>'Tabelle de base'!$BO$53</f>
        <v>0</v>
      </c>
      <c r="Z51" s="37"/>
      <c r="AA51" s="37"/>
      <c r="AB51" s="37"/>
    </row>
    <row r="52" spans="1:28" x14ac:dyDescent="0.2">
      <c r="A52" s="86"/>
      <c r="B52" s="37"/>
      <c r="C52" s="37" t="s">
        <v>145</v>
      </c>
      <c r="D52" s="37"/>
      <c r="E52" s="196">
        <f ca="1">+'L2'!C4</f>
        <v>0</v>
      </c>
      <c r="F52" s="196">
        <f ca="1">+'L2'!D4</f>
        <v>0</v>
      </c>
      <c r="G52" s="196">
        <f ca="1">+'L2'!E4</f>
        <v>0</v>
      </c>
      <c r="H52" s="196">
        <f ca="1">+'L2'!F4</f>
        <v>0</v>
      </c>
      <c r="I52" s="196">
        <f ca="1">+'L2'!G4</f>
        <v>0</v>
      </c>
      <c r="J52" s="196">
        <f ca="1">+'L2'!H4</f>
        <v>0</v>
      </c>
      <c r="K52" s="196">
        <f ca="1">+'L2'!I4</f>
        <v>0</v>
      </c>
      <c r="L52" s="196">
        <f ca="1">+'L2'!J4</f>
        <v>0</v>
      </c>
      <c r="M52" s="196">
        <f ca="1">+'L2'!K4</f>
        <v>0</v>
      </c>
      <c r="N52" s="196">
        <f ca="1">+'L2'!L4</f>
        <v>3811.1666666666665</v>
      </c>
      <c r="O52" s="196">
        <f ca="1">+'L2'!M4</f>
        <v>3811.1666666666665</v>
      </c>
      <c r="P52" s="196">
        <f ca="1">+'L2'!N4</f>
        <v>3811.1666666666665</v>
      </c>
      <c r="Q52" s="196">
        <f ca="1">+'L2'!O4</f>
        <v>3811.1666666666665</v>
      </c>
      <c r="R52" s="196">
        <f ca="1">+'L2'!P4</f>
        <v>3811.1666666666665</v>
      </c>
      <c r="S52" s="196">
        <f ca="1">+'L2'!Q4</f>
        <v>3811.1666666666665</v>
      </c>
      <c r="T52" s="196">
        <f ca="1">+'L2'!R4</f>
        <v>3811.1666666666665</v>
      </c>
      <c r="U52" s="196">
        <f ca="1">+'L2'!S4</f>
        <v>3811.1666666666665</v>
      </c>
      <c r="V52" s="196">
        <f ca="1">+'L2'!T4</f>
        <v>3811.1666666666665</v>
      </c>
      <c r="W52" s="196">
        <f ca="1">+'L2'!U4</f>
        <v>3811.1666666666665</v>
      </c>
      <c r="X52" s="196">
        <f ca="1">+'L2'!V4</f>
        <v>3811.1666666666665</v>
      </c>
      <c r="Y52" s="196">
        <f ca="1">+'L2'!W4</f>
        <v>3811.1666666666665</v>
      </c>
      <c r="Z52" s="37"/>
      <c r="AA52" s="37"/>
      <c r="AB52" s="37"/>
    </row>
    <row r="53" spans="1:28" x14ac:dyDescent="0.2">
      <c r="A53" s="198"/>
      <c r="B53" s="199"/>
      <c r="C53" s="199" t="s">
        <v>147</v>
      </c>
      <c r="D53" s="199"/>
      <c r="E53" s="200"/>
      <c r="F53" s="200"/>
      <c r="G53" s="200">
        <f ca="1">'Tabelle de base'!$AE$54</f>
        <v>55258</v>
      </c>
      <c r="H53" s="200">
        <f>'Tabelle de base'!$AG$54</f>
        <v>0</v>
      </c>
      <c r="I53" s="200">
        <f>'Tabelle de base'!$AI$54</f>
        <v>0</v>
      </c>
      <c r="J53" s="200">
        <f>'Tabelle de base'!$AK$54</f>
        <v>0</v>
      </c>
      <c r="K53" s="200">
        <f>'Tabelle de base'!$AM$54</f>
        <v>0</v>
      </c>
      <c r="L53" s="200">
        <f>'Tabelle de base'!$AO$54</f>
        <v>0</v>
      </c>
      <c r="M53" s="200">
        <f>'Tabelle de base'!$AQ$54</f>
        <v>0</v>
      </c>
      <c r="N53" s="200">
        <f ca="1">'Tabelle de base'!$AS$54</f>
        <v>55258</v>
      </c>
      <c r="O53" s="200">
        <f>'Tabelle de base'!$AU$54</f>
        <v>0</v>
      </c>
      <c r="P53" s="200">
        <f>'Tabelle de base'!$AW$54</f>
        <v>0</v>
      </c>
      <c r="Q53" s="200">
        <f>'Tabelle de base'!$AY$54</f>
        <v>0</v>
      </c>
      <c r="R53" s="200">
        <f>'Tabelle de base'!$BA$54</f>
        <v>0</v>
      </c>
      <c r="S53" s="200">
        <f>'Tabelle de base'!$BC$54</f>
        <v>0</v>
      </c>
      <c r="T53" s="200">
        <f>'Tabelle de base'!$BE$54</f>
        <v>0</v>
      </c>
      <c r="U53" s="200">
        <f>'Tabelle de base'!$BG$54</f>
        <v>0</v>
      </c>
      <c r="V53" s="200">
        <f>'Tabelle de base'!$BI$54</f>
        <v>0</v>
      </c>
      <c r="W53" s="200">
        <f>'Tabelle de base'!$BK$54</f>
        <v>0</v>
      </c>
      <c r="X53" s="200">
        <f>'Tabelle de base'!$BM$54</f>
        <v>0</v>
      </c>
      <c r="Y53" s="200">
        <f>'Tabelle de base'!$BO$54</f>
        <v>0</v>
      </c>
      <c r="Z53" s="37"/>
      <c r="AA53" s="37"/>
      <c r="AB53" s="37"/>
    </row>
    <row r="54" spans="1:28" x14ac:dyDescent="0.2">
      <c r="A54" s="86"/>
      <c r="B54" s="37"/>
      <c r="C54" s="37" t="s">
        <v>148</v>
      </c>
      <c r="D54" s="37"/>
      <c r="E54" s="196">
        <f ca="1">+'L3'!C4</f>
        <v>0</v>
      </c>
      <c r="F54" s="196">
        <f ca="1">+'L3'!D4</f>
        <v>0</v>
      </c>
      <c r="G54" s="196">
        <f ca="1">+'L3'!E4</f>
        <v>7894</v>
      </c>
      <c r="H54" s="196">
        <f ca="1">+'L3'!F4</f>
        <v>7894</v>
      </c>
      <c r="I54" s="196">
        <f ca="1">+'L3'!G4</f>
        <v>7894</v>
      </c>
      <c r="J54" s="196">
        <f ca="1">+'L3'!H4</f>
        <v>7894</v>
      </c>
      <c r="K54" s="196">
        <f ca="1">+'L3'!I4</f>
        <v>7894</v>
      </c>
      <c r="L54" s="196">
        <f ca="1">+'L3'!J4</f>
        <v>7894</v>
      </c>
      <c r="M54" s="196">
        <f ca="1">+'L3'!K4</f>
        <v>7894</v>
      </c>
      <c r="N54" s="196">
        <f ca="1">+'L3'!L4</f>
        <v>4604.833333333333</v>
      </c>
      <c r="O54" s="196">
        <f ca="1">+'L3'!M4</f>
        <v>4604.833333333333</v>
      </c>
      <c r="P54" s="196">
        <f ca="1">+'L3'!N4</f>
        <v>4604.833333333333</v>
      </c>
      <c r="Q54" s="196">
        <f ca="1">+'L3'!O4</f>
        <v>4604.833333333333</v>
      </c>
      <c r="R54" s="196">
        <f ca="1">+'L3'!P4</f>
        <v>4604.833333333333</v>
      </c>
      <c r="S54" s="196">
        <f ca="1">+'L3'!Q4</f>
        <v>4604.833333333333</v>
      </c>
      <c r="T54" s="196">
        <f ca="1">+'L3'!R4</f>
        <v>4604.833333333333</v>
      </c>
      <c r="U54" s="196">
        <f ca="1">+'L3'!S4</f>
        <v>4604.833333333333</v>
      </c>
      <c r="V54" s="196">
        <f ca="1">+'L3'!T4</f>
        <v>4604.833333333333</v>
      </c>
      <c r="W54" s="196">
        <f ca="1">+'L3'!U4</f>
        <v>4604.833333333333</v>
      </c>
      <c r="X54" s="196">
        <f ca="1">+'L3'!V4</f>
        <v>4604.833333333333</v>
      </c>
      <c r="Y54" s="196">
        <f ca="1">+'L3'!W4</f>
        <v>4604.833333333333</v>
      </c>
      <c r="Z54" s="37"/>
      <c r="AA54" s="37"/>
      <c r="AB54" s="37"/>
    </row>
    <row r="55" spans="1:28" x14ac:dyDescent="0.2">
      <c r="A55" s="198"/>
      <c r="B55" s="199"/>
      <c r="C55" s="199" t="s">
        <v>149</v>
      </c>
      <c r="D55" s="199"/>
      <c r="E55" s="200"/>
      <c r="F55" s="200"/>
      <c r="G55" s="200">
        <f ca="1">'Tabelle de base'!$AE$55</f>
        <v>78469</v>
      </c>
      <c r="H55" s="200">
        <f>'Tabelle de base'!$AG$55</f>
        <v>0</v>
      </c>
      <c r="I55" s="200">
        <f>'Tabelle de base'!$AI$55</f>
        <v>0</v>
      </c>
      <c r="J55" s="200">
        <f>'Tabelle de base'!$AK$55</f>
        <v>0</v>
      </c>
      <c r="K55" s="200">
        <f>'Tabelle de base'!$AM$55</f>
        <v>0</v>
      </c>
      <c r="L55" s="200">
        <f>'Tabelle de base'!$AO$55</f>
        <v>0</v>
      </c>
      <c r="M55" s="200">
        <f>'Tabelle de base'!$AQ$55</f>
        <v>0</v>
      </c>
      <c r="N55" s="200">
        <f>'Tabelle de base'!$AS$55</f>
        <v>0</v>
      </c>
      <c r="O55" s="200">
        <f>'Tabelle de base'!$AU$55</f>
        <v>0</v>
      </c>
      <c r="P55" s="200">
        <f>'Tabelle de base'!$AW$55</f>
        <v>0</v>
      </c>
      <c r="Q55" s="200">
        <f>'Tabelle de base'!$AY$55</f>
        <v>0</v>
      </c>
      <c r="R55" s="200">
        <f>'Tabelle de base'!$BA$55</f>
        <v>0</v>
      </c>
      <c r="S55" s="200">
        <f>'Tabelle de base'!$BC$55</f>
        <v>0</v>
      </c>
      <c r="T55" s="200">
        <f>'Tabelle de base'!$BE$55</f>
        <v>0</v>
      </c>
      <c r="U55" s="200">
        <f>'Tabelle de base'!$BG$55</f>
        <v>0</v>
      </c>
      <c r="V55" s="200">
        <f>'Tabelle de base'!$BI$55</f>
        <v>0</v>
      </c>
      <c r="W55" s="200">
        <f>'Tabelle de base'!$BK$55</f>
        <v>0</v>
      </c>
      <c r="X55" s="200">
        <f>'Tabelle de base'!$BM$55</f>
        <v>0</v>
      </c>
      <c r="Y55" s="200">
        <f>'Tabelle de base'!$BO$55</f>
        <v>0</v>
      </c>
      <c r="Z55" s="37"/>
      <c r="AA55" s="37"/>
      <c r="AB55" s="37"/>
    </row>
    <row r="56" spans="1:28" x14ac:dyDescent="0.2">
      <c r="A56" s="86"/>
      <c r="B56" s="37"/>
      <c r="C56" s="37" t="s">
        <v>150</v>
      </c>
      <c r="D56" s="37"/>
      <c r="E56" s="196">
        <f ca="1">+'L4'!C4</f>
        <v>0</v>
      </c>
      <c r="F56" s="196">
        <f ca="1">+'L4'!D4</f>
        <v>0</v>
      </c>
      <c r="G56" s="196">
        <f ca="1">+'L4'!E4</f>
        <v>4129.9473684210525</v>
      </c>
      <c r="H56" s="196">
        <f ca="1">+'L4'!F4</f>
        <v>4129.9473684210525</v>
      </c>
      <c r="I56" s="196">
        <f ca="1">+'L4'!G4</f>
        <v>4129.9473684210525</v>
      </c>
      <c r="J56" s="196">
        <f ca="1">+'L4'!H4</f>
        <v>4129.9473684210525</v>
      </c>
      <c r="K56" s="196">
        <f ca="1">+'L4'!I4</f>
        <v>4129.9473684210525</v>
      </c>
      <c r="L56" s="196">
        <f ca="1">+'L4'!J4</f>
        <v>4129.9473684210525</v>
      </c>
      <c r="M56" s="196">
        <f ca="1">+'L4'!K4</f>
        <v>4129.9473684210525</v>
      </c>
      <c r="N56" s="196">
        <f ca="1">+'L4'!L4</f>
        <v>4129.9473684210525</v>
      </c>
      <c r="O56" s="196">
        <f ca="1">+'L4'!M4</f>
        <v>4129.9473684210525</v>
      </c>
      <c r="P56" s="196">
        <f ca="1">+'L4'!N4</f>
        <v>4129.9473684210525</v>
      </c>
      <c r="Q56" s="196">
        <f ca="1">+'L4'!O4</f>
        <v>4129.9473684210525</v>
      </c>
      <c r="R56" s="196">
        <f ca="1">+'L4'!P4</f>
        <v>4129.9473684210525</v>
      </c>
      <c r="S56" s="196">
        <f ca="1">+'L4'!Q4</f>
        <v>4129.9473684210525</v>
      </c>
      <c r="T56" s="196">
        <f ca="1">+'L4'!R4</f>
        <v>4129.9473684210525</v>
      </c>
      <c r="U56" s="196">
        <f ca="1">+'L4'!S4</f>
        <v>4129.9473684210525</v>
      </c>
      <c r="V56" s="196">
        <f ca="1">+'L4'!T4</f>
        <v>4129.9473684210525</v>
      </c>
      <c r="W56" s="196">
        <f ca="1">+'L4'!U4</f>
        <v>4129.9473684210525</v>
      </c>
      <c r="X56" s="196">
        <f ca="1">+'L4'!V4</f>
        <v>4129.9473684210525</v>
      </c>
      <c r="Y56" s="196">
        <f ca="1">+'L4'!W4</f>
        <v>4129.9473684210525</v>
      </c>
      <c r="Z56" s="37"/>
      <c r="AA56" s="37"/>
      <c r="AB56" s="37"/>
    </row>
    <row r="57" spans="1:28" x14ac:dyDescent="0.2">
      <c r="A57" s="198"/>
      <c r="B57" s="199"/>
      <c r="C57" s="199" t="s">
        <v>151</v>
      </c>
      <c r="D57" s="199"/>
      <c r="E57" s="200"/>
      <c r="F57" s="200"/>
      <c r="G57" s="200">
        <f ca="1">'Tabelle de base'!$AE$56</f>
        <v>76337</v>
      </c>
      <c r="H57" s="200">
        <f>'Tabelle de base'!$AG$56</f>
        <v>0</v>
      </c>
      <c r="I57" s="200">
        <f>'Tabelle de base'!$AI$56</f>
        <v>0</v>
      </c>
      <c r="J57" s="200">
        <f>'Tabelle de base'!$AK$56</f>
        <v>0</v>
      </c>
      <c r="K57" s="200">
        <f>'Tabelle de base'!$AM$56</f>
        <v>0</v>
      </c>
      <c r="L57" s="200">
        <f>'Tabelle de base'!$AO$56</f>
        <v>0</v>
      </c>
      <c r="M57" s="200">
        <f>'Tabelle de base'!$AQ$56</f>
        <v>0</v>
      </c>
      <c r="N57" s="200">
        <f>'Tabelle de base'!$AS$56</f>
        <v>0</v>
      </c>
      <c r="O57" s="200">
        <f>'Tabelle de base'!$AU$56</f>
        <v>0</v>
      </c>
      <c r="P57" s="200">
        <f>'Tabelle de base'!$AW$56</f>
        <v>0</v>
      </c>
      <c r="Q57" s="200">
        <f>'Tabelle de base'!$AY$56</f>
        <v>0</v>
      </c>
      <c r="R57" s="200">
        <f>'Tabelle de base'!$BA$56</f>
        <v>0</v>
      </c>
      <c r="S57" s="200">
        <f>'Tabelle de base'!$BC$56</f>
        <v>0</v>
      </c>
      <c r="T57" s="200">
        <f>'Tabelle de base'!$BE$56</f>
        <v>0</v>
      </c>
      <c r="U57" s="200">
        <f>'Tabelle de base'!$BG$56</f>
        <v>0</v>
      </c>
      <c r="V57" s="200">
        <f>'Tabelle de base'!$BI$56</f>
        <v>0</v>
      </c>
      <c r="W57" s="200">
        <f>'Tabelle de base'!$BK$56</f>
        <v>0</v>
      </c>
      <c r="X57" s="200">
        <f>'Tabelle de base'!$BM$56</f>
        <v>0</v>
      </c>
      <c r="Y57" s="200">
        <f>'Tabelle de base'!$BO$56</f>
        <v>0</v>
      </c>
      <c r="Z57" s="37"/>
      <c r="AA57" s="37"/>
      <c r="AB57" s="37"/>
    </row>
    <row r="58" spans="1:28" x14ac:dyDescent="0.2">
      <c r="A58" s="86"/>
      <c r="B58" s="37"/>
      <c r="C58" s="37" t="s">
        <v>152</v>
      </c>
      <c r="D58" s="37"/>
      <c r="E58" s="196">
        <f ca="1">+'L5'!C4</f>
        <v>0</v>
      </c>
      <c r="F58" s="196">
        <f ca="1">+'L5'!D4</f>
        <v>0</v>
      </c>
      <c r="G58" s="196">
        <f ca="1">+'L5'!E4</f>
        <v>4017.7368421052633</v>
      </c>
      <c r="H58" s="196">
        <f ca="1">+'L5'!F4</f>
        <v>4017.7368421052633</v>
      </c>
      <c r="I58" s="196">
        <f ca="1">+'L5'!G4</f>
        <v>4017.7368421052633</v>
      </c>
      <c r="J58" s="196">
        <f ca="1">+'L5'!H4</f>
        <v>4017.7368421052633</v>
      </c>
      <c r="K58" s="196">
        <f ca="1">+'L5'!I4</f>
        <v>4017.7368421052633</v>
      </c>
      <c r="L58" s="196">
        <f ca="1">+'L5'!J4</f>
        <v>4017.7368421052633</v>
      </c>
      <c r="M58" s="196">
        <f ca="1">+'L5'!K4</f>
        <v>4017.7368421052633</v>
      </c>
      <c r="N58" s="196">
        <f ca="1">+'L5'!L4</f>
        <v>4017.7368421052633</v>
      </c>
      <c r="O58" s="196">
        <f ca="1">+'L5'!M4</f>
        <v>4017.7368421052633</v>
      </c>
      <c r="P58" s="196">
        <f ca="1">+'L5'!N4</f>
        <v>4017.7368421052633</v>
      </c>
      <c r="Q58" s="196">
        <f ca="1">+'L5'!O4</f>
        <v>4017.7368421052633</v>
      </c>
      <c r="R58" s="196">
        <f ca="1">+'L5'!P4</f>
        <v>4017.7368421052633</v>
      </c>
      <c r="S58" s="196">
        <f ca="1">+'L5'!Q4</f>
        <v>4017.7368421052633</v>
      </c>
      <c r="T58" s="196">
        <f ca="1">+'L5'!R4</f>
        <v>4017.7368421052633</v>
      </c>
      <c r="U58" s="196">
        <f ca="1">+'L5'!S4</f>
        <v>4017.7368421052633</v>
      </c>
      <c r="V58" s="196">
        <f ca="1">+'L5'!T4</f>
        <v>4017.7368421052633</v>
      </c>
      <c r="W58" s="196">
        <f ca="1">+'L5'!U4</f>
        <v>4017.7368421052633</v>
      </c>
      <c r="X58" s="196">
        <f ca="1">+'L5'!V4</f>
        <v>4017.7368421052633</v>
      </c>
      <c r="Y58" s="196">
        <f ca="1">+'L5'!W4</f>
        <v>4017.7368421052633</v>
      </c>
      <c r="Z58" s="37"/>
      <c r="AA58" s="37"/>
      <c r="AB58" s="37"/>
    </row>
    <row r="59" spans="1:28" x14ac:dyDescent="0.2">
      <c r="A59" s="198"/>
      <c r="B59" s="199"/>
      <c r="C59" s="199" t="s">
        <v>153</v>
      </c>
      <c r="D59" s="199"/>
      <c r="E59" s="200"/>
      <c r="F59" s="200"/>
      <c r="G59" s="200">
        <f>'Tabelle de base'!$AE$57</f>
        <v>0</v>
      </c>
      <c r="H59" s="200">
        <f>'Tabelle de base'!$AG$57</f>
        <v>0</v>
      </c>
      <c r="I59" s="200">
        <f>'Tabelle de base'!$AI$57</f>
        <v>0</v>
      </c>
      <c r="J59" s="200">
        <f>'Tabelle de base'!$AK$57</f>
        <v>0</v>
      </c>
      <c r="K59" s="200">
        <f>'Tabelle de base'!$AM$57</f>
        <v>0</v>
      </c>
      <c r="L59" s="200">
        <f>'Tabelle de base'!$AO$57</f>
        <v>0</v>
      </c>
      <c r="M59" s="200">
        <f>'Tabelle de base'!$AQ$57</f>
        <v>0</v>
      </c>
      <c r="N59" s="200">
        <f>'Tabelle de base'!$AS$57</f>
        <v>0</v>
      </c>
      <c r="O59" s="200">
        <f>'Tabelle de base'!$AU$57</f>
        <v>0</v>
      </c>
      <c r="P59" s="200">
        <f>'Tabelle de base'!$AW$57</f>
        <v>0</v>
      </c>
      <c r="Q59" s="200">
        <f>'Tabelle de base'!$AY$57</f>
        <v>0</v>
      </c>
      <c r="R59" s="200">
        <f>'Tabelle de base'!$BA$57</f>
        <v>0</v>
      </c>
      <c r="S59" s="200">
        <f>'Tabelle de base'!$BC$57</f>
        <v>0</v>
      </c>
      <c r="T59" s="200">
        <f>'Tabelle de base'!$BE$57</f>
        <v>0</v>
      </c>
      <c r="U59" s="200">
        <f>'Tabelle de base'!$BG$57</f>
        <v>0</v>
      </c>
      <c r="V59" s="200">
        <f>'Tabelle de base'!$BI$57</f>
        <v>0</v>
      </c>
      <c r="W59" s="200">
        <f>'Tabelle de base'!$BK$57</f>
        <v>0</v>
      </c>
      <c r="X59" s="200">
        <f>'Tabelle de base'!$BM$57</f>
        <v>0</v>
      </c>
      <c r="Y59" s="200">
        <f>'Tabelle de base'!$BO$57</f>
        <v>0</v>
      </c>
      <c r="Z59" s="37"/>
      <c r="AA59" s="37"/>
      <c r="AB59" s="37"/>
    </row>
    <row r="60" spans="1:28" x14ac:dyDescent="0.2">
      <c r="A60" s="86"/>
      <c r="B60" s="37"/>
      <c r="C60" s="37" t="s">
        <v>154</v>
      </c>
      <c r="D60" s="37"/>
      <c r="E60" s="196">
        <f ca="1">+'L6'!C4</f>
        <v>0</v>
      </c>
      <c r="F60" s="196">
        <f ca="1">+'L6'!D4</f>
        <v>0</v>
      </c>
      <c r="G60" s="196">
        <f ca="1">+'L6'!E4</f>
        <v>0</v>
      </c>
      <c r="H60" s="196">
        <f ca="1">+'L6'!F4</f>
        <v>0</v>
      </c>
      <c r="I60" s="196">
        <f ca="1">+'L6'!G4</f>
        <v>0</v>
      </c>
      <c r="J60" s="196">
        <f ca="1">+'L6'!H4</f>
        <v>0</v>
      </c>
      <c r="K60" s="196">
        <f ca="1">+'L6'!I4</f>
        <v>0</v>
      </c>
      <c r="L60" s="196">
        <f ca="1">+'L6'!J4</f>
        <v>0</v>
      </c>
      <c r="M60" s="196">
        <f ca="1">+'L6'!K4</f>
        <v>0</v>
      </c>
      <c r="N60" s="196">
        <f ca="1">+'L6'!L4</f>
        <v>0</v>
      </c>
      <c r="O60" s="196">
        <f ca="1">+'L6'!M4</f>
        <v>0</v>
      </c>
      <c r="P60" s="196">
        <f ca="1">+'L6'!N4</f>
        <v>0</v>
      </c>
      <c r="Q60" s="196">
        <f ca="1">+'L6'!O4</f>
        <v>0</v>
      </c>
      <c r="R60" s="196">
        <f ca="1">+'L6'!P4</f>
        <v>0</v>
      </c>
      <c r="S60" s="196">
        <f ca="1">+'L6'!Q4</f>
        <v>0</v>
      </c>
      <c r="T60" s="196">
        <f ca="1">+'L6'!R4</f>
        <v>0</v>
      </c>
      <c r="U60" s="196">
        <f ca="1">+'L6'!S4</f>
        <v>0</v>
      </c>
      <c r="V60" s="196">
        <f ca="1">+'L6'!T4</f>
        <v>0</v>
      </c>
      <c r="W60" s="196">
        <f ca="1">+'L6'!U4</f>
        <v>0</v>
      </c>
      <c r="X60" s="196">
        <f ca="1">+'L6'!V4</f>
        <v>0</v>
      </c>
      <c r="Y60" s="196">
        <f ca="1">+'L6'!W4</f>
        <v>0</v>
      </c>
      <c r="Z60" s="37"/>
      <c r="AA60" s="37"/>
      <c r="AB60" s="37"/>
    </row>
    <row r="61" spans="1:28" x14ac:dyDescent="0.2">
      <c r="A61" s="198"/>
      <c r="B61" s="199"/>
      <c r="C61" s="199" t="s">
        <v>155</v>
      </c>
      <c r="D61" s="199"/>
      <c r="E61" s="200"/>
      <c r="F61" s="200"/>
      <c r="G61" s="200">
        <f ca="1">'Tabelle de base'!$AE$58</f>
        <v>147042</v>
      </c>
      <c r="H61" s="200">
        <f>'Tabelle de base'!$AG$58</f>
        <v>0</v>
      </c>
      <c r="I61" s="200">
        <f>'Tabelle de base'!$AI$58</f>
        <v>0</v>
      </c>
      <c r="J61" s="200">
        <f>'Tabelle de base'!$AK$58</f>
        <v>0</v>
      </c>
      <c r="K61" s="200">
        <f>'Tabelle de base'!$AM$58</f>
        <v>0</v>
      </c>
      <c r="L61" s="200">
        <f>'Tabelle de base'!$AO$58</f>
        <v>0</v>
      </c>
      <c r="M61" s="200">
        <f>'Tabelle de base'!$AQ$58</f>
        <v>0</v>
      </c>
      <c r="N61" s="200">
        <f>'Tabelle de base'!$AS$58</f>
        <v>0</v>
      </c>
      <c r="O61" s="200">
        <f>'Tabelle de base'!$AU$58</f>
        <v>0</v>
      </c>
      <c r="P61" s="200">
        <f>'Tabelle de base'!$AW$58</f>
        <v>0</v>
      </c>
      <c r="Q61" s="200">
        <f ca="1">'Tabelle de base'!$AY$58</f>
        <v>147042</v>
      </c>
      <c r="R61" s="200">
        <f>'Tabelle de base'!$BA$58</f>
        <v>0</v>
      </c>
      <c r="S61" s="200">
        <f>'Tabelle de base'!$BC$58</f>
        <v>0</v>
      </c>
      <c r="T61" s="200">
        <f>'Tabelle de base'!$BE$58</f>
        <v>0</v>
      </c>
      <c r="U61" s="200">
        <f>'Tabelle de base'!$BG$58</f>
        <v>0</v>
      </c>
      <c r="V61" s="200">
        <f>'Tabelle de base'!$BI$58</f>
        <v>0</v>
      </c>
      <c r="W61" s="200">
        <f>'Tabelle de base'!$BK$58</f>
        <v>0</v>
      </c>
      <c r="X61" s="200">
        <f>'Tabelle de base'!$BM$58</f>
        <v>0</v>
      </c>
      <c r="Y61" s="200">
        <f>'Tabelle de base'!$BO$58</f>
        <v>0</v>
      </c>
      <c r="Z61" s="37"/>
      <c r="AA61" s="37"/>
      <c r="AB61" s="37"/>
    </row>
    <row r="62" spans="1:28" x14ac:dyDescent="0.2">
      <c r="A62" s="86"/>
      <c r="B62" s="37"/>
      <c r="C62" s="37" t="s">
        <v>156</v>
      </c>
      <c r="D62" s="37"/>
      <c r="E62" s="196">
        <f ca="1">+'L7'!C4</f>
        <v>0</v>
      </c>
      <c r="F62" s="196">
        <f ca="1">+'L7'!D4</f>
        <v>0</v>
      </c>
      <c r="G62" s="196">
        <f ca="1">+'L7'!E4</f>
        <v>14704.2</v>
      </c>
      <c r="H62" s="196">
        <f ca="1">+'L7'!F4</f>
        <v>14704.2</v>
      </c>
      <c r="I62" s="196">
        <f ca="1">+'L7'!G4</f>
        <v>14704.2</v>
      </c>
      <c r="J62" s="196">
        <f ca="1">+'L7'!H4</f>
        <v>14704.2</v>
      </c>
      <c r="K62" s="196">
        <f ca="1">+'L7'!I4</f>
        <v>14704.2</v>
      </c>
      <c r="L62" s="196">
        <f ca="1">+'L7'!J4</f>
        <v>14704.2</v>
      </c>
      <c r="M62" s="196">
        <f ca="1">+'L7'!K4</f>
        <v>14704.2</v>
      </c>
      <c r="N62" s="196">
        <f ca="1">+'L7'!L4</f>
        <v>14704.2</v>
      </c>
      <c r="O62" s="196">
        <f ca="1">+'L7'!M4</f>
        <v>14704.2</v>
      </c>
      <c r="P62" s="196">
        <f ca="1">+'L7'!N4</f>
        <v>14704.2</v>
      </c>
      <c r="Q62" s="196">
        <f ca="1">+'L7'!O4</f>
        <v>16338</v>
      </c>
      <c r="R62" s="196">
        <f ca="1">+'L7'!P4</f>
        <v>16338</v>
      </c>
      <c r="S62" s="196">
        <f ca="1">+'L7'!Q4</f>
        <v>16338</v>
      </c>
      <c r="T62" s="196">
        <f ca="1">+'L7'!R4</f>
        <v>16338</v>
      </c>
      <c r="U62" s="196">
        <f ca="1">+'L7'!S4</f>
        <v>16338</v>
      </c>
      <c r="V62" s="196">
        <f ca="1">+'L7'!T4</f>
        <v>16338</v>
      </c>
      <c r="W62" s="196">
        <f ca="1">+'L7'!U4</f>
        <v>16338</v>
      </c>
      <c r="X62" s="196">
        <f ca="1">+'L7'!V4</f>
        <v>16338</v>
      </c>
      <c r="Y62" s="196">
        <f ca="1">+'L7'!W4</f>
        <v>16338</v>
      </c>
      <c r="Z62" s="37"/>
      <c r="AA62" s="37"/>
      <c r="AB62" s="37"/>
    </row>
    <row r="63" spans="1:28" x14ac:dyDescent="0.2">
      <c r="A63" s="86"/>
      <c r="B63" s="37"/>
      <c r="C63" s="6"/>
      <c r="D63" s="37"/>
      <c r="E63" s="196"/>
      <c r="F63" s="37"/>
      <c r="G63" s="196"/>
      <c r="H63" s="196"/>
      <c r="I63" s="196"/>
      <c r="J63" s="196"/>
      <c r="K63" s="196"/>
      <c r="L63" s="196"/>
      <c r="M63" s="196"/>
      <c r="N63" s="196"/>
      <c r="O63" s="196"/>
      <c r="P63" s="196"/>
      <c r="Q63" s="196"/>
      <c r="R63" s="196"/>
      <c r="S63" s="196"/>
      <c r="T63" s="196"/>
      <c r="U63" s="196"/>
      <c r="V63" s="196"/>
      <c r="W63" s="196"/>
      <c r="X63" s="196"/>
      <c r="Y63" s="196"/>
      <c r="Z63" s="37"/>
      <c r="AA63" s="37"/>
      <c r="AB63" s="37"/>
    </row>
    <row r="64" spans="1:28" x14ac:dyDescent="0.2">
      <c r="A64" s="86"/>
      <c r="B64" s="37"/>
      <c r="C64" s="6"/>
      <c r="D64" s="37"/>
      <c r="E64" s="37"/>
      <c r="F64" s="37"/>
      <c r="G64" s="37">
        <v>1</v>
      </c>
      <c r="H64" s="37">
        <v>1</v>
      </c>
      <c r="I64" s="37">
        <v>1</v>
      </c>
      <c r="J64" s="37">
        <v>1</v>
      </c>
      <c r="K64" s="37">
        <v>1</v>
      </c>
      <c r="L64" s="37">
        <v>1</v>
      </c>
      <c r="M64" s="37">
        <v>1</v>
      </c>
      <c r="N64" s="37">
        <v>1</v>
      </c>
      <c r="O64" s="37">
        <v>1</v>
      </c>
      <c r="P64" s="37">
        <v>1</v>
      </c>
      <c r="Q64" s="37">
        <v>1</v>
      </c>
      <c r="R64" s="37">
        <v>1</v>
      </c>
      <c r="S64" s="37">
        <v>1</v>
      </c>
      <c r="T64" s="37">
        <v>1</v>
      </c>
      <c r="U64" s="37">
        <v>1</v>
      </c>
      <c r="V64" s="37">
        <v>1</v>
      </c>
      <c r="W64" s="37">
        <v>1</v>
      </c>
      <c r="X64" s="37">
        <v>1</v>
      </c>
      <c r="Y64" s="37"/>
      <c r="Z64" s="37"/>
      <c r="AA64" s="37"/>
      <c r="AB64" s="37"/>
    </row>
    <row r="65" spans="1:28" x14ac:dyDescent="0.2">
      <c r="A65" s="86"/>
      <c r="B65" s="37"/>
      <c r="C65" s="6"/>
      <c r="D65" s="37"/>
      <c r="E65" s="37"/>
      <c r="F65" s="37"/>
      <c r="G65" s="37"/>
      <c r="H65" s="37"/>
      <c r="I65" s="37"/>
      <c r="J65" s="37"/>
      <c r="K65" s="37"/>
      <c r="L65" s="37"/>
      <c r="M65" s="37"/>
      <c r="N65" s="37"/>
      <c r="O65" s="37"/>
      <c r="P65" s="37"/>
      <c r="Q65" s="37"/>
      <c r="R65" s="37"/>
      <c r="S65" s="37"/>
      <c r="T65" s="37"/>
      <c r="U65" s="37"/>
      <c r="V65" s="37"/>
      <c r="W65" s="37"/>
      <c r="X65" s="37"/>
      <c r="Y65" s="37"/>
      <c r="Z65" s="37"/>
      <c r="AA65" s="37"/>
      <c r="AB65" s="37"/>
    </row>
    <row r="66" spans="1:28" x14ac:dyDescent="0.2">
      <c r="A66" s="86"/>
      <c r="B66" s="37"/>
      <c r="C66" s="37"/>
      <c r="D66" s="37"/>
      <c r="E66" s="37"/>
      <c r="F66" s="37"/>
      <c r="G66" s="37"/>
      <c r="H66" s="37"/>
      <c r="I66" s="37"/>
      <c r="J66" s="37"/>
      <c r="K66" s="37"/>
      <c r="L66" s="37"/>
      <c r="M66" s="37"/>
      <c r="N66" s="37"/>
      <c r="O66" s="37"/>
      <c r="P66" s="37"/>
      <c r="Q66" s="37"/>
      <c r="R66" s="37"/>
      <c r="S66" s="37"/>
      <c r="T66" s="37"/>
      <c r="U66" s="37"/>
      <c r="V66" s="37"/>
      <c r="W66" s="37"/>
      <c r="X66" s="37"/>
      <c r="Y66" s="37"/>
      <c r="Z66" s="37"/>
      <c r="AA66" s="37"/>
      <c r="AB66" s="37"/>
    </row>
    <row r="67" spans="1:28" x14ac:dyDescent="0.2">
      <c r="A67" s="86"/>
      <c r="B67" s="37"/>
      <c r="C67" s="37"/>
      <c r="D67" s="37"/>
      <c r="E67" s="37"/>
      <c r="F67" s="37"/>
      <c r="G67" s="37"/>
      <c r="H67" s="37"/>
      <c r="I67" s="37"/>
      <c r="J67" s="37"/>
      <c r="K67" s="37"/>
      <c r="L67" s="37"/>
      <c r="M67" s="37"/>
      <c r="N67" s="37"/>
      <c r="O67" s="37"/>
      <c r="P67" s="37"/>
      <c r="Q67" s="37"/>
      <c r="R67" s="37"/>
      <c r="S67" s="37"/>
      <c r="T67" s="37"/>
      <c r="U67" s="37"/>
      <c r="V67" s="37"/>
      <c r="W67" s="37"/>
      <c r="X67" s="37"/>
      <c r="Y67" s="37"/>
      <c r="Z67" s="37"/>
      <c r="AA67" s="37"/>
      <c r="AB67" s="37"/>
    </row>
    <row r="68" spans="1:28" x14ac:dyDescent="0.2">
      <c r="A68" s="86"/>
      <c r="B68" s="37"/>
      <c r="C68" s="37"/>
      <c r="D68" s="37"/>
      <c r="E68" s="37"/>
      <c r="F68" s="37"/>
      <c r="G68" s="37"/>
      <c r="H68" s="37"/>
      <c r="I68" s="37"/>
      <c r="J68" s="37"/>
      <c r="K68" s="37"/>
      <c r="L68" s="37"/>
      <c r="M68" s="37"/>
      <c r="N68" s="37"/>
      <c r="O68" s="37"/>
      <c r="P68" s="37"/>
      <c r="Q68" s="37"/>
      <c r="R68" s="37"/>
      <c r="S68" s="37"/>
      <c r="T68" s="37"/>
      <c r="U68" s="37"/>
      <c r="V68" s="37"/>
      <c r="W68" s="37"/>
      <c r="X68" s="37"/>
      <c r="Y68" s="37"/>
      <c r="Z68" s="37"/>
      <c r="AA68" s="37"/>
      <c r="AB68" s="37"/>
    </row>
    <row r="69" spans="1:28" x14ac:dyDescent="0.2">
      <c r="A69" s="86"/>
      <c r="B69" s="37"/>
      <c r="C69" s="37"/>
      <c r="D69" s="37"/>
      <c r="E69" s="37"/>
      <c r="F69" s="37"/>
      <c r="G69" s="37"/>
      <c r="H69" s="37"/>
      <c r="I69" s="37"/>
      <c r="J69" s="37"/>
      <c r="K69" s="37"/>
      <c r="L69" s="37"/>
      <c r="M69" s="37"/>
      <c r="N69" s="37"/>
      <c r="O69" s="37"/>
      <c r="P69" s="37"/>
      <c r="Q69" s="37"/>
      <c r="R69" s="37"/>
      <c r="S69" s="37"/>
      <c r="T69" s="37"/>
      <c r="U69" s="37"/>
      <c r="V69" s="37"/>
      <c r="W69" s="37"/>
      <c r="X69" s="37"/>
      <c r="Y69" s="37"/>
      <c r="Z69" s="37"/>
      <c r="AA69" s="37"/>
      <c r="AB69" s="37"/>
    </row>
    <row r="70" spans="1:28" x14ac:dyDescent="0.2">
      <c r="A70" s="86"/>
      <c r="B70" s="37"/>
      <c r="C70" s="37"/>
      <c r="D70" s="37"/>
      <c r="E70" s="37"/>
      <c r="F70" s="37"/>
      <c r="G70" s="37"/>
      <c r="H70" s="37"/>
      <c r="I70" s="37"/>
      <c r="J70" s="37"/>
      <c r="K70" s="37"/>
      <c r="L70" s="37"/>
      <c r="M70" s="37"/>
      <c r="N70" s="37"/>
      <c r="O70" s="37"/>
      <c r="P70" s="37"/>
      <c r="Q70" s="37"/>
      <c r="R70" s="37"/>
      <c r="S70" s="37"/>
      <c r="T70" s="37"/>
      <c r="U70" s="37"/>
      <c r="V70" s="37"/>
      <c r="W70" s="37"/>
      <c r="X70" s="37"/>
      <c r="Y70" s="37"/>
      <c r="Z70" s="37"/>
      <c r="AA70" s="37"/>
      <c r="AB70" s="37"/>
    </row>
  </sheetData>
  <mergeCells count="1">
    <mergeCell ref="D1:E1"/>
  </mergeCells>
  <conditionalFormatting sqref="Y35">
    <cfRule type="cellIs" dxfId="3" priority="1" stopIfTrue="1" operator="greaterThanOrEqual">
      <formula>$D$4</formula>
    </cfRule>
    <cfRule type="cellIs" dxfId="2" priority="2" stopIfTrue="1" operator="lessThan">
      <formula>$D$4</formula>
    </cfRule>
  </conditionalFormatting>
  <conditionalFormatting sqref="Y34">
    <cfRule type="cellIs" dxfId="1" priority="3" stopIfTrue="1" operator="greaterThanOrEqual">
      <formula>0</formula>
    </cfRule>
    <cfRule type="cellIs" dxfId="0" priority="4" stopIfTrue="1" operator="lessThan">
      <formula>0</formula>
    </cfRule>
  </conditionalFormatting>
  <pageMargins left="0.19685039370078741" right="0.19685039370078741" top="0.15748031496062992" bottom="0.39370078740157483" header="0.15748031496062992" footer="0.15748031496062992"/>
  <pageSetup paperSize="9" scale="58" orientation="landscape" r:id="rId1"/>
  <headerFooter alignWithMargins="0">
    <oddFooter>&amp;L&amp;Z&amp;F</oddFooter>
  </headerFooter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21"/>
  <sheetViews>
    <sheetView zoomScale="90" zoomScaleNormal="90" workbookViewId="0">
      <selection activeCell="A8" sqref="A8"/>
    </sheetView>
  </sheetViews>
  <sheetFormatPr baseColWidth="10" defaultColWidth="12.5703125" defaultRowHeight="18.75" x14ac:dyDescent="0.25"/>
  <cols>
    <col min="1" max="1" width="36" style="201" bestFit="1" customWidth="1"/>
    <col min="2" max="2" width="4.140625" style="201" bestFit="1" customWidth="1"/>
    <col min="3" max="23" width="14.42578125" style="201" customWidth="1"/>
    <col min="24" max="16384" width="12.5703125" style="201"/>
  </cols>
  <sheetData>
    <row r="1" spans="1:23" x14ac:dyDescent="0.25">
      <c r="A1" s="214" t="s">
        <v>82</v>
      </c>
      <c r="C1" s="208">
        <v>2015</v>
      </c>
      <c r="D1" s="208">
        <f t="shared" ref="D1:W1" si="0">C1+1</f>
        <v>2016</v>
      </c>
      <c r="E1" s="208">
        <f t="shared" si="0"/>
        <v>2017</v>
      </c>
      <c r="F1" s="208">
        <f t="shared" si="0"/>
        <v>2018</v>
      </c>
      <c r="G1" s="208">
        <f t="shared" si="0"/>
        <v>2019</v>
      </c>
      <c r="H1" s="208">
        <f t="shared" si="0"/>
        <v>2020</v>
      </c>
      <c r="I1" s="208">
        <f t="shared" si="0"/>
        <v>2021</v>
      </c>
      <c r="J1" s="208">
        <f t="shared" si="0"/>
        <v>2022</v>
      </c>
      <c r="K1" s="208">
        <f t="shared" si="0"/>
        <v>2023</v>
      </c>
      <c r="L1" s="208">
        <f t="shared" si="0"/>
        <v>2024</v>
      </c>
      <c r="M1" s="208">
        <f t="shared" si="0"/>
        <v>2025</v>
      </c>
      <c r="N1" s="208">
        <f t="shared" si="0"/>
        <v>2026</v>
      </c>
      <c r="O1" s="208">
        <f t="shared" si="0"/>
        <v>2027</v>
      </c>
      <c r="P1" s="208">
        <f t="shared" si="0"/>
        <v>2028</v>
      </c>
      <c r="Q1" s="208">
        <f t="shared" si="0"/>
        <v>2029</v>
      </c>
      <c r="R1" s="208">
        <f t="shared" si="0"/>
        <v>2030</v>
      </c>
      <c r="S1" s="208">
        <f t="shared" si="0"/>
        <v>2031</v>
      </c>
      <c r="T1" s="208">
        <f t="shared" si="0"/>
        <v>2032</v>
      </c>
      <c r="U1" s="208">
        <f t="shared" si="0"/>
        <v>2033</v>
      </c>
      <c r="V1" s="208">
        <f t="shared" si="0"/>
        <v>2034</v>
      </c>
      <c r="W1" s="208">
        <f t="shared" si="0"/>
        <v>2035</v>
      </c>
    </row>
    <row r="2" spans="1:23" x14ac:dyDescent="0.25">
      <c r="C2" s="204"/>
      <c r="D2" s="204"/>
      <c r="E2" s="204"/>
      <c r="F2" s="204"/>
      <c r="G2" s="204"/>
      <c r="H2" s="204"/>
      <c r="I2" s="204"/>
      <c r="J2" s="204"/>
      <c r="K2" s="204"/>
      <c r="L2" s="204"/>
      <c r="M2" s="204"/>
      <c r="N2" s="204"/>
      <c r="O2" s="204"/>
      <c r="P2" s="204"/>
      <c r="Q2" s="204"/>
      <c r="R2" s="204"/>
      <c r="S2" s="204"/>
      <c r="T2" s="204"/>
      <c r="U2" s="204"/>
      <c r="V2" s="204"/>
      <c r="W2" s="204"/>
    </row>
    <row r="3" spans="1:23" x14ac:dyDescent="0.25">
      <c r="A3" s="213" t="str">
        <f>+'Modèle tableau investissement'!C49</f>
        <v>Invest. 1</v>
      </c>
      <c r="C3" s="212">
        <f>'Tabelle de base'!$AB$52</f>
        <v>0</v>
      </c>
      <c r="D3" s="212">
        <f>'Tabelle de base'!$AC$52</f>
        <v>0</v>
      </c>
      <c r="E3" s="212">
        <f>'Tabelle de base'!$AE$52</f>
        <v>0</v>
      </c>
      <c r="F3" s="212">
        <f>'Tabelle de base'!$AG$52</f>
        <v>0</v>
      </c>
      <c r="G3" s="212">
        <f>'Tabelle de base'!$AI$52</f>
        <v>0</v>
      </c>
      <c r="H3" s="212">
        <f>'Tabelle de base'!$AK$52</f>
        <v>0</v>
      </c>
      <c r="I3" s="212">
        <f>'Tabelle de base'!$AM$52</f>
        <v>0</v>
      </c>
      <c r="J3" s="212">
        <f>'Tabelle de base'!$AO$52</f>
        <v>0</v>
      </c>
      <c r="K3" s="212">
        <f>'Tabelle de base'!$AQ$52</f>
        <v>0</v>
      </c>
      <c r="L3" s="212">
        <f ca="1">'Tabelle de base'!$AS$52</f>
        <v>110323</v>
      </c>
      <c r="M3" s="212">
        <f>'Tabelle de base'!$AU$52</f>
        <v>0</v>
      </c>
      <c r="N3" s="212">
        <f>'Tabelle de base'!$AW$52</f>
        <v>0</v>
      </c>
      <c r="O3" s="212">
        <f>'Tabelle de base'!$AY$52</f>
        <v>0</v>
      </c>
      <c r="P3" s="212">
        <f>'Tabelle de base'!$BA$52</f>
        <v>0</v>
      </c>
      <c r="Q3" s="212">
        <f>'Tabelle de base'!$BC$52</f>
        <v>0</v>
      </c>
      <c r="R3" s="212">
        <f>'Tabelle de base'!$BE$52</f>
        <v>0</v>
      </c>
      <c r="S3" s="212">
        <f>'Tabelle de base'!$BG$52</f>
        <v>0</v>
      </c>
      <c r="T3" s="212">
        <f>'Tabelle de base'!$BI$52</f>
        <v>0</v>
      </c>
      <c r="U3" s="212">
        <f>'Tabelle de base'!$BK$52</f>
        <v>0</v>
      </c>
      <c r="V3" s="212">
        <f>'Tabelle de base'!$BM$52</f>
        <v>0</v>
      </c>
      <c r="W3" s="212">
        <f>'Tabelle de base'!$BO$52</f>
        <v>0</v>
      </c>
    </row>
    <row r="4" spans="1:23" x14ac:dyDescent="0.25">
      <c r="A4" s="211" t="s">
        <v>83</v>
      </c>
      <c r="B4" s="210"/>
      <c r="C4" s="210">
        <f ca="1">IF(C3=0,B4,C3/OFFSET($C$3,3,IF(D1="",B4,INDEX($B$1:$B$18,MATCH(C1,$A$1:$A$18,1)))))</f>
        <v>0</v>
      </c>
      <c r="D4" s="210">
        <f t="shared" ref="D4:W4" ca="1" si="1">IF(D3=0,C4,D3/OFFSET($C$3,3,IF(E1="",C4,INDEX($B$1:$B$20,MATCH(D1,$A$1:$A$20,1)))))</f>
        <v>0</v>
      </c>
      <c r="E4" s="210">
        <f t="shared" ca="1" si="1"/>
        <v>0</v>
      </c>
      <c r="F4" s="210">
        <f t="shared" ca="1" si="1"/>
        <v>0</v>
      </c>
      <c r="G4" s="210">
        <f t="shared" ca="1" si="1"/>
        <v>0</v>
      </c>
      <c r="H4" s="210">
        <f t="shared" ca="1" si="1"/>
        <v>0</v>
      </c>
      <c r="I4" s="210">
        <f t="shared" ca="1" si="1"/>
        <v>0</v>
      </c>
      <c r="J4" s="210">
        <f t="shared" ca="1" si="1"/>
        <v>0</v>
      </c>
      <c r="K4" s="210">
        <f t="shared" ca="1" si="1"/>
        <v>0</v>
      </c>
      <c r="L4" s="210">
        <f t="shared" ca="1" si="1"/>
        <v>9193.5833333333339</v>
      </c>
      <c r="M4" s="210">
        <f t="shared" ca="1" si="1"/>
        <v>9193.5833333333339</v>
      </c>
      <c r="N4" s="210">
        <f t="shared" ca="1" si="1"/>
        <v>9193.5833333333339</v>
      </c>
      <c r="O4" s="210">
        <f t="shared" ca="1" si="1"/>
        <v>9193.5833333333339</v>
      </c>
      <c r="P4" s="210">
        <f t="shared" ca="1" si="1"/>
        <v>9193.5833333333339</v>
      </c>
      <c r="Q4" s="210">
        <f t="shared" ca="1" si="1"/>
        <v>9193.5833333333339</v>
      </c>
      <c r="R4" s="210">
        <f t="shared" ca="1" si="1"/>
        <v>9193.5833333333339</v>
      </c>
      <c r="S4" s="210">
        <f t="shared" ca="1" si="1"/>
        <v>9193.5833333333339</v>
      </c>
      <c r="T4" s="210">
        <f t="shared" ca="1" si="1"/>
        <v>9193.5833333333339</v>
      </c>
      <c r="U4" s="210">
        <f t="shared" ca="1" si="1"/>
        <v>9193.5833333333339</v>
      </c>
      <c r="V4" s="210">
        <f t="shared" ca="1" si="1"/>
        <v>9193.5833333333339</v>
      </c>
      <c r="W4" s="210">
        <f t="shared" ca="1" si="1"/>
        <v>9193.5833333333339</v>
      </c>
    </row>
    <row r="5" spans="1:23" x14ac:dyDescent="0.25">
      <c r="C5" s="204"/>
      <c r="D5" s="204"/>
      <c r="E5" s="204"/>
      <c r="F5" s="204"/>
      <c r="G5" s="204"/>
      <c r="H5" s="204"/>
      <c r="I5" s="204"/>
      <c r="J5" s="204"/>
      <c r="K5" s="204"/>
      <c r="L5" s="204"/>
      <c r="M5" s="204"/>
      <c r="N5" s="204"/>
      <c r="O5" s="204"/>
      <c r="P5" s="204"/>
      <c r="Q5" s="204"/>
      <c r="R5" s="204"/>
      <c r="S5" s="204"/>
      <c r="T5" s="204"/>
      <c r="U5" s="204"/>
      <c r="V5" s="204"/>
      <c r="W5" s="204"/>
    </row>
    <row r="6" spans="1:23" x14ac:dyDescent="0.25">
      <c r="A6" s="209" t="str">
        <f ca="1">COUNTA(A7:A30)-1&amp;" Années &amp; Intervalles"</f>
        <v>12 Années &amp; Intervalles</v>
      </c>
      <c r="C6" s="203">
        <v>1</v>
      </c>
      <c r="D6" s="203">
        <f t="shared" ref="D6:W6" si="2">IF(D3=0,1+C6,1)</f>
        <v>2</v>
      </c>
      <c r="E6" s="203">
        <f t="shared" si="2"/>
        <v>3</v>
      </c>
      <c r="F6" s="203">
        <f t="shared" si="2"/>
        <v>4</v>
      </c>
      <c r="G6" s="203">
        <f t="shared" si="2"/>
        <v>5</v>
      </c>
      <c r="H6" s="203">
        <f t="shared" si="2"/>
        <v>6</v>
      </c>
      <c r="I6" s="203">
        <f t="shared" si="2"/>
        <v>7</v>
      </c>
      <c r="J6" s="203">
        <f t="shared" si="2"/>
        <v>8</v>
      </c>
      <c r="K6" s="203">
        <f t="shared" si="2"/>
        <v>9</v>
      </c>
      <c r="L6" s="203">
        <f t="shared" ca="1" si="2"/>
        <v>1</v>
      </c>
      <c r="M6" s="203">
        <f t="shared" ca="1" si="2"/>
        <v>2</v>
      </c>
      <c r="N6" s="203">
        <f t="shared" ca="1" si="2"/>
        <v>3</v>
      </c>
      <c r="O6" s="203">
        <f t="shared" ca="1" si="2"/>
        <v>4</v>
      </c>
      <c r="P6" s="203">
        <f t="shared" ca="1" si="2"/>
        <v>5</v>
      </c>
      <c r="Q6" s="203">
        <f t="shared" ca="1" si="2"/>
        <v>6</v>
      </c>
      <c r="R6" s="203">
        <f t="shared" ca="1" si="2"/>
        <v>7</v>
      </c>
      <c r="S6" s="203">
        <f t="shared" ca="1" si="2"/>
        <v>8</v>
      </c>
      <c r="T6" s="203">
        <f t="shared" ca="1" si="2"/>
        <v>9</v>
      </c>
      <c r="U6" s="203">
        <f t="shared" ca="1" si="2"/>
        <v>10</v>
      </c>
      <c r="V6" s="203">
        <f t="shared" ca="1" si="2"/>
        <v>11</v>
      </c>
      <c r="W6" s="203">
        <f t="shared" ca="1" si="2"/>
        <v>12</v>
      </c>
    </row>
    <row r="7" spans="1:23" x14ac:dyDescent="0.25">
      <c r="A7" s="202">
        <f t="array" aca="1" ref="A7" ca="1">IF(ROWS(A$7:A7)&gt;=COUNTIF($C$3:$W$3,"&lt;&gt;0")+1,INDIRECT(ADDRESS(1,SUMPRODUCT(MAX((COLUMNS($A$1:$W$1))*($A$1:$W$1&lt;&gt;""))),4)),INDEX($C$1:$W$1,SMALL(IF($C$3:$W$3&lt;&gt;0,COLUMN($C$3:$W$3)-COLUMN($C$3)+1),ROWS(A$7:A7))))</f>
        <v>2024</v>
      </c>
      <c r="B7" s="202">
        <f ca="1">IF(A9=A8,MATCH(A8,$D$1:$W$1,0),MATCH(A8,$D$1:$W$1,0)-1)</f>
        <v>20</v>
      </c>
      <c r="C7" s="206"/>
      <c r="D7" s="204"/>
      <c r="E7" s="204"/>
      <c r="F7" s="203"/>
      <c r="G7" s="204"/>
      <c r="H7" s="204"/>
      <c r="I7" s="204"/>
      <c r="J7" s="204"/>
      <c r="K7" s="204"/>
      <c r="L7" s="204"/>
      <c r="M7" s="204"/>
      <c r="N7" s="204"/>
      <c r="O7" s="204"/>
      <c r="P7" s="204"/>
      <c r="Q7" s="204"/>
      <c r="R7" s="204"/>
      <c r="S7" s="204"/>
      <c r="T7" s="204"/>
      <c r="U7" s="204"/>
      <c r="V7" s="204"/>
      <c r="W7" s="204"/>
    </row>
    <row r="8" spans="1:23" s="207" customFormat="1" x14ac:dyDescent="0.25">
      <c r="A8" s="202">
        <f t="array" aca="1" ref="A8" ca="1">IF(ROWS(A$7:A8)&gt;=COUNTIF($C$3:$W$3,"&lt;&gt;0")+1,INDIRECT(ADDRESS(1,SUMPRODUCT(MAX((COLUMNS($A$1:$W$1))*($A$1:$W$1&lt;&gt;""))),4)),INDEX($C$1:$W$1,SMALL(IF($C$3:$W$3&lt;&gt;0,COLUMN($C$3:$W$3)-COLUMN($C$3)+1),ROWS(A$7:A8))))</f>
        <v>2035</v>
      </c>
      <c r="B8" s="202">
        <f t="shared" ref="B8:B19" ca="1" si="3">IF(A9="","",IF(A10=A9,MATCH(A9,$D$1:$W$1,0),MATCH(A9,$D$1:$W$1,0)-1))</f>
        <v>20</v>
      </c>
      <c r="C8" s="206"/>
      <c r="D8" s="208"/>
      <c r="E8" s="204"/>
      <c r="F8" s="203"/>
      <c r="G8" s="208"/>
      <c r="H8" s="208"/>
      <c r="I8" s="208"/>
      <c r="J8" s="208"/>
      <c r="K8" s="208"/>
      <c r="L8" s="208"/>
      <c r="M8" s="208"/>
      <c r="N8" s="208"/>
      <c r="O8" s="208"/>
      <c r="P8" s="208"/>
      <c r="Q8" s="208"/>
      <c r="R8" s="208"/>
      <c r="S8" s="208"/>
      <c r="T8" s="208"/>
      <c r="U8" s="208"/>
      <c r="V8" s="208"/>
      <c r="W8" s="208"/>
    </row>
    <row r="9" spans="1:23" x14ac:dyDescent="0.25">
      <c r="A9" s="202">
        <f t="array" aca="1" ref="A9" ca="1">IF(ROWS(A$7:A9)&gt;=COUNTIF($C$3:$W$3,"&lt;&gt;0")+1,INDIRECT(ADDRESS(1,SUMPRODUCT(MAX((COLUMNS($A$1:$W$1))*($A$1:$W$1&lt;&gt;""))),4)),INDEX($C$1:$W$1,SMALL(IF($C$3:$W$3&lt;&gt;0,COLUMN($C$3:$W$3)-COLUMN($C$3)+1),ROWS(A$7:A9))))</f>
        <v>2035</v>
      </c>
      <c r="B9" s="202">
        <f t="shared" ca="1" si="3"/>
        <v>20</v>
      </c>
      <c r="C9" s="206"/>
      <c r="E9" s="204"/>
      <c r="F9" s="203"/>
    </row>
    <row r="10" spans="1:23" x14ac:dyDescent="0.25">
      <c r="A10" s="202">
        <f t="array" aca="1" ref="A10" ca="1">IF(ROWS(A$7:A10)&gt;=COUNTIF($C$3:$W$3,"&lt;&gt;0")+1,INDIRECT(ADDRESS(1,SUMPRODUCT(MAX((COLUMNS($A$1:$W$1))*($A$1:$W$1&lt;&gt;""))),4)),INDEX($C$1:$W$1,SMALL(IF($C$3:$W$3&lt;&gt;0,COLUMN($C$3:$W$3)-COLUMN($C$3)+1),ROWS(A$7:A10))))</f>
        <v>2035</v>
      </c>
      <c r="B10" s="202">
        <f t="shared" ca="1" si="3"/>
        <v>20</v>
      </c>
      <c r="C10" s="206"/>
      <c r="D10" s="204"/>
      <c r="E10" s="204"/>
      <c r="F10" s="203"/>
      <c r="G10" s="204"/>
      <c r="H10" s="204"/>
      <c r="I10" s="204"/>
      <c r="J10" s="204"/>
      <c r="K10" s="204"/>
      <c r="L10" s="204"/>
      <c r="M10" s="204"/>
      <c r="N10" s="204"/>
      <c r="O10" s="204"/>
      <c r="P10" s="204"/>
      <c r="Q10" s="204"/>
      <c r="R10" s="204"/>
      <c r="S10" s="204"/>
      <c r="T10" s="204"/>
      <c r="U10" s="204"/>
      <c r="V10" s="204"/>
      <c r="W10" s="204"/>
    </row>
    <row r="11" spans="1:23" x14ac:dyDescent="0.25">
      <c r="A11" s="202">
        <f t="array" aca="1" ref="A11" ca="1">IF(ROWS(A$7:A11)&gt;=COUNTIF($C$3:$W$3,"&lt;&gt;0")+1,INDIRECT(ADDRESS(1,SUMPRODUCT(MAX((COLUMNS($A$1:$W$1))*($A$1:$W$1&lt;&gt;""))),4)),INDEX($C$1:$W$1,SMALL(IF($C$3:$W$3&lt;&gt;0,COLUMN($C$3:$W$3)-COLUMN($C$3)+1),ROWS(A$7:A11))))</f>
        <v>2035</v>
      </c>
      <c r="B11" s="202">
        <f t="shared" ca="1" si="3"/>
        <v>20</v>
      </c>
      <c r="C11" s="206"/>
      <c r="D11" s="204"/>
      <c r="E11" s="204"/>
      <c r="F11" s="203"/>
      <c r="G11" s="204"/>
      <c r="H11" s="204"/>
      <c r="I11" s="204"/>
      <c r="J11" s="204"/>
      <c r="K11" s="204"/>
      <c r="L11" s="204"/>
      <c r="M11" s="204"/>
      <c r="N11" s="204"/>
      <c r="O11" s="204"/>
      <c r="P11" s="204"/>
      <c r="Q11" s="204"/>
      <c r="R11" s="204"/>
      <c r="S11" s="204"/>
      <c r="T11" s="204"/>
      <c r="U11" s="204"/>
      <c r="V11" s="204"/>
      <c r="W11" s="204"/>
    </row>
    <row r="12" spans="1:23" x14ac:dyDescent="0.25">
      <c r="A12" s="202">
        <f t="array" aca="1" ref="A12" ca="1">IF(ROWS(A$7:A12)&gt;=COUNTIF($C$3:$W$3,"&lt;&gt;0")+1,INDIRECT(ADDRESS(1,SUMPRODUCT(MAX((COLUMNS($A$1:$W$1))*($A$1:$W$1&lt;&gt;""))),4)),INDEX($C$1:$W$1,SMALL(IF($C$3:$W$3&lt;&gt;0,COLUMN($C$3:$W$3)-COLUMN($C$3)+1),ROWS(A$7:A12))))</f>
        <v>2035</v>
      </c>
      <c r="B12" s="202">
        <f t="shared" ca="1" si="3"/>
        <v>20</v>
      </c>
      <c r="C12" s="206"/>
      <c r="E12" s="204"/>
      <c r="F12" s="203"/>
    </row>
    <row r="13" spans="1:23" x14ac:dyDescent="0.25">
      <c r="A13" s="202">
        <f t="array" aca="1" ref="A13" ca="1">IF(ROWS(A$7:A13)&gt;=COUNTIF($C$3:$W$3,"&lt;&gt;0")+1,INDIRECT(ADDRESS(1,SUMPRODUCT(MAX((COLUMNS($A$1:$W$1))*($A$1:$W$1&lt;&gt;""))),4)),INDEX($C$1:$W$1,SMALL(IF($C$3:$W$3&lt;&gt;0,COLUMN($C$3:$W$3)-COLUMN($C$3)+1),ROWS(A$7:A13))))</f>
        <v>2035</v>
      </c>
      <c r="B13" s="202">
        <f t="shared" ca="1" si="3"/>
        <v>20</v>
      </c>
      <c r="C13" s="202"/>
      <c r="D13" s="204"/>
      <c r="E13" s="204"/>
      <c r="F13" s="203"/>
      <c r="G13" s="204"/>
      <c r="H13" s="204"/>
      <c r="I13" s="204"/>
      <c r="J13" s="204"/>
      <c r="K13" s="204"/>
      <c r="L13" s="204"/>
      <c r="M13" s="204"/>
      <c r="N13" s="204"/>
      <c r="O13" s="204"/>
      <c r="P13" s="204"/>
      <c r="Q13" s="204"/>
      <c r="R13" s="204"/>
      <c r="S13" s="204"/>
      <c r="T13" s="204"/>
      <c r="U13" s="204"/>
      <c r="V13" s="204"/>
      <c r="W13" s="204"/>
    </row>
    <row r="14" spans="1:23" x14ac:dyDescent="0.25">
      <c r="A14" s="202">
        <f t="array" aca="1" ref="A14" ca="1">IF(ROWS(A$7:A14)&gt;=COUNTIF($C$3:$W$3,"&lt;&gt;0")+1,INDIRECT(ADDRESS(1,SUMPRODUCT(MAX((COLUMNS($A$1:$W$1))*($A$1:$W$1&lt;&gt;""))),4)),INDEX($C$1:$W$1,SMALL(IF($C$3:$W$3&lt;&gt;0,COLUMN($C$3:$W$3)-COLUMN($C$3)+1),ROWS(A$7:A14))))</f>
        <v>2035</v>
      </c>
      <c r="B14" s="202">
        <f t="shared" ca="1" si="3"/>
        <v>20</v>
      </c>
      <c r="C14" s="202"/>
      <c r="E14" s="204"/>
      <c r="F14" s="203"/>
    </row>
    <row r="15" spans="1:23" x14ac:dyDescent="0.25">
      <c r="A15" s="202">
        <f t="array" aca="1" ref="A15" ca="1">IF(ROWS(A$7:A15)&gt;=COUNTIF($C$3:$W$3,"&lt;&gt;0")+1,INDIRECT(ADDRESS(1,SUMPRODUCT(MAX((COLUMNS($A$1:$W$1))*($A$1:$W$1&lt;&gt;""))),4)),INDEX($C$1:$W$1,SMALL(IF($C$3:$W$3&lt;&gt;0,COLUMN($C$3:$W$3)-COLUMN($C$3)+1),ROWS(A$7:A15))))</f>
        <v>2035</v>
      </c>
      <c r="B15" s="202">
        <f t="shared" ca="1" si="3"/>
        <v>20</v>
      </c>
      <c r="C15" s="202"/>
      <c r="D15" s="205"/>
      <c r="E15" s="204"/>
      <c r="F15" s="203"/>
      <c r="G15" s="205"/>
      <c r="H15" s="205"/>
      <c r="I15" s="205"/>
      <c r="J15" s="205"/>
      <c r="K15" s="205"/>
      <c r="L15" s="205"/>
      <c r="M15" s="205"/>
      <c r="N15" s="205"/>
      <c r="O15" s="205"/>
      <c r="P15" s="205"/>
      <c r="Q15" s="205"/>
      <c r="R15" s="205"/>
      <c r="S15" s="205"/>
      <c r="T15" s="205"/>
      <c r="U15" s="205"/>
      <c r="V15" s="205"/>
      <c r="W15" s="205"/>
    </row>
    <row r="16" spans="1:23" x14ac:dyDescent="0.25">
      <c r="A16" s="202">
        <f t="array" aca="1" ref="A16" ca="1">IF(ROWS(A$7:A16)&gt;=COUNTIF($C$3:$W$3,"&lt;&gt;0")+1,INDIRECT(ADDRESS(1,SUMPRODUCT(MAX((COLUMNS($A$1:$W$1))*($A$1:$W$1&lt;&gt;""))),4)),INDEX($C$1:$W$1,SMALL(IF($C$3:$W$3&lt;&gt;0,COLUMN($C$3:$W$3)-COLUMN($C$3)+1),ROWS(A$7:A16))))</f>
        <v>2035</v>
      </c>
      <c r="B16" s="202">
        <f t="shared" ca="1" si="3"/>
        <v>20</v>
      </c>
      <c r="C16" s="202"/>
      <c r="E16" s="204"/>
      <c r="F16" s="203"/>
    </row>
    <row r="17" spans="1:18" x14ac:dyDescent="0.25">
      <c r="A17" s="202">
        <f t="array" aca="1" ref="A17" ca="1">IF(ROWS(A$7:A17)&gt;=COUNTIF($C$3:$W$3,"&lt;&gt;0")+1,INDIRECT(ADDRESS(1,SUMPRODUCT(MAX((COLUMNS($A$1:$W$1))*($A$1:$W$1&lt;&gt;""))),4)),INDEX($C$1:$W$1,SMALL(IF($C$3:$W$3&lt;&gt;0,COLUMN($C$3:$W$3)-COLUMN($C$3)+1),ROWS(A$7:A17))))</f>
        <v>2035</v>
      </c>
      <c r="B17" s="202">
        <f t="shared" ca="1" si="3"/>
        <v>20</v>
      </c>
      <c r="C17" s="202"/>
      <c r="E17" s="204"/>
      <c r="F17" s="203"/>
    </row>
    <row r="18" spans="1:18" x14ac:dyDescent="0.25">
      <c r="A18" s="202">
        <f t="array" aca="1" ref="A18" ca="1">IF(ROWS(A$7:A18)&gt;=COUNTIF($C$3:$W$3,"&lt;&gt;0")+1,INDIRECT(ADDRESS(1,SUMPRODUCT(MAX((COLUMNS($A$1:$W$1))*($A$1:$W$1&lt;&gt;""))),4)),INDEX($C$1:$W$1,SMALL(IF($C$3:$W$3&lt;&gt;0,COLUMN($C$3:$W$3)-COLUMN($C$3)+1),ROWS(A$7:A18))))</f>
        <v>2035</v>
      </c>
      <c r="B18" s="202">
        <f t="shared" ca="1" si="3"/>
        <v>19</v>
      </c>
      <c r="C18" s="202"/>
      <c r="D18" s="204"/>
      <c r="E18" s="204"/>
      <c r="F18" s="203"/>
      <c r="G18" s="204"/>
      <c r="H18" s="204"/>
      <c r="I18" s="204"/>
      <c r="J18" s="204"/>
      <c r="K18" s="204"/>
      <c r="L18" s="204"/>
      <c r="M18" s="204"/>
      <c r="N18" s="204"/>
      <c r="O18" s="204"/>
      <c r="P18" s="204"/>
      <c r="Q18" s="204"/>
      <c r="R18" s="204"/>
    </row>
    <row r="19" spans="1:18" x14ac:dyDescent="0.25">
      <c r="A19" s="202">
        <f t="array" aca="1" ref="A19" ca="1">IF(ROWS(A$7:A19)&gt;=COUNTIF($C$3:$W$3,"&lt;&gt;0")+1,INDIRECT(ADDRESS(1,SUMPRODUCT(MAX((COLUMNS($A$1:$W$1))*($A$1:$W$1&lt;&gt;""))),4)),INDEX($C$1:$W$1,SMALL(IF($C$3:$W$3&lt;&gt;0,COLUMN($C$3:$W$3)-COLUMN($C$3)+1),ROWS(A$7:A19))))</f>
        <v>2035</v>
      </c>
      <c r="B19" s="202" t="str">
        <f t="shared" si="3"/>
        <v/>
      </c>
      <c r="C19" s="202"/>
      <c r="E19" s="204"/>
      <c r="F19" s="203"/>
    </row>
    <row r="20" spans="1:18" x14ac:dyDescent="0.25">
      <c r="A20" s="202"/>
      <c r="B20" s="202"/>
      <c r="C20" s="202"/>
      <c r="E20" s="204"/>
      <c r="F20" s="203"/>
    </row>
    <row r="21" spans="1:18" x14ac:dyDescent="0.25">
      <c r="A21" s="202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21"/>
  <sheetViews>
    <sheetView zoomScale="90" zoomScaleNormal="90" workbookViewId="0">
      <selection activeCell="A8" sqref="A8"/>
    </sheetView>
  </sheetViews>
  <sheetFormatPr baseColWidth="10" defaultColWidth="12.5703125" defaultRowHeight="18.75" x14ac:dyDescent="0.25"/>
  <cols>
    <col min="1" max="1" width="38.42578125" style="201" bestFit="1" customWidth="1"/>
    <col min="2" max="2" width="4.140625" style="201" bestFit="1" customWidth="1"/>
    <col min="3" max="23" width="14.42578125" style="201" customWidth="1"/>
    <col min="24" max="16384" width="12.5703125" style="201"/>
  </cols>
  <sheetData>
    <row r="1" spans="1:23" x14ac:dyDescent="0.25">
      <c r="A1" s="214" t="s">
        <v>82</v>
      </c>
      <c r="C1" s="208">
        <v>2015</v>
      </c>
      <c r="D1" s="208">
        <f t="shared" ref="D1:W1" si="0">C1+1</f>
        <v>2016</v>
      </c>
      <c r="E1" s="208">
        <f t="shared" si="0"/>
        <v>2017</v>
      </c>
      <c r="F1" s="208">
        <f t="shared" si="0"/>
        <v>2018</v>
      </c>
      <c r="G1" s="208">
        <f t="shared" si="0"/>
        <v>2019</v>
      </c>
      <c r="H1" s="208">
        <f t="shared" si="0"/>
        <v>2020</v>
      </c>
      <c r="I1" s="208">
        <f t="shared" si="0"/>
        <v>2021</v>
      </c>
      <c r="J1" s="208">
        <f t="shared" si="0"/>
        <v>2022</v>
      </c>
      <c r="K1" s="208">
        <f t="shared" si="0"/>
        <v>2023</v>
      </c>
      <c r="L1" s="208">
        <f t="shared" si="0"/>
        <v>2024</v>
      </c>
      <c r="M1" s="208">
        <f t="shared" si="0"/>
        <v>2025</v>
      </c>
      <c r="N1" s="208">
        <f t="shared" si="0"/>
        <v>2026</v>
      </c>
      <c r="O1" s="208">
        <f t="shared" si="0"/>
        <v>2027</v>
      </c>
      <c r="P1" s="208">
        <f t="shared" si="0"/>
        <v>2028</v>
      </c>
      <c r="Q1" s="208">
        <f t="shared" si="0"/>
        <v>2029</v>
      </c>
      <c r="R1" s="208">
        <f t="shared" si="0"/>
        <v>2030</v>
      </c>
      <c r="S1" s="208">
        <f t="shared" si="0"/>
        <v>2031</v>
      </c>
      <c r="T1" s="208">
        <f t="shared" si="0"/>
        <v>2032</v>
      </c>
      <c r="U1" s="208">
        <f t="shared" si="0"/>
        <v>2033</v>
      </c>
      <c r="V1" s="208">
        <f t="shared" si="0"/>
        <v>2034</v>
      </c>
      <c r="W1" s="208">
        <f t="shared" si="0"/>
        <v>2035</v>
      </c>
    </row>
    <row r="2" spans="1:23" x14ac:dyDescent="0.25">
      <c r="C2" s="204"/>
      <c r="D2" s="204"/>
      <c r="E2" s="204"/>
      <c r="F2" s="204"/>
      <c r="G2" s="204"/>
      <c r="H2" s="204"/>
      <c r="I2" s="204"/>
      <c r="J2" s="204"/>
      <c r="K2" s="204"/>
      <c r="L2" s="204"/>
      <c r="M2" s="204"/>
      <c r="N2" s="204"/>
      <c r="O2" s="204"/>
      <c r="P2" s="204"/>
      <c r="Q2" s="204"/>
      <c r="R2" s="204"/>
      <c r="S2" s="204"/>
      <c r="T2" s="204"/>
      <c r="U2" s="204"/>
      <c r="V2" s="204"/>
      <c r="W2" s="204"/>
    </row>
    <row r="3" spans="1:23" x14ac:dyDescent="0.25">
      <c r="A3" s="213" t="str">
        <f>+'Modèle tableau investissement'!C51</f>
        <v>Invest. 2</v>
      </c>
      <c r="C3" s="212">
        <f>'Tabelle de base'!$AB$53</f>
        <v>0</v>
      </c>
      <c r="D3" s="212">
        <f>'Tabelle de base'!$AC$53</f>
        <v>0</v>
      </c>
      <c r="E3" s="212">
        <f>'Tabelle de base'!$AE$53</f>
        <v>0</v>
      </c>
      <c r="F3" s="212">
        <f>'Tabelle de base'!$AG$53</f>
        <v>0</v>
      </c>
      <c r="G3" s="212">
        <f>'Tabelle de base'!$AI$53</f>
        <v>0</v>
      </c>
      <c r="H3" s="212">
        <f>'Tabelle de base'!$AK$53</f>
        <v>0</v>
      </c>
      <c r="I3" s="212">
        <f>'Tabelle de base'!$AM$53</f>
        <v>0</v>
      </c>
      <c r="J3" s="212">
        <f>'Tabelle de base'!$AO$53</f>
        <v>0</v>
      </c>
      <c r="K3" s="212">
        <f>'Tabelle de base'!$AQ$53</f>
        <v>0</v>
      </c>
      <c r="L3" s="212">
        <f ca="1">'Tabelle de base'!$AS$53</f>
        <v>45734</v>
      </c>
      <c r="M3" s="212">
        <f>'Tabelle de base'!$AU$53</f>
        <v>0</v>
      </c>
      <c r="N3" s="212">
        <f>'Tabelle de base'!$AW$53</f>
        <v>0</v>
      </c>
      <c r="O3" s="212">
        <f>'Tabelle de base'!$AY$53</f>
        <v>0</v>
      </c>
      <c r="P3" s="212">
        <f>'Tabelle de base'!$BA$53</f>
        <v>0</v>
      </c>
      <c r="Q3" s="212">
        <f>'Tabelle de base'!$BC$53</f>
        <v>0</v>
      </c>
      <c r="R3" s="212">
        <f>'Tabelle de base'!$BE$53</f>
        <v>0</v>
      </c>
      <c r="S3" s="212">
        <f>'Tabelle de base'!$BG$53</f>
        <v>0</v>
      </c>
      <c r="T3" s="212">
        <f>'Tabelle de base'!$BI$53</f>
        <v>0</v>
      </c>
      <c r="U3" s="212">
        <f>'Tabelle de base'!$BK$53</f>
        <v>0</v>
      </c>
      <c r="V3" s="212">
        <f>'Tabelle de base'!$BM$53</f>
        <v>0</v>
      </c>
      <c r="W3" s="212">
        <f>'Tabelle de base'!$BO$53</f>
        <v>0</v>
      </c>
    </row>
    <row r="4" spans="1:23" x14ac:dyDescent="0.25">
      <c r="A4" s="211" t="s">
        <v>83</v>
      </c>
      <c r="B4" s="210"/>
      <c r="C4" s="210">
        <f ca="1">IF(C3=0,B4,C3/OFFSET($C$3,3,IF(D1="",B4,INDEX($B$1:$B$18,MATCH(C1,$A$1:$A$18,1)))))</f>
        <v>0</v>
      </c>
      <c r="D4" s="210">
        <f t="shared" ref="D4:W4" ca="1" si="1">IF(D3=0,C4,D3/OFFSET($C$3,3,IF(E1="",C4,INDEX($B$1:$B$20,MATCH(D1,$A$1:$A$20,1)))))</f>
        <v>0</v>
      </c>
      <c r="E4" s="210">
        <f t="shared" ca="1" si="1"/>
        <v>0</v>
      </c>
      <c r="F4" s="210">
        <f t="shared" ca="1" si="1"/>
        <v>0</v>
      </c>
      <c r="G4" s="210">
        <f t="shared" ca="1" si="1"/>
        <v>0</v>
      </c>
      <c r="H4" s="210">
        <f t="shared" ca="1" si="1"/>
        <v>0</v>
      </c>
      <c r="I4" s="210">
        <f t="shared" ca="1" si="1"/>
        <v>0</v>
      </c>
      <c r="J4" s="210">
        <f t="shared" ca="1" si="1"/>
        <v>0</v>
      </c>
      <c r="K4" s="210">
        <f t="shared" ca="1" si="1"/>
        <v>0</v>
      </c>
      <c r="L4" s="210">
        <f t="shared" ca="1" si="1"/>
        <v>3811.1666666666665</v>
      </c>
      <c r="M4" s="210">
        <f t="shared" ca="1" si="1"/>
        <v>3811.1666666666665</v>
      </c>
      <c r="N4" s="210">
        <f t="shared" ca="1" si="1"/>
        <v>3811.1666666666665</v>
      </c>
      <c r="O4" s="210">
        <f t="shared" ca="1" si="1"/>
        <v>3811.1666666666665</v>
      </c>
      <c r="P4" s="210">
        <f t="shared" ca="1" si="1"/>
        <v>3811.1666666666665</v>
      </c>
      <c r="Q4" s="210">
        <f t="shared" ca="1" si="1"/>
        <v>3811.1666666666665</v>
      </c>
      <c r="R4" s="210">
        <f t="shared" ca="1" si="1"/>
        <v>3811.1666666666665</v>
      </c>
      <c r="S4" s="210">
        <f t="shared" ca="1" si="1"/>
        <v>3811.1666666666665</v>
      </c>
      <c r="T4" s="210">
        <f t="shared" ca="1" si="1"/>
        <v>3811.1666666666665</v>
      </c>
      <c r="U4" s="210">
        <f t="shared" ca="1" si="1"/>
        <v>3811.1666666666665</v>
      </c>
      <c r="V4" s="210">
        <f t="shared" ca="1" si="1"/>
        <v>3811.1666666666665</v>
      </c>
      <c r="W4" s="210">
        <f t="shared" ca="1" si="1"/>
        <v>3811.1666666666665</v>
      </c>
    </row>
    <row r="5" spans="1:23" x14ac:dyDescent="0.25">
      <c r="C5" s="204"/>
      <c r="D5" s="204"/>
      <c r="E5" s="204"/>
      <c r="F5" s="204"/>
      <c r="G5" s="204"/>
      <c r="H5" s="204"/>
      <c r="I5" s="204"/>
      <c r="J5" s="204"/>
      <c r="K5" s="204"/>
      <c r="L5" s="204"/>
      <c r="M5" s="204"/>
      <c r="N5" s="204"/>
      <c r="O5" s="204"/>
      <c r="P5" s="204"/>
      <c r="Q5" s="204"/>
      <c r="R5" s="204"/>
      <c r="S5" s="204"/>
      <c r="T5" s="204"/>
      <c r="U5" s="204"/>
      <c r="V5" s="204"/>
      <c r="W5" s="204"/>
    </row>
    <row r="6" spans="1:23" x14ac:dyDescent="0.25">
      <c r="A6" s="209" t="str">
        <f ca="1">COUNTA(A7:A30)-1&amp;" Années &amp; Intervalles"</f>
        <v>12 Années &amp; Intervalles</v>
      </c>
      <c r="C6" s="203">
        <v>1</v>
      </c>
      <c r="D6" s="203">
        <f t="shared" ref="D6:W6" si="2">IF(D3=0,1+C6,1)</f>
        <v>2</v>
      </c>
      <c r="E6" s="203">
        <f t="shared" si="2"/>
        <v>3</v>
      </c>
      <c r="F6" s="203">
        <f t="shared" si="2"/>
        <v>4</v>
      </c>
      <c r="G6" s="203">
        <f t="shared" si="2"/>
        <v>5</v>
      </c>
      <c r="H6" s="203">
        <f t="shared" si="2"/>
        <v>6</v>
      </c>
      <c r="I6" s="203">
        <f t="shared" si="2"/>
        <v>7</v>
      </c>
      <c r="J6" s="203">
        <f t="shared" si="2"/>
        <v>8</v>
      </c>
      <c r="K6" s="203">
        <f t="shared" si="2"/>
        <v>9</v>
      </c>
      <c r="L6" s="203">
        <f t="shared" ca="1" si="2"/>
        <v>1</v>
      </c>
      <c r="M6" s="203">
        <f t="shared" ca="1" si="2"/>
        <v>2</v>
      </c>
      <c r="N6" s="203">
        <f t="shared" ca="1" si="2"/>
        <v>3</v>
      </c>
      <c r="O6" s="203">
        <f t="shared" ca="1" si="2"/>
        <v>4</v>
      </c>
      <c r="P6" s="203">
        <f t="shared" ca="1" si="2"/>
        <v>5</v>
      </c>
      <c r="Q6" s="203">
        <f t="shared" ca="1" si="2"/>
        <v>6</v>
      </c>
      <c r="R6" s="203">
        <f t="shared" ca="1" si="2"/>
        <v>7</v>
      </c>
      <c r="S6" s="203">
        <f t="shared" ca="1" si="2"/>
        <v>8</v>
      </c>
      <c r="T6" s="203">
        <f t="shared" ca="1" si="2"/>
        <v>9</v>
      </c>
      <c r="U6" s="203">
        <f t="shared" ca="1" si="2"/>
        <v>10</v>
      </c>
      <c r="V6" s="203">
        <f t="shared" ca="1" si="2"/>
        <v>11</v>
      </c>
      <c r="W6" s="203">
        <f t="shared" ca="1" si="2"/>
        <v>12</v>
      </c>
    </row>
    <row r="7" spans="1:23" x14ac:dyDescent="0.25">
      <c r="A7" s="202">
        <f t="array" aca="1" ref="A7" ca="1">IF(ROWS(A$7:A7)&gt;=COUNTIF($C$3:$W$3,"&lt;&gt;0")+1,INDIRECT(ADDRESS(1,SUMPRODUCT(MAX((COLUMNS($A$1:$W$1))*($A$1:$W$1&lt;&gt;""))),4)),INDEX($C$1:$W$1,SMALL(IF($C$3:$W$3&lt;&gt;0,COLUMN($C$3:$W$3)-COLUMN($C$3)+1),ROWS(A$7:A7))))</f>
        <v>2024</v>
      </c>
      <c r="B7" s="202">
        <f ca="1">IF(A9=A8,MATCH(A8,$D$1:$W$1,0),MATCH(A8,$D$1:$W$1,0)-1)</f>
        <v>20</v>
      </c>
      <c r="C7" s="206"/>
      <c r="D7" s="204"/>
      <c r="E7" s="204"/>
      <c r="F7" s="203"/>
      <c r="G7" s="204"/>
      <c r="H7" s="204"/>
      <c r="I7" s="204"/>
      <c r="J7" s="204"/>
      <c r="K7" s="204"/>
      <c r="L7" s="204"/>
      <c r="M7" s="204"/>
      <c r="N7" s="204"/>
      <c r="O7" s="204"/>
      <c r="P7" s="204"/>
      <c r="Q7" s="204"/>
      <c r="R7" s="204"/>
      <c r="S7" s="204"/>
      <c r="T7" s="204"/>
      <c r="U7" s="204"/>
      <c r="V7" s="204"/>
      <c r="W7" s="204"/>
    </row>
    <row r="8" spans="1:23" s="207" customFormat="1" x14ac:dyDescent="0.25">
      <c r="A8" s="202">
        <f t="array" aca="1" ref="A8" ca="1">IF(ROWS(A$7:A8)&gt;=COUNTIF($C$3:$W$3,"&lt;&gt;0")+1,INDIRECT(ADDRESS(1,SUMPRODUCT(MAX((COLUMNS($A$1:$W$1))*($A$1:$W$1&lt;&gt;""))),4)),INDEX($C$1:$W$1,SMALL(IF($C$3:$W$3&lt;&gt;0,COLUMN($C$3:$W$3)-COLUMN($C$3)+1),ROWS(A$7:A8))))</f>
        <v>2035</v>
      </c>
      <c r="B8" s="202">
        <f t="shared" ref="B8:B19" ca="1" si="3">IF(A9="","",IF(A10=A9,MATCH(A9,$D$1:$W$1,0),MATCH(A9,$D$1:$W$1,0)-1))</f>
        <v>20</v>
      </c>
      <c r="C8" s="206"/>
      <c r="D8" s="208"/>
      <c r="E8" s="204"/>
      <c r="F8" s="203"/>
      <c r="G8" s="208"/>
      <c r="H8" s="208"/>
      <c r="I8" s="208"/>
      <c r="J8" s="208"/>
      <c r="K8" s="208"/>
      <c r="L8" s="208"/>
      <c r="M8" s="208"/>
      <c r="N8" s="208"/>
      <c r="O8" s="208"/>
      <c r="P8" s="208"/>
      <c r="Q8" s="208"/>
      <c r="R8" s="208"/>
      <c r="S8" s="208"/>
      <c r="T8" s="208"/>
      <c r="U8" s="208"/>
      <c r="V8" s="208"/>
      <c r="W8" s="208"/>
    </row>
    <row r="9" spans="1:23" x14ac:dyDescent="0.25">
      <c r="A9" s="202">
        <f t="array" aca="1" ref="A9" ca="1">IF(ROWS(A$7:A9)&gt;=COUNTIF($C$3:$W$3,"&lt;&gt;0")+1,INDIRECT(ADDRESS(1,SUMPRODUCT(MAX((COLUMNS($A$1:$W$1))*($A$1:$W$1&lt;&gt;""))),4)),INDEX($C$1:$W$1,SMALL(IF($C$3:$W$3&lt;&gt;0,COLUMN($C$3:$W$3)-COLUMN($C$3)+1),ROWS(A$7:A9))))</f>
        <v>2035</v>
      </c>
      <c r="B9" s="202">
        <f t="shared" ca="1" si="3"/>
        <v>20</v>
      </c>
      <c r="C9" s="206"/>
      <c r="E9" s="204"/>
      <c r="F9" s="203"/>
    </row>
    <row r="10" spans="1:23" x14ac:dyDescent="0.25">
      <c r="A10" s="202">
        <f t="array" aca="1" ref="A10" ca="1">IF(ROWS(A$7:A10)&gt;=COUNTIF($C$3:$W$3,"&lt;&gt;0")+1,INDIRECT(ADDRESS(1,SUMPRODUCT(MAX((COLUMNS($A$1:$W$1))*($A$1:$W$1&lt;&gt;""))),4)),INDEX($C$1:$W$1,SMALL(IF($C$3:$W$3&lt;&gt;0,COLUMN($C$3:$W$3)-COLUMN($C$3)+1),ROWS(A$7:A10))))</f>
        <v>2035</v>
      </c>
      <c r="B10" s="202">
        <f t="shared" ca="1" si="3"/>
        <v>20</v>
      </c>
      <c r="C10" s="206"/>
      <c r="D10" s="204"/>
      <c r="E10" s="204"/>
      <c r="F10" s="203"/>
      <c r="G10" s="204"/>
      <c r="H10" s="204"/>
      <c r="I10" s="204"/>
      <c r="J10" s="204"/>
      <c r="K10" s="204"/>
      <c r="L10" s="204"/>
      <c r="M10" s="204"/>
      <c r="N10" s="204"/>
      <c r="O10" s="204"/>
      <c r="P10" s="204"/>
      <c r="Q10" s="204"/>
      <c r="R10" s="204"/>
      <c r="S10" s="204"/>
      <c r="T10" s="204"/>
      <c r="U10" s="204"/>
      <c r="V10" s="204"/>
      <c r="W10" s="204"/>
    </row>
    <row r="11" spans="1:23" x14ac:dyDescent="0.25">
      <c r="A11" s="202">
        <f t="array" aca="1" ref="A11" ca="1">IF(ROWS(A$7:A11)&gt;=COUNTIF($C$3:$W$3,"&lt;&gt;0")+1,INDIRECT(ADDRESS(1,SUMPRODUCT(MAX((COLUMNS($A$1:$W$1))*($A$1:$W$1&lt;&gt;""))),4)),INDEX($C$1:$W$1,SMALL(IF($C$3:$W$3&lt;&gt;0,COLUMN($C$3:$W$3)-COLUMN($C$3)+1),ROWS(A$7:A11))))</f>
        <v>2035</v>
      </c>
      <c r="B11" s="202">
        <f t="shared" ca="1" si="3"/>
        <v>20</v>
      </c>
      <c r="C11" s="206"/>
      <c r="D11" s="204"/>
      <c r="E11" s="204"/>
      <c r="F11" s="203"/>
      <c r="G11" s="204"/>
      <c r="H11" s="204"/>
      <c r="I11" s="204"/>
      <c r="J11" s="204"/>
      <c r="K11" s="204"/>
      <c r="L11" s="204"/>
      <c r="M11" s="204"/>
      <c r="N11" s="204"/>
      <c r="O11" s="204"/>
      <c r="P11" s="204"/>
      <c r="Q11" s="204"/>
      <c r="R11" s="204"/>
      <c r="S11" s="204"/>
      <c r="T11" s="204"/>
      <c r="U11" s="204"/>
      <c r="V11" s="204"/>
      <c r="W11" s="204"/>
    </row>
    <row r="12" spans="1:23" x14ac:dyDescent="0.25">
      <c r="A12" s="202">
        <f t="array" aca="1" ref="A12" ca="1">IF(ROWS(A$7:A12)&gt;=COUNTIF($C$3:$W$3,"&lt;&gt;0")+1,INDIRECT(ADDRESS(1,SUMPRODUCT(MAX((COLUMNS($A$1:$W$1))*($A$1:$W$1&lt;&gt;""))),4)),INDEX($C$1:$W$1,SMALL(IF($C$3:$W$3&lt;&gt;0,COLUMN($C$3:$W$3)-COLUMN($C$3)+1),ROWS(A$7:A12))))</f>
        <v>2035</v>
      </c>
      <c r="B12" s="202">
        <f t="shared" ca="1" si="3"/>
        <v>20</v>
      </c>
      <c r="C12" s="206"/>
      <c r="E12" s="204"/>
      <c r="F12" s="203"/>
    </row>
    <row r="13" spans="1:23" x14ac:dyDescent="0.25">
      <c r="A13" s="202">
        <f t="array" aca="1" ref="A13" ca="1">IF(ROWS(A$7:A13)&gt;=COUNTIF($C$3:$W$3,"&lt;&gt;0")+1,INDIRECT(ADDRESS(1,SUMPRODUCT(MAX((COLUMNS($A$1:$W$1))*($A$1:$W$1&lt;&gt;""))),4)),INDEX($C$1:$W$1,SMALL(IF($C$3:$W$3&lt;&gt;0,COLUMN($C$3:$W$3)-COLUMN($C$3)+1),ROWS(A$7:A13))))</f>
        <v>2035</v>
      </c>
      <c r="B13" s="202">
        <f t="shared" ca="1" si="3"/>
        <v>20</v>
      </c>
      <c r="C13" s="202"/>
      <c r="D13" s="204"/>
      <c r="E13" s="204"/>
      <c r="F13" s="203"/>
      <c r="G13" s="204"/>
      <c r="H13" s="204"/>
      <c r="I13" s="204"/>
      <c r="J13" s="204"/>
      <c r="K13" s="204"/>
      <c r="L13" s="204"/>
      <c r="M13" s="204"/>
      <c r="N13" s="204"/>
      <c r="O13" s="204"/>
      <c r="P13" s="204"/>
      <c r="Q13" s="204"/>
      <c r="R13" s="204"/>
      <c r="S13" s="204"/>
      <c r="T13" s="204"/>
      <c r="U13" s="204"/>
      <c r="V13" s="204"/>
      <c r="W13" s="204"/>
    </row>
    <row r="14" spans="1:23" x14ac:dyDescent="0.25">
      <c r="A14" s="202">
        <f t="array" aca="1" ref="A14" ca="1">IF(ROWS(A$7:A14)&gt;=COUNTIF($C$3:$W$3,"&lt;&gt;0")+1,INDIRECT(ADDRESS(1,SUMPRODUCT(MAX((COLUMNS($A$1:$W$1))*($A$1:$W$1&lt;&gt;""))),4)),INDEX($C$1:$W$1,SMALL(IF($C$3:$W$3&lt;&gt;0,COLUMN($C$3:$W$3)-COLUMN($C$3)+1),ROWS(A$7:A14))))</f>
        <v>2035</v>
      </c>
      <c r="B14" s="202">
        <f t="shared" ca="1" si="3"/>
        <v>20</v>
      </c>
      <c r="C14" s="202"/>
      <c r="E14" s="204"/>
      <c r="F14" s="203"/>
    </row>
    <row r="15" spans="1:23" x14ac:dyDescent="0.25">
      <c r="A15" s="202">
        <f t="array" aca="1" ref="A15" ca="1">IF(ROWS(A$7:A15)&gt;=COUNTIF($C$3:$W$3,"&lt;&gt;0")+1,INDIRECT(ADDRESS(1,SUMPRODUCT(MAX((COLUMNS($A$1:$W$1))*($A$1:$W$1&lt;&gt;""))),4)),INDEX($C$1:$W$1,SMALL(IF($C$3:$W$3&lt;&gt;0,COLUMN($C$3:$W$3)-COLUMN($C$3)+1),ROWS(A$7:A15))))</f>
        <v>2035</v>
      </c>
      <c r="B15" s="202">
        <f t="shared" ca="1" si="3"/>
        <v>20</v>
      </c>
      <c r="C15" s="202"/>
      <c r="D15" s="205"/>
      <c r="E15" s="204"/>
      <c r="F15" s="203"/>
      <c r="G15" s="205"/>
      <c r="H15" s="205"/>
      <c r="I15" s="205"/>
      <c r="J15" s="205"/>
      <c r="K15" s="205"/>
      <c r="L15" s="205"/>
      <c r="M15" s="205"/>
      <c r="N15" s="205"/>
      <c r="O15" s="205"/>
      <c r="P15" s="205"/>
      <c r="Q15" s="205"/>
      <c r="R15" s="205"/>
      <c r="S15" s="205"/>
      <c r="T15" s="205"/>
      <c r="U15" s="205"/>
      <c r="V15" s="205"/>
      <c r="W15" s="205"/>
    </row>
    <row r="16" spans="1:23" x14ac:dyDescent="0.25">
      <c r="A16" s="202">
        <f t="array" aca="1" ref="A16" ca="1">IF(ROWS(A$7:A16)&gt;=COUNTIF($C$3:$W$3,"&lt;&gt;0")+1,INDIRECT(ADDRESS(1,SUMPRODUCT(MAX((COLUMNS($A$1:$W$1))*($A$1:$W$1&lt;&gt;""))),4)),INDEX($C$1:$W$1,SMALL(IF($C$3:$W$3&lt;&gt;0,COLUMN($C$3:$W$3)-COLUMN($C$3)+1),ROWS(A$7:A16))))</f>
        <v>2035</v>
      </c>
      <c r="B16" s="202">
        <f t="shared" ca="1" si="3"/>
        <v>20</v>
      </c>
      <c r="C16" s="202"/>
      <c r="E16" s="204"/>
      <c r="F16" s="203"/>
    </row>
    <row r="17" spans="1:18" x14ac:dyDescent="0.25">
      <c r="A17" s="202">
        <f t="array" aca="1" ref="A17" ca="1">IF(ROWS(A$7:A17)&gt;=COUNTIF($C$3:$W$3,"&lt;&gt;0")+1,INDIRECT(ADDRESS(1,SUMPRODUCT(MAX((COLUMNS($A$1:$W$1))*($A$1:$W$1&lt;&gt;""))),4)),INDEX($C$1:$W$1,SMALL(IF($C$3:$W$3&lt;&gt;0,COLUMN($C$3:$W$3)-COLUMN($C$3)+1),ROWS(A$7:A17))))</f>
        <v>2035</v>
      </c>
      <c r="B17" s="202">
        <f t="shared" ca="1" si="3"/>
        <v>20</v>
      </c>
      <c r="C17" s="202"/>
      <c r="E17" s="204"/>
      <c r="F17" s="203"/>
    </row>
    <row r="18" spans="1:18" x14ac:dyDescent="0.25">
      <c r="A18" s="202">
        <f t="array" aca="1" ref="A18" ca="1">IF(ROWS(A$7:A18)&gt;=COUNTIF($C$3:$W$3,"&lt;&gt;0")+1,INDIRECT(ADDRESS(1,SUMPRODUCT(MAX((COLUMNS($A$1:$W$1))*($A$1:$W$1&lt;&gt;""))),4)),INDEX($C$1:$W$1,SMALL(IF($C$3:$W$3&lt;&gt;0,COLUMN($C$3:$W$3)-COLUMN($C$3)+1),ROWS(A$7:A18))))</f>
        <v>2035</v>
      </c>
      <c r="B18" s="202">
        <f t="shared" ca="1" si="3"/>
        <v>19</v>
      </c>
      <c r="C18" s="202"/>
      <c r="D18" s="204"/>
      <c r="E18" s="204"/>
      <c r="F18" s="203"/>
      <c r="G18" s="204"/>
      <c r="H18" s="204"/>
      <c r="I18" s="204"/>
      <c r="J18" s="204"/>
      <c r="K18" s="204"/>
      <c r="L18" s="204"/>
      <c r="M18" s="204"/>
      <c r="N18" s="204"/>
      <c r="O18" s="204"/>
      <c r="P18" s="204"/>
      <c r="Q18" s="204"/>
      <c r="R18" s="204"/>
    </row>
    <row r="19" spans="1:18" x14ac:dyDescent="0.25">
      <c r="A19" s="202">
        <f t="array" aca="1" ref="A19" ca="1">IF(ROWS(A$7:A19)&gt;=COUNTIF($C$3:$W$3,"&lt;&gt;0")+1,INDIRECT(ADDRESS(1,SUMPRODUCT(MAX((COLUMNS($A$1:$W$1))*($A$1:$W$1&lt;&gt;""))),4)),INDEX($C$1:$W$1,SMALL(IF($C$3:$W$3&lt;&gt;0,COLUMN($C$3:$W$3)-COLUMN($C$3)+1),ROWS(A$7:A19))))</f>
        <v>2035</v>
      </c>
      <c r="B19" s="202" t="str">
        <f t="shared" si="3"/>
        <v/>
      </c>
      <c r="C19" s="202"/>
      <c r="E19" s="204"/>
      <c r="F19" s="203"/>
    </row>
    <row r="20" spans="1:18" x14ac:dyDescent="0.25">
      <c r="A20" s="202"/>
      <c r="B20" s="202"/>
      <c r="C20" s="202"/>
      <c r="E20" s="204"/>
      <c r="F20" s="203"/>
    </row>
    <row r="21" spans="1:18" x14ac:dyDescent="0.25">
      <c r="A21" s="202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21"/>
  <sheetViews>
    <sheetView zoomScale="90" zoomScaleNormal="90" workbookViewId="0">
      <selection activeCell="A8" sqref="A8"/>
    </sheetView>
  </sheetViews>
  <sheetFormatPr baseColWidth="10" defaultColWidth="12.5703125" defaultRowHeight="18.75" x14ac:dyDescent="0.25"/>
  <cols>
    <col min="1" max="1" width="30.5703125" style="201" bestFit="1" customWidth="1"/>
    <col min="2" max="2" width="4.140625" style="201" bestFit="1" customWidth="1"/>
    <col min="3" max="23" width="14.42578125" style="201" customWidth="1"/>
    <col min="24" max="16384" width="12.5703125" style="201"/>
  </cols>
  <sheetData>
    <row r="1" spans="1:23" x14ac:dyDescent="0.25">
      <c r="A1" s="214" t="s">
        <v>82</v>
      </c>
      <c r="C1" s="208">
        <v>2015</v>
      </c>
      <c r="D1" s="208">
        <f t="shared" ref="D1:W1" si="0">C1+1</f>
        <v>2016</v>
      </c>
      <c r="E1" s="208">
        <f t="shared" si="0"/>
        <v>2017</v>
      </c>
      <c r="F1" s="208">
        <f t="shared" si="0"/>
        <v>2018</v>
      </c>
      <c r="G1" s="208">
        <f t="shared" si="0"/>
        <v>2019</v>
      </c>
      <c r="H1" s="208">
        <f t="shared" si="0"/>
        <v>2020</v>
      </c>
      <c r="I1" s="208">
        <f t="shared" si="0"/>
        <v>2021</v>
      </c>
      <c r="J1" s="208">
        <f t="shared" si="0"/>
        <v>2022</v>
      </c>
      <c r="K1" s="208">
        <f t="shared" si="0"/>
        <v>2023</v>
      </c>
      <c r="L1" s="208">
        <f t="shared" si="0"/>
        <v>2024</v>
      </c>
      <c r="M1" s="208">
        <f t="shared" si="0"/>
        <v>2025</v>
      </c>
      <c r="N1" s="208">
        <f t="shared" si="0"/>
        <v>2026</v>
      </c>
      <c r="O1" s="208">
        <f t="shared" si="0"/>
        <v>2027</v>
      </c>
      <c r="P1" s="208">
        <f t="shared" si="0"/>
        <v>2028</v>
      </c>
      <c r="Q1" s="208">
        <f t="shared" si="0"/>
        <v>2029</v>
      </c>
      <c r="R1" s="208">
        <f t="shared" si="0"/>
        <v>2030</v>
      </c>
      <c r="S1" s="208">
        <f t="shared" si="0"/>
        <v>2031</v>
      </c>
      <c r="T1" s="208">
        <f t="shared" si="0"/>
        <v>2032</v>
      </c>
      <c r="U1" s="208">
        <f t="shared" si="0"/>
        <v>2033</v>
      </c>
      <c r="V1" s="208">
        <f t="shared" si="0"/>
        <v>2034</v>
      </c>
      <c r="W1" s="208">
        <f t="shared" si="0"/>
        <v>2035</v>
      </c>
    </row>
    <row r="2" spans="1:23" x14ac:dyDescent="0.25">
      <c r="C2" s="204"/>
      <c r="D2" s="204"/>
      <c r="E2" s="204"/>
      <c r="F2" s="204"/>
      <c r="G2" s="204"/>
      <c r="H2" s="204"/>
      <c r="I2" s="204"/>
      <c r="J2" s="204"/>
      <c r="K2" s="204"/>
      <c r="L2" s="204"/>
      <c r="M2" s="204"/>
      <c r="N2" s="204"/>
      <c r="O2" s="204"/>
      <c r="P2" s="204"/>
      <c r="Q2" s="204"/>
      <c r="R2" s="204"/>
      <c r="S2" s="204"/>
      <c r="T2" s="204"/>
      <c r="U2" s="204"/>
      <c r="V2" s="204"/>
      <c r="W2" s="204"/>
    </row>
    <row r="3" spans="1:23" x14ac:dyDescent="0.25">
      <c r="A3" s="213" t="str">
        <f>+'Modèle tableau investissement'!C53</f>
        <v>Invest. 3</v>
      </c>
      <c r="C3" s="212">
        <f>'Tabelle de base'!$AB$54</f>
        <v>0</v>
      </c>
      <c r="D3" s="212">
        <f>'Tabelle de base'!$AC$54</f>
        <v>0</v>
      </c>
      <c r="E3" s="212">
        <f ca="1">'Tabelle de base'!$AE$54</f>
        <v>55258</v>
      </c>
      <c r="F3" s="212">
        <f>'Tabelle de base'!$AG$54</f>
        <v>0</v>
      </c>
      <c r="G3" s="212">
        <f>'Tabelle de base'!$AI$54</f>
        <v>0</v>
      </c>
      <c r="H3" s="212">
        <f>'Tabelle de base'!$AK$54</f>
        <v>0</v>
      </c>
      <c r="I3" s="212">
        <f>'Tabelle de base'!$AM$54</f>
        <v>0</v>
      </c>
      <c r="J3" s="212">
        <f>'Tabelle de base'!$AO$54</f>
        <v>0</v>
      </c>
      <c r="K3" s="212">
        <f>'Tabelle de base'!$AQ$54</f>
        <v>0</v>
      </c>
      <c r="L3" s="212">
        <f ca="1">'Tabelle de base'!$AS$54</f>
        <v>55258</v>
      </c>
      <c r="M3" s="212">
        <f>'Tabelle de base'!$AU$54</f>
        <v>0</v>
      </c>
      <c r="N3" s="212">
        <f>'Tabelle de base'!$AW$54</f>
        <v>0</v>
      </c>
      <c r="O3" s="212">
        <f>'Tabelle de base'!$AY$54</f>
        <v>0</v>
      </c>
      <c r="P3" s="212">
        <f>'Tabelle de base'!$BA$54</f>
        <v>0</v>
      </c>
      <c r="Q3" s="212">
        <f>'Tabelle de base'!$BC$54</f>
        <v>0</v>
      </c>
      <c r="R3" s="212">
        <f>'Tabelle de base'!$BE$54</f>
        <v>0</v>
      </c>
      <c r="S3" s="212">
        <f>'Tabelle de base'!$BG$54</f>
        <v>0</v>
      </c>
      <c r="T3" s="212">
        <f>'Tabelle de base'!$BI$54</f>
        <v>0</v>
      </c>
      <c r="U3" s="212">
        <f>'Tabelle de base'!$BK$54</f>
        <v>0</v>
      </c>
      <c r="V3" s="212">
        <f>'Tabelle de base'!$BM$54</f>
        <v>0</v>
      </c>
      <c r="W3" s="212">
        <f>'Tabelle de base'!$BO$54</f>
        <v>0</v>
      </c>
    </row>
    <row r="4" spans="1:23" x14ac:dyDescent="0.25">
      <c r="A4" s="211" t="s">
        <v>83</v>
      </c>
      <c r="B4" s="210"/>
      <c r="C4" s="210">
        <f ca="1">IF(C3=0,B4,C3/OFFSET($C$3,3,IF(D1="",B4,INDEX($B$1:$B$18,MATCH(C1,$A$1:$A$18,1)))))</f>
        <v>0</v>
      </c>
      <c r="D4" s="210">
        <f t="shared" ref="D4:W4" ca="1" si="1">IF(D3=0,C4,D3/OFFSET($C$3,3,IF(E1="",C4,INDEX($B$1:$B$20,MATCH(D1,$A$1:$A$20,1)))))</f>
        <v>0</v>
      </c>
      <c r="E4" s="210">
        <f t="shared" ca="1" si="1"/>
        <v>7894</v>
      </c>
      <c r="F4" s="210">
        <f t="shared" ca="1" si="1"/>
        <v>7894</v>
      </c>
      <c r="G4" s="210">
        <f t="shared" ca="1" si="1"/>
        <v>7894</v>
      </c>
      <c r="H4" s="210">
        <f t="shared" ca="1" si="1"/>
        <v>7894</v>
      </c>
      <c r="I4" s="210">
        <f t="shared" ca="1" si="1"/>
        <v>7894</v>
      </c>
      <c r="J4" s="210">
        <f t="shared" ca="1" si="1"/>
        <v>7894</v>
      </c>
      <c r="K4" s="210">
        <f t="shared" ca="1" si="1"/>
        <v>7894</v>
      </c>
      <c r="L4" s="210">
        <f t="shared" ca="1" si="1"/>
        <v>4604.833333333333</v>
      </c>
      <c r="M4" s="210">
        <f t="shared" ca="1" si="1"/>
        <v>4604.833333333333</v>
      </c>
      <c r="N4" s="210">
        <f t="shared" ca="1" si="1"/>
        <v>4604.833333333333</v>
      </c>
      <c r="O4" s="210">
        <f t="shared" ca="1" si="1"/>
        <v>4604.833333333333</v>
      </c>
      <c r="P4" s="210">
        <f t="shared" ca="1" si="1"/>
        <v>4604.833333333333</v>
      </c>
      <c r="Q4" s="210">
        <f t="shared" ca="1" si="1"/>
        <v>4604.833333333333</v>
      </c>
      <c r="R4" s="210">
        <f t="shared" ca="1" si="1"/>
        <v>4604.833333333333</v>
      </c>
      <c r="S4" s="210">
        <f t="shared" ca="1" si="1"/>
        <v>4604.833333333333</v>
      </c>
      <c r="T4" s="210">
        <f t="shared" ca="1" si="1"/>
        <v>4604.833333333333</v>
      </c>
      <c r="U4" s="210">
        <f t="shared" ca="1" si="1"/>
        <v>4604.833333333333</v>
      </c>
      <c r="V4" s="210">
        <f t="shared" ca="1" si="1"/>
        <v>4604.833333333333</v>
      </c>
      <c r="W4" s="210">
        <f t="shared" ca="1" si="1"/>
        <v>4604.833333333333</v>
      </c>
    </row>
    <row r="5" spans="1:23" x14ac:dyDescent="0.25">
      <c r="C5" s="204"/>
      <c r="D5" s="204"/>
      <c r="E5" s="204"/>
      <c r="F5" s="204"/>
      <c r="G5" s="204"/>
      <c r="H5" s="204"/>
      <c r="I5" s="204"/>
      <c r="J5" s="204"/>
      <c r="K5" s="204"/>
      <c r="L5" s="204"/>
      <c r="M5" s="204"/>
      <c r="N5" s="204"/>
      <c r="O5" s="204"/>
      <c r="P5" s="204"/>
      <c r="Q5" s="204"/>
      <c r="R5" s="204"/>
      <c r="S5" s="204"/>
      <c r="T5" s="204"/>
      <c r="U5" s="204"/>
      <c r="V5" s="204"/>
      <c r="W5" s="204"/>
    </row>
    <row r="6" spans="1:23" x14ac:dyDescent="0.25">
      <c r="A6" s="209" t="str">
        <f ca="1">COUNTA(A7:A30)-1&amp;" Années &amp; Intervalles"</f>
        <v>12 Années &amp; Intervalles</v>
      </c>
      <c r="C6" s="203">
        <v>1</v>
      </c>
      <c r="D6" s="203">
        <f t="shared" ref="D6:W6" si="2">IF(D3=0,1+C6,1)</f>
        <v>2</v>
      </c>
      <c r="E6" s="203">
        <f t="shared" ca="1" si="2"/>
        <v>1</v>
      </c>
      <c r="F6" s="203">
        <f t="shared" ca="1" si="2"/>
        <v>2</v>
      </c>
      <c r="G6" s="203">
        <f t="shared" ca="1" si="2"/>
        <v>3</v>
      </c>
      <c r="H6" s="203">
        <f t="shared" ca="1" si="2"/>
        <v>4</v>
      </c>
      <c r="I6" s="203">
        <f t="shared" ca="1" si="2"/>
        <v>5</v>
      </c>
      <c r="J6" s="203">
        <f t="shared" ca="1" si="2"/>
        <v>6</v>
      </c>
      <c r="K6" s="203">
        <f t="shared" ca="1" si="2"/>
        <v>7</v>
      </c>
      <c r="L6" s="203">
        <f t="shared" ca="1" si="2"/>
        <v>1</v>
      </c>
      <c r="M6" s="203">
        <f t="shared" ca="1" si="2"/>
        <v>2</v>
      </c>
      <c r="N6" s="203">
        <f t="shared" ca="1" si="2"/>
        <v>3</v>
      </c>
      <c r="O6" s="203">
        <f t="shared" ca="1" si="2"/>
        <v>4</v>
      </c>
      <c r="P6" s="203">
        <f t="shared" ca="1" si="2"/>
        <v>5</v>
      </c>
      <c r="Q6" s="203">
        <f t="shared" ca="1" si="2"/>
        <v>6</v>
      </c>
      <c r="R6" s="203">
        <f t="shared" ca="1" si="2"/>
        <v>7</v>
      </c>
      <c r="S6" s="203">
        <f t="shared" ca="1" si="2"/>
        <v>8</v>
      </c>
      <c r="T6" s="203">
        <f t="shared" ca="1" si="2"/>
        <v>9</v>
      </c>
      <c r="U6" s="203">
        <f t="shared" ca="1" si="2"/>
        <v>10</v>
      </c>
      <c r="V6" s="203">
        <f t="shared" ca="1" si="2"/>
        <v>11</v>
      </c>
      <c r="W6" s="203">
        <f t="shared" ca="1" si="2"/>
        <v>12</v>
      </c>
    </row>
    <row r="7" spans="1:23" x14ac:dyDescent="0.25">
      <c r="A7" s="202">
        <f t="array" aca="1" ref="A7" ca="1">IF(ROWS(A$7:A7)&gt;=COUNTIF($C$3:$W$3,"&lt;&gt;0")+1,INDIRECT(ADDRESS(1,SUMPRODUCT(MAX((COLUMNS($A$1:$W$1))*($A$1:$W$1&lt;&gt;""))),4)),INDEX($C$1:$W$1,SMALL(IF($C$3:$W$3&lt;&gt;0,COLUMN($C$3:$W$3)-COLUMN($C$3)+1),ROWS(A$7:A7))))</f>
        <v>2017</v>
      </c>
      <c r="B7" s="202">
        <f ca="1">IF(A9=A8,MATCH(A8,$D$1:$W$1,0),MATCH(A8,$D$1:$W$1,0)-1)</f>
        <v>8</v>
      </c>
      <c r="C7" s="206"/>
      <c r="D7" s="204"/>
      <c r="E7" s="204"/>
      <c r="F7" s="203"/>
      <c r="G7" s="204"/>
      <c r="H7" s="204"/>
      <c r="I7" s="204"/>
      <c r="J7" s="204"/>
      <c r="K7" s="204"/>
      <c r="L7" s="204"/>
      <c r="M7" s="204"/>
      <c r="N7" s="204"/>
      <c r="O7" s="204"/>
      <c r="P7" s="204"/>
      <c r="Q7" s="204"/>
      <c r="R7" s="204"/>
      <c r="S7" s="204"/>
      <c r="T7" s="204"/>
      <c r="U7" s="204"/>
      <c r="V7" s="204"/>
      <c r="W7" s="204"/>
    </row>
    <row r="8" spans="1:23" s="207" customFormat="1" x14ac:dyDescent="0.25">
      <c r="A8" s="202">
        <f t="array" aca="1" ref="A8" ca="1">IF(ROWS(A$7:A8)&gt;=COUNTIF($C$3:$W$3,"&lt;&gt;0")+1,INDIRECT(ADDRESS(1,SUMPRODUCT(MAX((COLUMNS($A$1:$W$1))*($A$1:$W$1&lt;&gt;""))),4)),INDEX($C$1:$W$1,SMALL(IF($C$3:$W$3&lt;&gt;0,COLUMN($C$3:$W$3)-COLUMN($C$3)+1),ROWS(A$7:A8))))</f>
        <v>2024</v>
      </c>
      <c r="B8" s="202">
        <f t="shared" ref="B8:B19" ca="1" si="3">IF(A9="","",IF(A10=A9,MATCH(A9,$D$1:$W$1,0),MATCH(A9,$D$1:$W$1,0)-1))</f>
        <v>20</v>
      </c>
      <c r="C8" s="206"/>
      <c r="D8" s="208"/>
      <c r="E8" s="204"/>
      <c r="F8" s="203"/>
      <c r="G8" s="208"/>
      <c r="H8" s="208"/>
      <c r="I8" s="208"/>
      <c r="J8" s="208"/>
      <c r="K8" s="208"/>
      <c r="L8" s="208"/>
      <c r="M8" s="208"/>
      <c r="N8" s="208"/>
      <c r="O8" s="208"/>
      <c r="P8" s="208"/>
      <c r="Q8" s="208"/>
      <c r="R8" s="208"/>
      <c r="S8" s="208"/>
      <c r="T8" s="208"/>
      <c r="U8" s="208"/>
      <c r="V8" s="208"/>
      <c r="W8" s="208"/>
    </row>
    <row r="9" spans="1:23" x14ac:dyDescent="0.25">
      <c r="A9" s="202">
        <f t="array" aca="1" ref="A9" ca="1">IF(ROWS(A$7:A9)&gt;=COUNTIF($C$3:$W$3,"&lt;&gt;0")+1,INDIRECT(ADDRESS(1,SUMPRODUCT(MAX((COLUMNS($A$1:$W$1))*($A$1:$W$1&lt;&gt;""))),4)),INDEX($C$1:$W$1,SMALL(IF($C$3:$W$3&lt;&gt;0,COLUMN($C$3:$W$3)-COLUMN($C$3)+1),ROWS(A$7:A9))))</f>
        <v>2035</v>
      </c>
      <c r="B9" s="202">
        <f t="shared" ca="1" si="3"/>
        <v>20</v>
      </c>
      <c r="C9" s="206"/>
      <c r="E9" s="204"/>
      <c r="F9" s="203"/>
    </row>
    <row r="10" spans="1:23" x14ac:dyDescent="0.25">
      <c r="A10" s="202">
        <f t="array" aca="1" ref="A10" ca="1">IF(ROWS(A$7:A10)&gt;=COUNTIF($C$3:$W$3,"&lt;&gt;0")+1,INDIRECT(ADDRESS(1,SUMPRODUCT(MAX((COLUMNS($A$1:$W$1))*($A$1:$W$1&lt;&gt;""))),4)),INDEX($C$1:$W$1,SMALL(IF($C$3:$W$3&lt;&gt;0,COLUMN($C$3:$W$3)-COLUMN($C$3)+1),ROWS(A$7:A10))))</f>
        <v>2035</v>
      </c>
      <c r="B10" s="202">
        <f t="shared" ca="1" si="3"/>
        <v>20</v>
      </c>
      <c r="C10" s="206"/>
      <c r="D10" s="204"/>
      <c r="E10" s="204"/>
      <c r="F10" s="203"/>
      <c r="G10" s="204"/>
      <c r="H10" s="204"/>
      <c r="I10" s="204"/>
      <c r="J10" s="204"/>
      <c r="K10" s="204"/>
      <c r="L10" s="204"/>
      <c r="M10" s="204"/>
      <c r="N10" s="204"/>
      <c r="O10" s="204"/>
      <c r="P10" s="204"/>
      <c r="Q10" s="204"/>
      <c r="R10" s="204"/>
      <c r="S10" s="204"/>
      <c r="T10" s="204"/>
      <c r="U10" s="204"/>
      <c r="V10" s="204"/>
      <c r="W10" s="204"/>
    </row>
    <row r="11" spans="1:23" x14ac:dyDescent="0.25">
      <c r="A11" s="202">
        <f t="array" aca="1" ref="A11" ca="1">IF(ROWS(A$7:A11)&gt;=COUNTIF($C$3:$W$3,"&lt;&gt;0")+1,INDIRECT(ADDRESS(1,SUMPRODUCT(MAX((COLUMNS($A$1:$W$1))*($A$1:$W$1&lt;&gt;""))),4)),INDEX($C$1:$W$1,SMALL(IF($C$3:$W$3&lt;&gt;0,COLUMN($C$3:$W$3)-COLUMN($C$3)+1),ROWS(A$7:A11))))</f>
        <v>2035</v>
      </c>
      <c r="B11" s="202">
        <f t="shared" ca="1" si="3"/>
        <v>20</v>
      </c>
      <c r="C11" s="206"/>
      <c r="D11" s="204"/>
      <c r="E11" s="204"/>
      <c r="F11" s="203"/>
      <c r="G11" s="204"/>
      <c r="H11" s="204"/>
      <c r="I11" s="204"/>
      <c r="J11" s="204"/>
      <c r="K11" s="204"/>
      <c r="L11" s="204"/>
      <c r="M11" s="204"/>
      <c r="N11" s="204"/>
      <c r="O11" s="204"/>
      <c r="P11" s="204"/>
      <c r="Q11" s="204"/>
      <c r="R11" s="204"/>
      <c r="S11" s="204"/>
      <c r="T11" s="204"/>
      <c r="U11" s="204"/>
      <c r="V11" s="204"/>
      <c r="W11" s="204"/>
    </row>
    <row r="12" spans="1:23" x14ac:dyDescent="0.25">
      <c r="A12" s="202">
        <f t="array" aca="1" ref="A12" ca="1">IF(ROWS(A$7:A12)&gt;=COUNTIF($C$3:$W$3,"&lt;&gt;0")+1,INDIRECT(ADDRESS(1,SUMPRODUCT(MAX((COLUMNS($A$1:$W$1))*($A$1:$W$1&lt;&gt;""))),4)),INDEX($C$1:$W$1,SMALL(IF($C$3:$W$3&lt;&gt;0,COLUMN($C$3:$W$3)-COLUMN($C$3)+1),ROWS(A$7:A12))))</f>
        <v>2035</v>
      </c>
      <c r="B12" s="202">
        <f t="shared" ca="1" si="3"/>
        <v>20</v>
      </c>
      <c r="C12" s="206"/>
      <c r="E12" s="204"/>
      <c r="F12" s="203"/>
    </row>
    <row r="13" spans="1:23" x14ac:dyDescent="0.25">
      <c r="A13" s="202">
        <f t="array" aca="1" ref="A13" ca="1">IF(ROWS(A$7:A13)&gt;=COUNTIF($C$3:$W$3,"&lt;&gt;0")+1,INDIRECT(ADDRESS(1,SUMPRODUCT(MAX((COLUMNS($A$1:$W$1))*($A$1:$W$1&lt;&gt;""))),4)),INDEX($C$1:$W$1,SMALL(IF($C$3:$W$3&lt;&gt;0,COLUMN($C$3:$W$3)-COLUMN($C$3)+1),ROWS(A$7:A13))))</f>
        <v>2035</v>
      </c>
      <c r="B13" s="202">
        <f t="shared" ca="1" si="3"/>
        <v>20</v>
      </c>
      <c r="C13" s="202"/>
      <c r="D13" s="204"/>
      <c r="E13" s="204"/>
      <c r="F13" s="203"/>
      <c r="G13" s="204"/>
      <c r="H13" s="204"/>
      <c r="I13" s="204"/>
      <c r="J13" s="204"/>
      <c r="K13" s="204"/>
      <c r="L13" s="204"/>
      <c r="M13" s="204"/>
      <c r="N13" s="204"/>
      <c r="O13" s="204"/>
      <c r="P13" s="204"/>
      <c r="Q13" s="204"/>
      <c r="R13" s="204"/>
      <c r="S13" s="204"/>
      <c r="T13" s="204"/>
      <c r="U13" s="204"/>
      <c r="V13" s="204"/>
      <c r="W13" s="204"/>
    </row>
    <row r="14" spans="1:23" x14ac:dyDescent="0.25">
      <c r="A14" s="202">
        <f t="array" aca="1" ref="A14" ca="1">IF(ROWS(A$7:A14)&gt;=COUNTIF($C$3:$W$3,"&lt;&gt;0")+1,INDIRECT(ADDRESS(1,SUMPRODUCT(MAX((COLUMNS($A$1:$W$1))*($A$1:$W$1&lt;&gt;""))),4)),INDEX($C$1:$W$1,SMALL(IF($C$3:$W$3&lt;&gt;0,COLUMN($C$3:$W$3)-COLUMN($C$3)+1),ROWS(A$7:A14))))</f>
        <v>2035</v>
      </c>
      <c r="B14" s="202">
        <f t="shared" ca="1" si="3"/>
        <v>20</v>
      </c>
      <c r="C14" s="202"/>
      <c r="E14" s="204"/>
      <c r="F14" s="203"/>
    </row>
    <row r="15" spans="1:23" x14ac:dyDescent="0.25">
      <c r="A15" s="202">
        <f t="array" aca="1" ref="A15" ca="1">IF(ROWS(A$7:A15)&gt;=COUNTIF($C$3:$W$3,"&lt;&gt;0")+1,INDIRECT(ADDRESS(1,SUMPRODUCT(MAX((COLUMNS($A$1:$W$1))*($A$1:$W$1&lt;&gt;""))),4)),INDEX($C$1:$W$1,SMALL(IF($C$3:$W$3&lt;&gt;0,COLUMN($C$3:$W$3)-COLUMN($C$3)+1),ROWS(A$7:A15))))</f>
        <v>2035</v>
      </c>
      <c r="B15" s="202">
        <f t="shared" ca="1" si="3"/>
        <v>20</v>
      </c>
      <c r="C15" s="202"/>
      <c r="D15" s="205"/>
      <c r="E15" s="204"/>
      <c r="F15" s="203"/>
      <c r="G15" s="205"/>
      <c r="H15" s="205"/>
      <c r="I15" s="205"/>
      <c r="J15" s="205"/>
      <c r="K15" s="205"/>
      <c r="L15" s="205"/>
      <c r="M15" s="205"/>
      <c r="N15" s="205"/>
      <c r="O15" s="205"/>
      <c r="P15" s="205"/>
      <c r="Q15" s="205"/>
      <c r="R15" s="205"/>
      <c r="S15" s="205"/>
      <c r="T15" s="205"/>
      <c r="U15" s="205"/>
      <c r="V15" s="205"/>
      <c r="W15" s="205"/>
    </row>
    <row r="16" spans="1:23" x14ac:dyDescent="0.25">
      <c r="A16" s="202">
        <f t="array" aca="1" ref="A16" ca="1">IF(ROWS(A$7:A16)&gt;=COUNTIF($C$3:$W$3,"&lt;&gt;0")+1,INDIRECT(ADDRESS(1,SUMPRODUCT(MAX((COLUMNS($A$1:$W$1))*($A$1:$W$1&lt;&gt;""))),4)),INDEX($C$1:$W$1,SMALL(IF($C$3:$W$3&lt;&gt;0,COLUMN($C$3:$W$3)-COLUMN($C$3)+1),ROWS(A$7:A16))))</f>
        <v>2035</v>
      </c>
      <c r="B16" s="202">
        <f t="shared" ca="1" si="3"/>
        <v>20</v>
      </c>
      <c r="C16" s="202"/>
      <c r="E16" s="204"/>
      <c r="F16" s="203"/>
    </row>
    <row r="17" spans="1:18" x14ac:dyDescent="0.25">
      <c r="A17" s="202">
        <f t="array" aca="1" ref="A17" ca="1">IF(ROWS(A$7:A17)&gt;=COUNTIF($C$3:$W$3,"&lt;&gt;0")+1,INDIRECT(ADDRESS(1,SUMPRODUCT(MAX((COLUMNS($A$1:$W$1))*($A$1:$W$1&lt;&gt;""))),4)),INDEX($C$1:$W$1,SMALL(IF($C$3:$W$3&lt;&gt;0,COLUMN($C$3:$W$3)-COLUMN($C$3)+1),ROWS(A$7:A17))))</f>
        <v>2035</v>
      </c>
      <c r="B17" s="202">
        <f t="shared" ca="1" si="3"/>
        <v>20</v>
      </c>
      <c r="C17" s="202"/>
      <c r="E17" s="204"/>
      <c r="F17" s="203"/>
    </row>
    <row r="18" spans="1:18" x14ac:dyDescent="0.25">
      <c r="A18" s="202">
        <f t="array" aca="1" ref="A18" ca="1">IF(ROWS(A$7:A18)&gt;=COUNTIF($C$3:$W$3,"&lt;&gt;0")+1,INDIRECT(ADDRESS(1,SUMPRODUCT(MAX((COLUMNS($A$1:$W$1))*($A$1:$W$1&lt;&gt;""))),4)),INDEX($C$1:$W$1,SMALL(IF($C$3:$W$3&lt;&gt;0,COLUMN($C$3:$W$3)-COLUMN($C$3)+1),ROWS(A$7:A18))))</f>
        <v>2035</v>
      </c>
      <c r="B18" s="202">
        <f t="shared" ca="1" si="3"/>
        <v>19</v>
      </c>
      <c r="C18" s="202"/>
      <c r="D18" s="204"/>
      <c r="E18" s="204"/>
      <c r="F18" s="203"/>
      <c r="G18" s="204"/>
      <c r="H18" s="204"/>
      <c r="I18" s="204"/>
      <c r="J18" s="204"/>
      <c r="K18" s="204"/>
      <c r="L18" s="204"/>
      <c r="M18" s="204"/>
      <c r="N18" s="204"/>
      <c r="O18" s="204"/>
      <c r="P18" s="204"/>
      <c r="Q18" s="204"/>
      <c r="R18" s="204"/>
    </row>
    <row r="19" spans="1:18" x14ac:dyDescent="0.25">
      <c r="A19" s="202">
        <f t="array" aca="1" ref="A19" ca="1">IF(ROWS(A$7:A19)&gt;=COUNTIF($C$3:$W$3,"&lt;&gt;0")+1,INDIRECT(ADDRESS(1,SUMPRODUCT(MAX((COLUMNS($A$1:$W$1))*($A$1:$W$1&lt;&gt;""))),4)),INDEX($C$1:$W$1,SMALL(IF($C$3:$W$3&lt;&gt;0,COLUMN($C$3:$W$3)-COLUMN($C$3)+1),ROWS(A$7:A19))))</f>
        <v>2035</v>
      </c>
      <c r="B19" s="202" t="str">
        <f t="shared" si="3"/>
        <v/>
      </c>
      <c r="C19" s="202"/>
      <c r="E19" s="204"/>
      <c r="F19" s="203"/>
    </row>
    <row r="20" spans="1:18" x14ac:dyDescent="0.25">
      <c r="A20" s="202"/>
      <c r="B20" s="202"/>
      <c r="C20" s="202"/>
      <c r="E20" s="204"/>
      <c r="F20" s="203"/>
    </row>
    <row r="21" spans="1:18" x14ac:dyDescent="0.25">
      <c r="A21" s="202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21"/>
  <sheetViews>
    <sheetView zoomScale="90" zoomScaleNormal="90" workbookViewId="0">
      <selection activeCell="A8" sqref="A8"/>
    </sheetView>
  </sheetViews>
  <sheetFormatPr baseColWidth="10" defaultColWidth="12.5703125" defaultRowHeight="18.75" x14ac:dyDescent="0.25"/>
  <cols>
    <col min="1" max="1" width="29.7109375" style="201" bestFit="1" customWidth="1"/>
    <col min="2" max="2" width="4.140625" style="201" bestFit="1" customWidth="1"/>
    <col min="3" max="23" width="14.42578125" style="201" customWidth="1"/>
    <col min="24" max="16384" width="12.5703125" style="201"/>
  </cols>
  <sheetData>
    <row r="1" spans="1:23" x14ac:dyDescent="0.25">
      <c r="A1" s="214" t="s">
        <v>82</v>
      </c>
      <c r="C1" s="208">
        <v>2015</v>
      </c>
      <c r="D1" s="208">
        <f t="shared" ref="D1:W1" si="0">C1+1</f>
        <v>2016</v>
      </c>
      <c r="E1" s="208">
        <f t="shared" si="0"/>
        <v>2017</v>
      </c>
      <c r="F1" s="208">
        <f t="shared" si="0"/>
        <v>2018</v>
      </c>
      <c r="G1" s="208">
        <f t="shared" si="0"/>
        <v>2019</v>
      </c>
      <c r="H1" s="208">
        <f t="shared" si="0"/>
        <v>2020</v>
      </c>
      <c r="I1" s="208">
        <f t="shared" si="0"/>
        <v>2021</v>
      </c>
      <c r="J1" s="208">
        <f t="shared" si="0"/>
        <v>2022</v>
      </c>
      <c r="K1" s="208">
        <f t="shared" si="0"/>
        <v>2023</v>
      </c>
      <c r="L1" s="208">
        <f t="shared" si="0"/>
        <v>2024</v>
      </c>
      <c r="M1" s="208">
        <f t="shared" si="0"/>
        <v>2025</v>
      </c>
      <c r="N1" s="208">
        <f t="shared" si="0"/>
        <v>2026</v>
      </c>
      <c r="O1" s="208">
        <f t="shared" si="0"/>
        <v>2027</v>
      </c>
      <c r="P1" s="208">
        <f t="shared" si="0"/>
        <v>2028</v>
      </c>
      <c r="Q1" s="208">
        <f t="shared" si="0"/>
        <v>2029</v>
      </c>
      <c r="R1" s="208">
        <f t="shared" si="0"/>
        <v>2030</v>
      </c>
      <c r="S1" s="208">
        <f t="shared" si="0"/>
        <v>2031</v>
      </c>
      <c r="T1" s="208">
        <f t="shared" si="0"/>
        <v>2032</v>
      </c>
      <c r="U1" s="208">
        <f t="shared" si="0"/>
        <v>2033</v>
      </c>
      <c r="V1" s="208">
        <f t="shared" si="0"/>
        <v>2034</v>
      </c>
      <c r="W1" s="208">
        <f t="shared" si="0"/>
        <v>2035</v>
      </c>
    </row>
    <row r="2" spans="1:23" x14ac:dyDescent="0.25">
      <c r="C2" s="204"/>
      <c r="D2" s="204"/>
      <c r="E2" s="204"/>
      <c r="F2" s="204"/>
      <c r="G2" s="204"/>
      <c r="H2" s="204"/>
      <c r="I2" s="204"/>
      <c r="J2" s="204"/>
      <c r="K2" s="204"/>
      <c r="L2" s="204"/>
      <c r="M2" s="204"/>
      <c r="N2" s="204"/>
      <c r="O2" s="204"/>
      <c r="P2" s="204"/>
      <c r="Q2" s="204"/>
      <c r="R2" s="204"/>
      <c r="S2" s="204"/>
      <c r="T2" s="204"/>
      <c r="U2" s="204"/>
      <c r="V2" s="204"/>
      <c r="W2" s="204"/>
    </row>
    <row r="3" spans="1:23" x14ac:dyDescent="0.25">
      <c r="A3" s="213" t="str">
        <f>+'Modèle tableau investissement'!C55</f>
        <v>Invest. 4</v>
      </c>
      <c r="C3" s="212">
        <f>'Tabelle de base'!$AB$55</f>
        <v>0</v>
      </c>
      <c r="D3" s="212">
        <f>'Tabelle de base'!$AC$55</f>
        <v>0</v>
      </c>
      <c r="E3" s="212">
        <f ca="1">'Tabelle de base'!$AE$55</f>
        <v>78469</v>
      </c>
      <c r="F3" s="212">
        <f>'Tabelle de base'!$AG$55</f>
        <v>0</v>
      </c>
      <c r="G3" s="212">
        <f>'Tabelle de base'!$AI$55</f>
        <v>0</v>
      </c>
      <c r="H3" s="212">
        <f>'Tabelle de base'!$AK$55</f>
        <v>0</v>
      </c>
      <c r="I3" s="212">
        <f>'Tabelle de base'!$AM$55</f>
        <v>0</v>
      </c>
      <c r="J3" s="212">
        <f>'Tabelle de base'!$AO$55</f>
        <v>0</v>
      </c>
      <c r="K3" s="212">
        <f>'Tabelle de base'!$AQ$55</f>
        <v>0</v>
      </c>
      <c r="L3" s="212">
        <f>'Tabelle de base'!$AS$55</f>
        <v>0</v>
      </c>
      <c r="M3" s="212">
        <f>'Tabelle de base'!$AU$55</f>
        <v>0</v>
      </c>
      <c r="N3" s="212">
        <f>'Tabelle de base'!$AW$55</f>
        <v>0</v>
      </c>
      <c r="O3" s="212">
        <f>'Tabelle de base'!$AY$55</f>
        <v>0</v>
      </c>
      <c r="P3" s="212">
        <f>'Tabelle de base'!$BA$55</f>
        <v>0</v>
      </c>
      <c r="Q3" s="212">
        <f>'Tabelle de base'!$BC$55</f>
        <v>0</v>
      </c>
      <c r="R3" s="212">
        <f>'Tabelle de base'!$BE$55</f>
        <v>0</v>
      </c>
      <c r="S3" s="212">
        <f>'Tabelle de base'!$BG$55</f>
        <v>0</v>
      </c>
      <c r="T3" s="212">
        <f>'Tabelle de base'!$BI$55</f>
        <v>0</v>
      </c>
      <c r="U3" s="212">
        <f>'Tabelle de base'!$BK$55</f>
        <v>0</v>
      </c>
      <c r="V3" s="212">
        <f>'Tabelle de base'!$BM$55</f>
        <v>0</v>
      </c>
      <c r="W3" s="212">
        <f>'Tabelle de base'!$BO$55</f>
        <v>0</v>
      </c>
    </row>
    <row r="4" spans="1:23" x14ac:dyDescent="0.25">
      <c r="A4" s="211" t="s">
        <v>83</v>
      </c>
      <c r="B4" s="210"/>
      <c r="C4" s="210">
        <f ca="1">IF(C3=0,B4,C3/OFFSET($C$3,3,IF(D1="",B4,INDEX($B$1:$B$18,MATCH(C1,$A$1:$A$18,1)))))</f>
        <v>0</v>
      </c>
      <c r="D4" s="210">
        <f t="shared" ref="D4:W4" ca="1" si="1">IF(D3=0,C4,D3/OFFSET($C$3,3,IF(E1="",C4,INDEX($B$1:$B$20,MATCH(D1,$A$1:$A$20,1)))))</f>
        <v>0</v>
      </c>
      <c r="E4" s="210">
        <f t="shared" ca="1" si="1"/>
        <v>4129.9473684210525</v>
      </c>
      <c r="F4" s="210">
        <f t="shared" ca="1" si="1"/>
        <v>4129.9473684210525</v>
      </c>
      <c r="G4" s="210">
        <f t="shared" ca="1" si="1"/>
        <v>4129.9473684210525</v>
      </c>
      <c r="H4" s="210">
        <f t="shared" ca="1" si="1"/>
        <v>4129.9473684210525</v>
      </c>
      <c r="I4" s="210">
        <f t="shared" ca="1" si="1"/>
        <v>4129.9473684210525</v>
      </c>
      <c r="J4" s="210">
        <f t="shared" ca="1" si="1"/>
        <v>4129.9473684210525</v>
      </c>
      <c r="K4" s="210">
        <f t="shared" ca="1" si="1"/>
        <v>4129.9473684210525</v>
      </c>
      <c r="L4" s="210">
        <f t="shared" ca="1" si="1"/>
        <v>4129.9473684210525</v>
      </c>
      <c r="M4" s="210">
        <f t="shared" ca="1" si="1"/>
        <v>4129.9473684210525</v>
      </c>
      <c r="N4" s="210">
        <f t="shared" ca="1" si="1"/>
        <v>4129.9473684210525</v>
      </c>
      <c r="O4" s="210">
        <f t="shared" ca="1" si="1"/>
        <v>4129.9473684210525</v>
      </c>
      <c r="P4" s="210">
        <f t="shared" ca="1" si="1"/>
        <v>4129.9473684210525</v>
      </c>
      <c r="Q4" s="210">
        <f t="shared" ca="1" si="1"/>
        <v>4129.9473684210525</v>
      </c>
      <c r="R4" s="210">
        <f t="shared" ca="1" si="1"/>
        <v>4129.9473684210525</v>
      </c>
      <c r="S4" s="210">
        <f t="shared" ca="1" si="1"/>
        <v>4129.9473684210525</v>
      </c>
      <c r="T4" s="210">
        <f t="shared" ca="1" si="1"/>
        <v>4129.9473684210525</v>
      </c>
      <c r="U4" s="210">
        <f t="shared" ca="1" si="1"/>
        <v>4129.9473684210525</v>
      </c>
      <c r="V4" s="210">
        <f t="shared" ca="1" si="1"/>
        <v>4129.9473684210525</v>
      </c>
      <c r="W4" s="210">
        <f t="shared" ca="1" si="1"/>
        <v>4129.9473684210525</v>
      </c>
    </row>
    <row r="5" spans="1:23" x14ac:dyDescent="0.25">
      <c r="C5" s="204"/>
      <c r="D5" s="204"/>
      <c r="E5" s="204"/>
      <c r="F5" s="204"/>
      <c r="G5" s="204"/>
      <c r="H5" s="204"/>
      <c r="I5" s="204"/>
      <c r="J5" s="204"/>
      <c r="K5" s="204"/>
      <c r="L5" s="204"/>
      <c r="M5" s="204"/>
      <c r="N5" s="204"/>
      <c r="O5" s="204"/>
      <c r="P5" s="204"/>
      <c r="Q5" s="204"/>
      <c r="R5" s="204"/>
      <c r="S5" s="204"/>
      <c r="T5" s="204"/>
      <c r="U5" s="204"/>
      <c r="V5" s="204"/>
      <c r="W5" s="204"/>
    </row>
    <row r="6" spans="1:23" x14ac:dyDescent="0.25">
      <c r="A6" s="209" t="str">
        <f ca="1">COUNTA(A7:A30)-1&amp;" Années &amp; Intervalles"</f>
        <v>12 Années &amp; Intervalles</v>
      </c>
      <c r="C6" s="203">
        <v>1</v>
      </c>
      <c r="D6" s="203">
        <f t="shared" ref="D6:W6" si="2">IF(D3=0,1+C6,1)</f>
        <v>2</v>
      </c>
      <c r="E6" s="203">
        <f t="shared" ca="1" si="2"/>
        <v>1</v>
      </c>
      <c r="F6" s="203">
        <f t="shared" ca="1" si="2"/>
        <v>2</v>
      </c>
      <c r="G6" s="203">
        <f t="shared" ca="1" si="2"/>
        <v>3</v>
      </c>
      <c r="H6" s="203">
        <f t="shared" ca="1" si="2"/>
        <v>4</v>
      </c>
      <c r="I6" s="203">
        <f t="shared" ca="1" si="2"/>
        <v>5</v>
      </c>
      <c r="J6" s="203">
        <f t="shared" ca="1" si="2"/>
        <v>6</v>
      </c>
      <c r="K6" s="203">
        <f t="shared" ca="1" si="2"/>
        <v>7</v>
      </c>
      <c r="L6" s="203">
        <f t="shared" ca="1" si="2"/>
        <v>8</v>
      </c>
      <c r="M6" s="203">
        <f t="shared" ca="1" si="2"/>
        <v>9</v>
      </c>
      <c r="N6" s="203">
        <f t="shared" ca="1" si="2"/>
        <v>10</v>
      </c>
      <c r="O6" s="203">
        <f t="shared" ca="1" si="2"/>
        <v>11</v>
      </c>
      <c r="P6" s="203">
        <f t="shared" ca="1" si="2"/>
        <v>12</v>
      </c>
      <c r="Q6" s="203">
        <f t="shared" ca="1" si="2"/>
        <v>13</v>
      </c>
      <c r="R6" s="203">
        <f t="shared" ca="1" si="2"/>
        <v>14</v>
      </c>
      <c r="S6" s="203">
        <f t="shared" ca="1" si="2"/>
        <v>15</v>
      </c>
      <c r="T6" s="203">
        <f t="shared" ca="1" si="2"/>
        <v>16</v>
      </c>
      <c r="U6" s="203">
        <f t="shared" ca="1" si="2"/>
        <v>17</v>
      </c>
      <c r="V6" s="203">
        <f t="shared" ca="1" si="2"/>
        <v>18</v>
      </c>
      <c r="W6" s="203">
        <f t="shared" ca="1" si="2"/>
        <v>19</v>
      </c>
    </row>
    <row r="7" spans="1:23" x14ac:dyDescent="0.25">
      <c r="A7" s="202">
        <f t="array" aca="1" ref="A7" ca="1">IF(ROWS(A$7:A7)&gt;=COUNTIF($C$3:$W$3,"&lt;&gt;0")+1,INDIRECT(ADDRESS(1,SUMPRODUCT(MAX((COLUMNS($A$1:$W$1))*($A$1:$W$1&lt;&gt;""))),4)),INDEX($C$1:$W$1,SMALL(IF($C$3:$W$3&lt;&gt;0,COLUMN($C$3:$W$3)-COLUMN($C$3)+1),ROWS(A$7:A7))))</f>
        <v>2017</v>
      </c>
      <c r="B7" s="202">
        <f ca="1">IF(A9=A8,MATCH(A8,$D$1:$W$1,0),MATCH(A8,$D$1:$W$1,0)-1)</f>
        <v>20</v>
      </c>
      <c r="C7" s="206"/>
      <c r="D7" s="204"/>
      <c r="E7" s="204"/>
      <c r="F7" s="203"/>
      <c r="G7" s="204"/>
      <c r="H7" s="204"/>
      <c r="I7" s="204"/>
      <c r="J7" s="204"/>
      <c r="K7" s="204"/>
      <c r="L7" s="204"/>
      <c r="M7" s="204"/>
      <c r="N7" s="204"/>
      <c r="O7" s="204"/>
      <c r="P7" s="204"/>
      <c r="Q7" s="204"/>
      <c r="R7" s="204"/>
      <c r="S7" s="204"/>
      <c r="T7" s="204"/>
      <c r="U7" s="204"/>
      <c r="V7" s="204"/>
      <c r="W7" s="204"/>
    </row>
    <row r="8" spans="1:23" s="207" customFormat="1" x14ac:dyDescent="0.25">
      <c r="A8" s="202">
        <f t="array" aca="1" ref="A8" ca="1">IF(ROWS(A$7:A8)&gt;=COUNTIF($C$3:$W$3,"&lt;&gt;0")+1,INDIRECT(ADDRESS(1,SUMPRODUCT(MAX((COLUMNS($A$1:$W$1))*($A$1:$W$1&lt;&gt;""))),4)),INDEX($C$1:$W$1,SMALL(IF($C$3:$W$3&lt;&gt;0,COLUMN($C$3:$W$3)-COLUMN($C$3)+1),ROWS(A$7:A8))))</f>
        <v>2035</v>
      </c>
      <c r="B8" s="202">
        <f t="shared" ref="B8:B19" ca="1" si="3">IF(A9="","",IF(A10=A9,MATCH(A9,$D$1:$W$1,0),MATCH(A9,$D$1:$W$1,0)-1))</f>
        <v>20</v>
      </c>
      <c r="C8" s="206"/>
      <c r="D8" s="208"/>
      <c r="E8" s="204"/>
      <c r="F8" s="203"/>
      <c r="G8" s="208"/>
      <c r="H8" s="208"/>
      <c r="I8" s="208"/>
      <c r="J8" s="208"/>
      <c r="K8" s="208"/>
      <c r="L8" s="208"/>
      <c r="M8" s="208"/>
      <c r="N8" s="208"/>
      <c r="O8" s="208"/>
      <c r="P8" s="208"/>
      <c r="Q8" s="208"/>
      <c r="R8" s="208"/>
      <c r="S8" s="208"/>
      <c r="T8" s="208"/>
      <c r="U8" s="208"/>
      <c r="V8" s="208"/>
      <c r="W8" s="208"/>
    </row>
    <row r="9" spans="1:23" x14ac:dyDescent="0.25">
      <c r="A9" s="202">
        <f t="array" aca="1" ref="A9" ca="1">IF(ROWS(A$7:A9)&gt;=COUNTIF($C$3:$W$3,"&lt;&gt;0")+1,INDIRECT(ADDRESS(1,SUMPRODUCT(MAX((COLUMNS($A$1:$W$1))*($A$1:$W$1&lt;&gt;""))),4)),INDEX($C$1:$W$1,SMALL(IF($C$3:$W$3&lt;&gt;0,COLUMN($C$3:$W$3)-COLUMN($C$3)+1),ROWS(A$7:A9))))</f>
        <v>2035</v>
      </c>
      <c r="B9" s="202">
        <f t="shared" ca="1" si="3"/>
        <v>20</v>
      </c>
      <c r="C9" s="206"/>
      <c r="E9" s="204"/>
      <c r="F9" s="203"/>
    </row>
    <row r="10" spans="1:23" x14ac:dyDescent="0.25">
      <c r="A10" s="202">
        <f t="array" aca="1" ref="A10" ca="1">IF(ROWS(A$7:A10)&gt;=COUNTIF($C$3:$W$3,"&lt;&gt;0")+1,INDIRECT(ADDRESS(1,SUMPRODUCT(MAX((COLUMNS($A$1:$W$1))*($A$1:$W$1&lt;&gt;""))),4)),INDEX($C$1:$W$1,SMALL(IF($C$3:$W$3&lt;&gt;0,COLUMN($C$3:$W$3)-COLUMN($C$3)+1),ROWS(A$7:A10))))</f>
        <v>2035</v>
      </c>
      <c r="B10" s="202">
        <f t="shared" ca="1" si="3"/>
        <v>20</v>
      </c>
      <c r="C10" s="206"/>
      <c r="D10" s="204"/>
      <c r="E10" s="204"/>
      <c r="F10" s="203"/>
      <c r="G10" s="204"/>
      <c r="H10" s="204"/>
      <c r="I10" s="204"/>
      <c r="J10" s="204"/>
      <c r="K10" s="204"/>
      <c r="L10" s="204"/>
      <c r="M10" s="204"/>
      <c r="N10" s="204"/>
      <c r="O10" s="204"/>
      <c r="P10" s="204"/>
      <c r="Q10" s="204"/>
      <c r="R10" s="204"/>
      <c r="S10" s="204"/>
      <c r="T10" s="204"/>
      <c r="U10" s="204"/>
      <c r="V10" s="204"/>
      <c r="W10" s="204"/>
    </row>
    <row r="11" spans="1:23" x14ac:dyDescent="0.25">
      <c r="A11" s="202">
        <f t="array" aca="1" ref="A11" ca="1">IF(ROWS(A$7:A11)&gt;=COUNTIF($C$3:$W$3,"&lt;&gt;0")+1,INDIRECT(ADDRESS(1,SUMPRODUCT(MAX((COLUMNS($A$1:$W$1))*($A$1:$W$1&lt;&gt;""))),4)),INDEX($C$1:$W$1,SMALL(IF($C$3:$W$3&lt;&gt;0,COLUMN($C$3:$W$3)-COLUMN($C$3)+1),ROWS(A$7:A11))))</f>
        <v>2035</v>
      </c>
      <c r="B11" s="202">
        <f t="shared" ca="1" si="3"/>
        <v>20</v>
      </c>
      <c r="C11" s="206"/>
      <c r="D11" s="204"/>
      <c r="E11" s="204"/>
      <c r="F11" s="203"/>
      <c r="G11" s="204"/>
      <c r="H11" s="204"/>
      <c r="I11" s="204"/>
      <c r="J11" s="204"/>
      <c r="K11" s="204"/>
      <c r="L11" s="204"/>
      <c r="M11" s="204"/>
      <c r="N11" s="204"/>
      <c r="O11" s="204"/>
      <c r="P11" s="204"/>
      <c r="Q11" s="204"/>
      <c r="R11" s="204"/>
      <c r="S11" s="204"/>
      <c r="T11" s="204"/>
      <c r="U11" s="204"/>
      <c r="V11" s="204"/>
      <c r="W11" s="204"/>
    </row>
    <row r="12" spans="1:23" x14ac:dyDescent="0.25">
      <c r="A12" s="202">
        <f t="array" aca="1" ref="A12" ca="1">IF(ROWS(A$7:A12)&gt;=COUNTIF($C$3:$W$3,"&lt;&gt;0")+1,INDIRECT(ADDRESS(1,SUMPRODUCT(MAX((COLUMNS($A$1:$W$1))*($A$1:$W$1&lt;&gt;""))),4)),INDEX($C$1:$W$1,SMALL(IF($C$3:$W$3&lt;&gt;0,COLUMN($C$3:$W$3)-COLUMN($C$3)+1),ROWS(A$7:A12))))</f>
        <v>2035</v>
      </c>
      <c r="B12" s="202">
        <f t="shared" ca="1" si="3"/>
        <v>20</v>
      </c>
      <c r="C12" s="206"/>
      <c r="E12" s="204"/>
      <c r="F12" s="203"/>
    </row>
    <row r="13" spans="1:23" x14ac:dyDescent="0.25">
      <c r="A13" s="202">
        <f t="array" aca="1" ref="A13" ca="1">IF(ROWS(A$7:A13)&gt;=COUNTIF($C$3:$W$3,"&lt;&gt;0")+1,INDIRECT(ADDRESS(1,SUMPRODUCT(MAX((COLUMNS($A$1:$W$1))*($A$1:$W$1&lt;&gt;""))),4)),INDEX($C$1:$W$1,SMALL(IF($C$3:$W$3&lt;&gt;0,COLUMN($C$3:$W$3)-COLUMN($C$3)+1),ROWS(A$7:A13))))</f>
        <v>2035</v>
      </c>
      <c r="B13" s="202">
        <f t="shared" ca="1" si="3"/>
        <v>20</v>
      </c>
      <c r="C13" s="202"/>
      <c r="D13" s="204"/>
      <c r="E13" s="204"/>
      <c r="F13" s="203"/>
      <c r="G13" s="204"/>
      <c r="H13" s="204"/>
      <c r="I13" s="204"/>
      <c r="J13" s="204"/>
      <c r="K13" s="204"/>
      <c r="L13" s="204"/>
      <c r="M13" s="204"/>
      <c r="N13" s="204"/>
      <c r="O13" s="204"/>
      <c r="P13" s="204"/>
      <c r="Q13" s="204"/>
      <c r="R13" s="204"/>
      <c r="S13" s="204"/>
      <c r="T13" s="204"/>
      <c r="U13" s="204"/>
      <c r="V13" s="204"/>
      <c r="W13" s="204"/>
    </row>
    <row r="14" spans="1:23" x14ac:dyDescent="0.25">
      <c r="A14" s="202">
        <f t="array" aca="1" ref="A14" ca="1">IF(ROWS(A$7:A14)&gt;=COUNTIF($C$3:$W$3,"&lt;&gt;0")+1,INDIRECT(ADDRESS(1,SUMPRODUCT(MAX((COLUMNS($A$1:$W$1))*($A$1:$W$1&lt;&gt;""))),4)),INDEX($C$1:$W$1,SMALL(IF($C$3:$W$3&lt;&gt;0,COLUMN($C$3:$W$3)-COLUMN($C$3)+1),ROWS(A$7:A14))))</f>
        <v>2035</v>
      </c>
      <c r="B14" s="202">
        <f t="shared" ca="1" si="3"/>
        <v>20</v>
      </c>
      <c r="C14" s="202"/>
      <c r="E14" s="204"/>
      <c r="F14" s="203"/>
    </row>
    <row r="15" spans="1:23" x14ac:dyDescent="0.25">
      <c r="A15" s="202">
        <f t="array" aca="1" ref="A15" ca="1">IF(ROWS(A$7:A15)&gt;=COUNTIF($C$3:$W$3,"&lt;&gt;0")+1,INDIRECT(ADDRESS(1,SUMPRODUCT(MAX((COLUMNS($A$1:$W$1))*($A$1:$W$1&lt;&gt;""))),4)),INDEX($C$1:$W$1,SMALL(IF($C$3:$W$3&lt;&gt;0,COLUMN($C$3:$W$3)-COLUMN($C$3)+1),ROWS(A$7:A15))))</f>
        <v>2035</v>
      </c>
      <c r="B15" s="202">
        <f t="shared" ca="1" si="3"/>
        <v>20</v>
      </c>
      <c r="C15" s="202"/>
      <c r="D15" s="205"/>
      <c r="E15" s="204"/>
      <c r="F15" s="203"/>
      <c r="G15" s="205"/>
      <c r="H15" s="205"/>
      <c r="I15" s="205"/>
      <c r="J15" s="205"/>
      <c r="K15" s="205"/>
      <c r="L15" s="205"/>
      <c r="M15" s="205"/>
      <c r="N15" s="205"/>
      <c r="O15" s="205"/>
      <c r="P15" s="205"/>
      <c r="Q15" s="205"/>
      <c r="R15" s="205"/>
      <c r="S15" s="205"/>
      <c r="T15" s="205"/>
      <c r="U15" s="205"/>
      <c r="V15" s="205"/>
      <c r="W15" s="205"/>
    </row>
    <row r="16" spans="1:23" x14ac:dyDescent="0.25">
      <c r="A16" s="202">
        <f t="array" aca="1" ref="A16" ca="1">IF(ROWS(A$7:A16)&gt;=COUNTIF($C$3:$W$3,"&lt;&gt;0")+1,INDIRECT(ADDRESS(1,SUMPRODUCT(MAX((COLUMNS($A$1:$W$1))*($A$1:$W$1&lt;&gt;""))),4)),INDEX($C$1:$W$1,SMALL(IF($C$3:$W$3&lt;&gt;0,COLUMN($C$3:$W$3)-COLUMN($C$3)+1),ROWS(A$7:A16))))</f>
        <v>2035</v>
      </c>
      <c r="B16" s="202">
        <f t="shared" ca="1" si="3"/>
        <v>20</v>
      </c>
      <c r="C16" s="202"/>
      <c r="E16" s="204"/>
      <c r="F16" s="203"/>
    </row>
    <row r="17" spans="1:18" x14ac:dyDescent="0.25">
      <c r="A17" s="202">
        <f t="array" aca="1" ref="A17" ca="1">IF(ROWS(A$7:A17)&gt;=COUNTIF($C$3:$W$3,"&lt;&gt;0")+1,INDIRECT(ADDRESS(1,SUMPRODUCT(MAX((COLUMNS($A$1:$W$1))*($A$1:$W$1&lt;&gt;""))),4)),INDEX($C$1:$W$1,SMALL(IF($C$3:$W$3&lt;&gt;0,COLUMN($C$3:$W$3)-COLUMN($C$3)+1),ROWS(A$7:A17))))</f>
        <v>2035</v>
      </c>
      <c r="B17" s="202">
        <f t="shared" ca="1" si="3"/>
        <v>20</v>
      </c>
      <c r="C17" s="202"/>
      <c r="E17" s="204"/>
      <c r="F17" s="203"/>
    </row>
    <row r="18" spans="1:18" x14ac:dyDescent="0.25">
      <c r="A18" s="202">
        <f t="array" aca="1" ref="A18" ca="1">IF(ROWS(A$7:A18)&gt;=COUNTIF($C$3:$W$3,"&lt;&gt;0")+1,INDIRECT(ADDRESS(1,SUMPRODUCT(MAX((COLUMNS($A$1:$W$1))*($A$1:$W$1&lt;&gt;""))),4)),INDEX($C$1:$W$1,SMALL(IF($C$3:$W$3&lt;&gt;0,COLUMN($C$3:$W$3)-COLUMN($C$3)+1),ROWS(A$7:A18))))</f>
        <v>2035</v>
      </c>
      <c r="B18" s="202">
        <f t="shared" ca="1" si="3"/>
        <v>19</v>
      </c>
      <c r="C18" s="202"/>
      <c r="D18" s="204"/>
      <c r="E18" s="204"/>
      <c r="F18" s="203"/>
      <c r="G18" s="204"/>
      <c r="H18" s="204"/>
      <c r="I18" s="204"/>
      <c r="J18" s="204"/>
      <c r="K18" s="204"/>
      <c r="L18" s="204"/>
      <c r="M18" s="204"/>
      <c r="N18" s="204"/>
      <c r="O18" s="204"/>
      <c r="P18" s="204"/>
      <c r="Q18" s="204"/>
      <c r="R18" s="204"/>
    </row>
    <row r="19" spans="1:18" x14ac:dyDescent="0.25">
      <c r="A19" s="202">
        <f t="array" aca="1" ref="A19" ca="1">IF(ROWS(A$7:A19)&gt;=COUNTIF($C$3:$W$3,"&lt;&gt;0")+1,INDIRECT(ADDRESS(1,SUMPRODUCT(MAX((COLUMNS($A$1:$W$1))*($A$1:$W$1&lt;&gt;""))),4)),INDEX($C$1:$W$1,SMALL(IF($C$3:$W$3&lt;&gt;0,COLUMN($C$3:$W$3)-COLUMN($C$3)+1),ROWS(A$7:A19))))</f>
        <v>2035</v>
      </c>
      <c r="B19" s="202" t="str">
        <f t="shared" si="3"/>
        <v/>
      </c>
      <c r="C19" s="202"/>
      <c r="E19" s="204"/>
      <c r="F19" s="203"/>
    </row>
    <row r="20" spans="1:18" x14ac:dyDescent="0.25">
      <c r="A20" s="202"/>
      <c r="B20" s="202"/>
      <c r="C20" s="202"/>
      <c r="E20" s="204"/>
      <c r="F20" s="203"/>
    </row>
    <row r="21" spans="1:18" x14ac:dyDescent="0.25">
      <c r="A21" s="202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21"/>
  <sheetViews>
    <sheetView zoomScale="90" zoomScaleNormal="90" workbookViewId="0">
      <selection activeCell="A8" sqref="A8"/>
    </sheetView>
  </sheetViews>
  <sheetFormatPr baseColWidth="10" defaultColWidth="12.5703125" defaultRowHeight="18.75" x14ac:dyDescent="0.25"/>
  <cols>
    <col min="1" max="1" width="29.7109375" style="201" bestFit="1" customWidth="1"/>
    <col min="2" max="2" width="4.140625" style="201" bestFit="1" customWidth="1"/>
    <col min="3" max="23" width="14.42578125" style="201" customWidth="1"/>
    <col min="24" max="16384" width="12.5703125" style="201"/>
  </cols>
  <sheetData>
    <row r="1" spans="1:23" x14ac:dyDescent="0.25">
      <c r="A1" s="214" t="s">
        <v>82</v>
      </c>
      <c r="C1" s="208">
        <v>2015</v>
      </c>
      <c r="D1" s="208">
        <f t="shared" ref="D1:W1" si="0">C1+1</f>
        <v>2016</v>
      </c>
      <c r="E1" s="208">
        <f t="shared" si="0"/>
        <v>2017</v>
      </c>
      <c r="F1" s="208">
        <f t="shared" si="0"/>
        <v>2018</v>
      </c>
      <c r="G1" s="208">
        <f t="shared" si="0"/>
        <v>2019</v>
      </c>
      <c r="H1" s="208">
        <f t="shared" si="0"/>
        <v>2020</v>
      </c>
      <c r="I1" s="208">
        <f t="shared" si="0"/>
        <v>2021</v>
      </c>
      <c r="J1" s="208">
        <f t="shared" si="0"/>
        <v>2022</v>
      </c>
      <c r="K1" s="208">
        <f t="shared" si="0"/>
        <v>2023</v>
      </c>
      <c r="L1" s="208">
        <f t="shared" si="0"/>
        <v>2024</v>
      </c>
      <c r="M1" s="208">
        <f t="shared" si="0"/>
        <v>2025</v>
      </c>
      <c r="N1" s="208">
        <f t="shared" si="0"/>
        <v>2026</v>
      </c>
      <c r="O1" s="208">
        <f t="shared" si="0"/>
        <v>2027</v>
      </c>
      <c r="P1" s="208">
        <f t="shared" si="0"/>
        <v>2028</v>
      </c>
      <c r="Q1" s="208">
        <f t="shared" si="0"/>
        <v>2029</v>
      </c>
      <c r="R1" s="208">
        <f t="shared" si="0"/>
        <v>2030</v>
      </c>
      <c r="S1" s="208">
        <f t="shared" si="0"/>
        <v>2031</v>
      </c>
      <c r="T1" s="208">
        <f t="shared" si="0"/>
        <v>2032</v>
      </c>
      <c r="U1" s="208">
        <f t="shared" si="0"/>
        <v>2033</v>
      </c>
      <c r="V1" s="208">
        <f t="shared" si="0"/>
        <v>2034</v>
      </c>
      <c r="W1" s="208">
        <f t="shared" si="0"/>
        <v>2035</v>
      </c>
    </row>
    <row r="2" spans="1:23" x14ac:dyDescent="0.25">
      <c r="C2" s="204"/>
      <c r="D2" s="204"/>
      <c r="E2" s="204"/>
      <c r="F2" s="204"/>
      <c r="G2" s="204"/>
      <c r="H2" s="204"/>
      <c r="I2" s="204"/>
      <c r="J2" s="204"/>
      <c r="K2" s="204"/>
      <c r="L2" s="204"/>
      <c r="M2" s="204"/>
      <c r="N2" s="204"/>
      <c r="O2" s="204"/>
      <c r="P2" s="204"/>
      <c r="Q2" s="204"/>
      <c r="R2" s="204"/>
      <c r="S2" s="204"/>
      <c r="T2" s="204"/>
      <c r="U2" s="204"/>
      <c r="V2" s="204"/>
      <c r="W2" s="204"/>
    </row>
    <row r="3" spans="1:23" x14ac:dyDescent="0.25">
      <c r="A3" s="213" t="str">
        <f>+'Modèle tableau investissement'!C57</f>
        <v>Invest. 5</v>
      </c>
      <c r="C3" s="212">
        <f>'Tabelle de base'!$AB$56</f>
        <v>0</v>
      </c>
      <c r="D3" s="212">
        <f>'Tabelle de base'!$AC$56</f>
        <v>0</v>
      </c>
      <c r="E3" s="212">
        <f ca="1">'Tabelle de base'!$AE$56</f>
        <v>76337</v>
      </c>
      <c r="F3" s="212">
        <f>'Tabelle de base'!$AG$56</f>
        <v>0</v>
      </c>
      <c r="G3" s="212">
        <f>'Tabelle de base'!$AI$56</f>
        <v>0</v>
      </c>
      <c r="H3" s="212">
        <f>'Tabelle de base'!$AK$56</f>
        <v>0</v>
      </c>
      <c r="I3" s="212">
        <f>'Tabelle de base'!$AM$56</f>
        <v>0</v>
      </c>
      <c r="J3" s="212">
        <f>'Tabelle de base'!$AO$56</f>
        <v>0</v>
      </c>
      <c r="K3" s="212">
        <f>'Tabelle de base'!$AQ$56</f>
        <v>0</v>
      </c>
      <c r="L3" s="212">
        <f>'Tabelle de base'!$AS$56</f>
        <v>0</v>
      </c>
      <c r="M3" s="212">
        <f>'Tabelle de base'!$AU$56</f>
        <v>0</v>
      </c>
      <c r="N3" s="212">
        <f>'Tabelle de base'!$AW$56</f>
        <v>0</v>
      </c>
      <c r="O3" s="212">
        <f>'Tabelle de base'!$AY$56</f>
        <v>0</v>
      </c>
      <c r="P3" s="212">
        <f>'Tabelle de base'!$BA$56</f>
        <v>0</v>
      </c>
      <c r="Q3" s="212">
        <f>'Tabelle de base'!$BC$56</f>
        <v>0</v>
      </c>
      <c r="R3" s="212">
        <f>'Tabelle de base'!$BE$56</f>
        <v>0</v>
      </c>
      <c r="S3" s="212">
        <f>'Tabelle de base'!$BG$56</f>
        <v>0</v>
      </c>
      <c r="T3" s="212">
        <f>'Tabelle de base'!$BI$56</f>
        <v>0</v>
      </c>
      <c r="U3" s="212">
        <f>'Tabelle de base'!$BK$56</f>
        <v>0</v>
      </c>
      <c r="V3" s="212">
        <f>'Tabelle de base'!$BM$56</f>
        <v>0</v>
      </c>
      <c r="W3" s="212">
        <f>'Tabelle de base'!$BO$56</f>
        <v>0</v>
      </c>
    </row>
    <row r="4" spans="1:23" x14ac:dyDescent="0.25">
      <c r="A4" s="211" t="s">
        <v>83</v>
      </c>
      <c r="B4" s="210"/>
      <c r="C4" s="210">
        <f ca="1">IF(C3=0,B4,C3/OFFSET($C$3,3,IF(D1="",B4,INDEX($B$1:$B$18,MATCH(C1,$A$1:$A$18,1)))))</f>
        <v>0</v>
      </c>
      <c r="D4" s="210">
        <f t="shared" ref="D4:W4" ca="1" si="1">IF(D3=0,C4,D3/OFFSET($C$3,3,IF(E1="",C4,INDEX($B$1:$B$20,MATCH(D1,$A$1:$A$20,1)))))</f>
        <v>0</v>
      </c>
      <c r="E4" s="210">
        <f t="shared" ca="1" si="1"/>
        <v>4017.7368421052633</v>
      </c>
      <c r="F4" s="210">
        <f t="shared" ca="1" si="1"/>
        <v>4017.7368421052633</v>
      </c>
      <c r="G4" s="210">
        <f t="shared" ca="1" si="1"/>
        <v>4017.7368421052633</v>
      </c>
      <c r="H4" s="210">
        <f t="shared" ca="1" si="1"/>
        <v>4017.7368421052633</v>
      </c>
      <c r="I4" s="210">
        <f t="shared" ca="1" si="1"/>
        <v>4017.7368421052633</v>
      </c>
      <c r="J4" s="210">
        <f t="shared" ca="1" si="1"/>
        <v>4017.7368421052633</v>
      </c>
      <c r="K4" s="210">
        <f t="shared" ca="1" si="1"/>
        <v>4017.7368421052633</v>
      </c>
      <c r="L4" s="210">
        <f t="shared" ca="1" si="1"/>
        <v>4017.7368421052633</v>
      </c>
      <c r="M4" s="210">
        <f t="shared" ca="1" si="1"/>
        <v>4017.7368421052633</v>
      </c>
      <c r="N4" s="210">
        <f t="shared" ca="1" si="1"/>
        <v>4017.7368421052633</v>
      </c>
      <c r="O4" s="210">
        <f t="shared" ca="1" si="1"/>
        <v>4017.7368421052633</v>
      </c>
      <c r="P4" s="210">
        <f t="shared" ca="1" si="1"/>
        <v>4017.7368421052633</v>
      </c>
      <c r="Q4" s="210">
        <f t="shared" ca="1" si="1"/>
        <v>4017.7368421052633</v>
      </c>
      <c r="R4" s="210">
        <f t="shared" ca="1" si="1"/>
        <v>4017.7368421052633</v>
      </c>
      <c r="S4" s="210">
        <f t="shared" ca="1" si="1"/>
        <v>4017.7368421052633</v>
      </c>
      <c r="T4" s="210">
        <f t="shared" ca="1" si="1"/>
        <v>4017.7368421052633</v>
      </c>
      <c r="U4" s="210">
        <f t="shared" ca="1" si="1"/>
        <v>4017.7368421052633</v>
      </c>
      <c r="V4" s="210">
        <f t="shared" ca="1" si="1"/>
        <v>4017.7368421052633</v>
      </c>
      <c r="W4" s="210">
        <f t="shared" ca="1" si="1"/>
        <v>4017.7368421052633</v>
      </c>
    </row>
    <row r="5" spans="1:23" x14ac:dyDescent="0.25">
      <c r="C5" s="204"/>
      <c r="D5" s="204"/>
      <c r="E5" s="204"/>
      <c r="F5" s="204"/>
      <c r="G5" s="204"/>
      <c r="H5" s="204"/>
      <c r="I5" s="204"/>
      <c r="J5" s="204"/>
      <c r="K5" s="204"/>
      <c r="L5" s="204"/>
      <c r="M5" s="204"/>
      <c r="N5" s="204"/>
      <c r="O5" s="204"/>
      <c r="P5" s="204"/>
      <c r="Q5" s="204"/>
      <c r="R5" s="204"/>
      <c r="S5" s="204"/>
      <c r="T5" s="204"/>
      <c r="U5" s="204"/>
      <c r="V5" s="204"/>
      <c r="W5" s="204"/>
    </row>
    <row r="6" spans="1:23" x14ac:dyDescent="0.25">
      <c r="A6" s="209" t="str">
        <f ca="1">COUNTA(A7:A30)-1&amp;" Années &amp; Intervalles"</f>
        <v>12 Années &amp; Intervalles</v>
      </c>
      <c r="C6" s="203">
        <v>1</v>
      </c>
      <c r="D6" s="203">
        <f t="shared" ref="D6:W6" si="2">IF(D3=0,1+C6,1)</f>
        <v>2</v>
      </c>
      <c r="E6" s="203">
        <f t="shared" ca="1" si="2"/>
        <v>1</v>
      </c>
      <c r="F6" s="203">
        <f t="shared" ca="1" si="2"/>
        <v>2</v>
      </c>
      <c r="G6" s="203">
        <f t="shared" ca="1" si="2"/>
        <v>3</v>
      </c>
      <c r="H6" s="203">
        <f t="shared" ca="1" si="2"/>
        <v>4</v>
      </c>
      <c r="I6" s="203">
        <f t="shared" ca="1" si="2"/>
        <v>5</v>
      </c>
      <c r="J6" s="203">
        <f t="shared" ca="1" si="2"/>
        <v>6</v>
      </c>
      <c r="K6" s="203">
        <f t="shared" ca="1" si="2"/>
        <v>7</v>
      </c>
      <c r="L6" s="203">
        <f t="shared" ca="1" si="2"/>
        <v>8</v>
      </c>
      <c r="M6" s="203">
        <f t="shared" ca="1" si="2"/>
        <v>9</v>
      </c>
      <c r="N6" s="203">
        <f t="shared" ca="1" si="2"/>
        <v>10</v>
      </c>
      <c r="O6" s="203">
        <f t="shared" ca="1" si="2"/>
        <v>11</v>
      </c>
      <c r="P6" s="203">
        <f t="shared" ca="1" si="2"/>
        <v>12</v>
      </c>
      <c r="Q6" s="203">
        <f t="shared" ca="1" si="2"/>
        <v>13</v>
      </c>
      <c r="R6" s="203">
        <f t="shared" ca="1" si="2"/>
        <v>14</v>
      </c>
      <c r="S6" s="203">
        <f t="shared" ca="1" si="2"/>
        <v>15</v>
      </c>
      <c r="T6" s="203">
        <f t="shared" ca="1" si="2"/>
        <v>16</v>
      </c>
      <c r="U6" s="203">
        <f t="shared" ca="1" si="2"/>
        <v>17</v>
      </c>
      <c r="V6" s="203">
        <f t="shared" ca="1" si="2"/>
        <v>18</v>
      </c>
      <c r="W6" s="203">
        <f t="shared" ca="1" si="2"/>
        <v>19</v>
      </c>
    </row>
    <row r="7" spans="1:23" x14ac:dyDescent="0.25">
      <c r="A7" s="202">
        <f t="array" aca="1" ref="A7" ca="1">IF(ROWS(A$7:A7)&gt;=COUNTIF($C$3:$W$3,"&lt;&gt;0")+1,INDIRECT(ADDRESS(1,SUMPRODUCT(MAX((COLUMNS($A$1:$W$1))*($A$1:$W$1&lt;&gt;""))),4)),INDEX($C$1:$W$1,SMALL(IF($C$3:$W$3&lt;&gt;0,COLUMN($C$3:$W$3)-COLUMN($C$3)+1),ROWS(A$7:A7))))</f>
        <v>2017</v>
      </c>
      <c r="B7" s="202">
        <f ca="1">IF(A9=A8,MATCH(A8,$D$1:$W$1,0),MATCH(A8,$D$1:$W$1,0)-1)</f>
        <v>20</v>
      </c>
      <c r="C7" s="206"/>
      <c r="D7" s="204"/>
      <c r="E7" s="204"/>
      <c r="F7" s="203"/>
      <c r="G7" s="204"/>
      <c r="H7" s="204"/>
      <c r="I7" s="204"/>
      <c r="J7" s="204"/>
      <c r="K7" s="204"/>
      <c r="L7" s="204"/>
      <c r="M7" s="204"/>
      <c r="N7" s="204"/>
      <c r="O7" s="204"/>
      <c r="P7" s="204"/>
      <c r="Q7" s="204"/>
      <c r="R7" s="204"/>
      <c r="S7" s="204"/>
      <c r="T7" s="204"/>
      <c r="U7" s="204"/>
      <c r="V7" s="204"/>
      <c r="W7" s="204"/>
    </row>
    <row r="8" spans="1:23" s="207" customFormat="1" x14ac:dyDescent="0.25">
      <c r="A8" s="202">
        <f t="array" aca="1" ref="A8" ca="1">IF(ROWS(A$7:A8)&gt;=COUNTIF($C$3:$W$3,"&lt;&gt;0")+1,INDIRECT(ADDRESS(1,SUMPRODUCT(MAX((COLUMNS($A$1:$W$1))*($A$1:$W$1&lt;&gt;""))),4)),INDEX($C$1:$W$1,SMALL(IF($C$3:$W$3&lt;&gt;0,COLUMN($C$3:$W$3)-COLUMN($C$3)+1),ROWS(A$7:A8))))</f>
        <v>2035</v>
      </c>
      <c r="B8" s="202">
        <f t="shared" ref="B8:B19" ca="1" si="3">IF(A9="","",IF(A10=A9,MATCH(A9,$D$1:$W$1,0),MATCH(A9,$D$1:$W$1,0)-1))</f>
        <v>20</v>
      </c>
      <c r="C8" s="206"/>
      <c r="D8" s="208"/>
      <c r="E8" s="204"/>
      <c r="F8" s="203"/>
      <c r="G8" s="208"/>
      <c r="H8" s="208"/>
      <c r="I8" s="208"/>
      <c r="J8" s="208"/>
      <c r="K8" s="208"/>
      <c r="L8" s="208"/>
      <c r="M8" s="208"/>
      <c r="N8" s="208"/>
      <c r="O8" s="208"/>
      <c r="P8" s="208"/>
      <c r="Q8" s="208"/>
      <c r="R8" s="208"/>
      <c r="S8" s="208"/>
      <c r="T8" s="208"/>
      <c r="U8" s="208"/>
      <c r="V8" s="208"/>
      <c r="W8" s="208"/>
    </row>
    <row r="9" spans="1:23" x14ac:dyDescent="0.25">
      <c r="A9" s="202">
        <f t="array" aca="1" ref="A9" ca="1">IF(ROWS(A$7:A9)&gt;=COUNTIF($C$3:$W$3,"&lt;&gt;0")+1,INDIRECT(ADDRESS(1,SUMPRODUCT(MAX((COLUMNS($A$1:$W$1))*($A$1:$W$1&lt;&gt;""))),4)),INDEX($C$1:$W$1,SMALL(IF($C$3:$W$3&lt;&gt;0,COLUMN($C$3:$W$3)-COLUMN($C$3)+1),ROWS(A$7:A9))))</f>
        <v>2035</v>
      </c>
      <c r="B9" s="202">
        <f t="shared" ca="1" si="3"/>
        <v>20</v>
      </c>
      <c r="C9" s="206"/>
      <c r="E9" s="204"/>
      <c r="F9" s="203"/>
    </row>
    <row r="10" spans="1:23" x14ac:dyDescent="0.25">
      <c r="A10" s="202">
        <f t="array" aca="1" ref="A10" ca="1">IF(ROWS(A$7:A10)&gt;=COUNTIF($C$3:$W$3,"&lt;&gt;0")+1,INDIRECT(ADDRESS(1,SUMPRODUCT(MAX((COLUMNS($A$1:$W$1))*($A$1:$W$1&lt;&gt;""))),4)),INDEX($C$1:$W$1,SMALL(IF($C$3:$W$3&lt;&gt;0,COLUMN($C$3:$W$3)-COLUMN($C$3)+1),ROWS(A$7:A10))))</f>
        <v>2035</v>
      </c>
      <c r="B10" s="202">
        <f t="shared" ca="1" si="3"/>
        <v>20</v>
      </c>
      <c r="C10" s="206"/>
      <c r="D10" s="204"/>
      <c r="E10" s="204"/>
      <c r="F10" s="203"/>
      <c r="G10" s="204"/>
      <c r="H10" s="204"/>
      <c r="I10" s="204"/>
      <c r="J10" s="204"/>
      <c r="K10" s="204"/>
      <c r="L10" s="204"/>
      <c r="M10" s="204"/>
      <c r="N10" s="204"/>
      <c r="O10" s="204"/>
      <c r="P10" s="204"/>
      <c r="Q10" s="204"/>
      <c r="R10" s="204"/>
      <c r="S10" s="204"/>
      <c r="T10" s="204"/>
      <c r="U10" s="204"/>
      <c r="V10" s="204"/>
      <c r="W10" s="204"/>
    </row>
    <row r="11" spans="1:23" x14ac:dyDescent="0.25">
      <c r="A11" s="202">
        <f t="array" aca="1" ref="A11" ca="1">IF(ROWS(A$7:A11)&gt;=COUNTIF($C$3:$W$3,"&lt;&gt;0")+1,INDIRECT(ADDRESS(1,SUMPRODUCT(MAX((COLUMNS($A$1:$W$1))*($A$1:$W$1&lt;&gt;""))),4)),INDEX($C$1:$W$1,SMALL(IF($C$3:$W$3&lt;&gt;0,COLUMN($C$3:$W$3)-COLUMN($C$3)+1),ROWS(A$7:A11))))</f>
        <v>2035</v>
      </c>
      <c r="B11" s="202">
        <f t="shared" ca="1" si="3"/>
        <v>20</v>
      </c>
      <c r="C11" s="206"/>
      <c r="D11" s="204"/>
      <c r="E11" s="204"/>
      <c r="F11" s="203"/>
      <c r="G11" s="204"/>
      <c r="H11" s="204"/>
      <c r="I11" s="204"/>
      <c r="J11" s="204"/>
      <c r="K11" s="204"/>
      <c r="L11" s="204"/>
      <c r="M11" s="204"/>
      <c r="N11" s="204"/>
      <c r="O11" s="204"/>
      <c r="P11" s="204"/>
      <c r="Q11" s="204"/>
      <c r="R11" s="204"/>
      <c r="S11" s="204"/>
      <c r="T11" s="204"/>
      <c r="U11" s="204"/>
      <c r="V11" s="204"/>
      <c r="W11" s="204"/>
    </row>
    <row r="12" spans="1:23" x14ac:dyDescent="0.25">
      <c r="A12" s="202">
        <f t="array" aca="1" ref="A12" ca="1">IF(ROWS(A$7:A12)&gt;=COUNTIF($C$3:$W$3,"&lt;&gt;0")+1,INDIRECT(ADDRESS(1,SUMPRODUCT(MAX((COLUMNS($A$1:$W$1))*($A$1:$W$1&lt;&gt;""))),4)),INDEX($C$1:$W$1,SMALL(IF($C$3:$W$3&lt;&gt;0,COLUMN($C$3:$W$3)-COLUMN($C$3)+1),ROWS(A$7:A12))))</f>
        <v>2035</v>
      </c>
      <c r="B12" s="202">
        <f t="shared" ca="1" si="3"/>
        <v>20</v>
      </c>
      <c r="C12" s="206"/>
      <c r="E12" s="204"/>
      <c r="F12" s="203"/>
    </row>
    <row r="13" spans="1:23" x14ac:dyDescent="0.25">
      <c r="A13" s="202">
        <f t="array" aca="1" ref="A13" ca="1">IF(ROWS(A$7:A13)&gt;=COUNTIF($C$3:$W$3,"&lt;&gt;0")+1,INDIRECT(ADDRESS(1,SUMPRODUCT(MAX((COLUMNS($A$1:$W$1))*($A$1:$W$1&lt;&gt;""))),4)),INDEX($C$1:$W$1,SMALL(IF($C$3:$W$3&lt;&gt;0,COLUMN($C$3:$W$3)-COLUMN($C$3)+1),ROWS(A$7:A13))))</f>
        <v>2035</v>
      </c>
      <c r="B13" s="202">
        <f t="shared" ca="1" si="3"/>
        <v>20</v>
      </c>
      <c r="C13" s="202"/>
      <c r="D13" s="204"/>
      <c r="E13" s="204"/>
      <c r="F13" s="203"/>
      <c r="G13" s="204"/>
      <c r="H13" s="204"/>
      <c r="I13" s="204"/>
      <c r="J13" s="204"/>
      <c r="K13" s="204"/>
      <c r="L13" s="204"/>
      <c r="M13" s="204"/>
      <c r="N13" s="204"/>
      <c r="O13" s="204"/>
      <c r="P13" s="204"/>
      <c r="Q13" s="204"/>
      <c r="R13" s="204"/>
      <c r="S13" s="204"/>
      <c r="T13" s="204"/>
      <c r="U13" s="204"/>
      <c r="V13" s="204"/>
      <c r="W13" s="204"/>
    </row>
    <row r="14" spans="1:23" x14ac:dyDescent="0.25">
      <c r="A14" s="202">
        <f t="array" aca="1" ref="A14" ca="1">IF(ROWS(A$7:A14)&gt;=COUNTIF($C$3:$W$3,"&lt;&gt;0")+1,INDIRECT(ADDRESS(1,SUMPRODUCT(MAX((COLUMNS($A$1:$W$1))*($A$1:$W$1&lt;&gt;""))),4)),INDEX($C$1:$W$1,SMALL(IF($C$3:$W$3&lt;&gt;0,COLUMN($C$3:$W$3)-COLUMN($C$3)+1),ROWS(A$7:A14))))</f>
        <v>2035</v>
      </c>
      <c r="B14" s="202">
        <f t="shared" ca="1" si="3"/>
        <v>20</v>
      </c>
      <c r="C14" s="202"/>
      <c r="E14" s="204"/>
      <c r="F14" s="203"/>
    </row>
    <row r="15" spans="1:23" x14ac:dyDescent="0.25">
      <c r="A15" s="202">
        <f t="array" aca="1" ref="A15" ca="1">IF(ROWS(A$7:A15)&gt;=COUNTIF($C$3:$W$3,"&lt;&gt;0")+1,INDIRECT(ADDRESS(1,SUMPRODUCT(MAX((COLUMNS($A$1:$W$1))*($A$1:$W$1&lt;&gt;""))),4)),INDEX($C$1:$W$1,SMALL(IF($C$3:$W$3&lt;&gt;0,COLUMN($C$3:$W$3)-COLUMN($C$3)+1),ROWS(A$7:A15))))</f>
        <v>2035</v>
      </c>
      <c r="B15" s="202">
        <f t="shared" ca="1" si="3"/>
        <v>20</v>
      </c>
      <c r="C15" s="202"/>
      <c r="D15" s="205"/>
      <c r="E15" s="204"/>
      <c r="F15" s="203"/>
      <c r="G15" s="205"/>
      <c r="H15" s="205"/>
      <c r="I15" s="205"/>
      <c r="J15" s="205"/>
      <c r="K15" s="205"/>
      <c r="L15" s="205"/>
      <c r="M15" s="205"/>
      <c r="N15" s="205"/>
      <c r="O15" s="205"/>
      <c r="P15" s="205"/>
      <c r="Q15" s="205"/>
      <c r="R15" s="205"/>
      <c r="S15" s="205"/>
      <c r="T15" s="205"/>
      <c r="U15" s="205"/>
      <c r="V15" s="205"/>
      <c r="W15" s="205"/>
    </row>
    <row r="16" spans="1:23" x14ac:dyDescent="0.25">
      <c r="A16" s="202">
        <f t="array" aca="1" ref="A16" ca="1">IF(ROWS(A$7:A16)&gt;=COUNTIF($C$3:$W$3,"&lt;&gt;0")+1,INDIRECT(ADDRESS(1,SUMPRODUCT(MAX((COLUMNS($A$1:$W$1))*($A$1:$W$1&lt;&gt;""))),4)),INDEX($C$1:$W$1,SMALL(IF($C$3:$W$3&lt;&gt;0,COLUMN($C$3:$W$3)-COLUMN($C$3)+1),ROWS(A$7:A16))))</f>
        <v>2035</v>
      </c>
      <c r="B16" s="202">
        <f t="shared" ca="1" si="3"/>
        <v>20</v>
      </c>
      <c r="C16" s="202"/>
      <c r="E16" s="204"/>
      <c r="F16" s="203"/>
    </row>
    <row r="17" spans="1:18" x14ac:dyDescent="0.25">
      <c r="A17" s="202">
        <f t="array" aca="1" ref="A17" ca="1">IF(ROWS(A$7:A17)&gt;=COUNTIF($C$3:$W$3,"&lt;&gt;0")+1,INDIRECT(ADDRESS(1,SUMPRODUCT(MAX((COLUMNS($A$1:$W$1))*($A$1:$W$1&lt;&gt;""))),4)),INDEX($C$1:$W$1,SMALL(IF($C$3:$W$3&lt;&gt;0,COLUMN($C$3:$W$3)-COLUMN($C$3)+1),ROWS(A$7:A17))))</f>
        <v>2035</v>
      </c>
      <c r="B17" s="202">
        <f t="shared" ca="1" si="3"/>
        <v>20</v>
      </c>
      <c r="C17" s="202"/>
      <c r="E17" s="204"/>
      <c r="F17" s="203"/>
    </row>
    <row r="18" spans="1:18" x14ac:dyDescent="0.25">
      <c r="A18" s="202">
        <f t="array" aca="1" ref="A18" ca="1">IF(ROWS(A$7:A18)&gt;=COUNTIF($C$3:$W$3,"&lt;&gt;0")+1,INDIRECT(ADDRESS(1,SUMPRODUCT(MAX((COLUMNS($A$1:$W$1))*($A$1:$W$1&lt;&gt;""))),4)),INDEX($C$1:$W$1,SMALL(IF($C$3:$W$3&lt;&gt;0,COLUMN($C$3:$W$3)-COLUMN($C$3)+1),ROWS(A$7:A18))))</f>
        <v>2035</v>
      </c>
      <c r="B18" s="202">
        <f t="shared" ca="1" si="3"/>
        <v>19</v>
      </c>
      <c r="C18" s="202"/>
      <c r="D18" s="204"/>
      <c r="E18" s="204"/>
      <c r="F18" s="203"/>
      <c r="G18" s="204"/>
      <c r="H18" s="204"/>
      <c r="I18" s="204"/>
      <c r="J18" s="204"/>
      <c r="K18" s="204"/>
      <c r="L18" s="204"/>
      <c r="M18" s="204"/>
      <c r="N18" s="204"/>
      <c r="O18" s="204"/>
      <c r="P18" s="204"/>
      <c r="Q18" s="204"/>
      <c r="R18" s="204"/>
    </row>
    <row r="19" spans="1:18" x14ac:dyDescent="0.25">
      <c r="A19" s="202">
        <f t="array" aca="1" ref="A19" ca="1">IF(ROWS(A$7:A19)&gt;=COUNTIF($C$3:$W$3,"&lt;&gt;0")+1,INDIRECT(ADDRESS(1,SUMPRODUCT(MAX((COLUMNS($A$1:$W$1))*($A$1:$W$1&lt;&gt;""))),4)),INDEX($C$1:$W$1,SMALL(IF($C$3:$W$3&lt;&gt;0,COLUMN($C$3:$W$3)-COLUMN($C$3)+1),ROWS(A$7:A19))))</f>
        <v>2035</v>
      </c>
      <c r="B19" s="202" t="str">
        <f t="shared" si="3"/>
        <v/>
      </c>
      <c r="C19" s="202"/>
      <c r="E19" s="204"/>
      <c r="F19" s="203"/>
    </row>
    <row r="20" spans="1:18" x14ac:dyDescent="0.25">
      <c r="A20" s="202"/>
      <c r="B20" s="202"/>
      <c r="C20" s="202"/>
      <c r="E20" s="204"/>
      <c r="F20" s="203"/>
    </row>
    <row r="21" spans="1:18" x14ac:dyDescent="0.25">
      <c r="A21" s="202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21"/>
  <sheetViews>
    <sheetView zoomScale="90" zoomScaleNormal="90" workbookViewId="0">
      <selection activeCell="A8" sqref="A8"/>
    </sheetView>
  </sheetViews>
  <sheetFormatPr baseColWidth="10" defaultColWidth="12.5703125" defaultRowHeight="18.75" x14ac:dyDescent="0.25"/>
  <cols>
    <col min="1" max="1" width="30.140625" style="201" bestFit="1" customWidth="1"/>
    <col min="2" max="2" width="4.140625" style="201" bestFit="1" customWidth="1"/>
    <col min="3" max="23" width="14.42578125" style="201" customWidth="1"/>
    <col min="24" max="16384" width="12.5703125" style="201"/>
  </cols>
  <sheetData>
    <row r="1" spans="1:23" x14ac:dyDescent="0.25">
      <c r="A1" s="214" t="s">
        <v>82</v>
      </c>
      <c r="C1" s="208">
        <v>2015</v>
      </c>
      <c r="D1" s="208">
        <f t="shared" ref="D1:W1" si="0">C1+1</f>
        <v>2016</v>
      </c>
      <c r="E1" s="208">
        <f t="shared" si="0"/>
        <v>2017</v>
      </c>
      <c r="F1" s="208">
        <f t="shared" si="0"/>
        <v>2018</v>
      </c>
      <c r="G1" s="208">
        <f t="shared" si="0"/>
        <v>2019</v>
      </c>
      <c r="H1" s="208">
        <f t="shared" si="0"/>
        <v>2020</v>
      </c>
      <c r="I1" s="208">
        <f t="shared" si="0"/>
        <v>2021</v>
      </c>
      <c r="J1" s="208">
        <f t="shared" si="0"/>
        <v>2022</v>
      </c>
      <c r="K1" s="208">
        <f t="shared" si="0"/>
        <v>2023</v>
      </c>
      <c r="L1" s="208">
        <f t="shared" si="0"/>
        <v>2024</v>
      </c>
      <c r="M1" s="208">
        <f t="shared" si="0"/>
        <v>2025</v>
      </c>
      <c r="N1" s="208">
        <f t="shared" si="0"/>
        <v>2026</v>
      </c>
      <c r="O1" s="208">
        <f t="shared" si="0"/>
        <v>2027</v>
      </c>
      <c r="P1" s="208">
        <f t="shared" si="0"/>
        <v>2028</v>
      </c>
      <c r="Q1" s="208">
        <f t="shared" si="0"/>
        <v>2029</v>
      </c>
      <c r="R1" s="208">
        <f t="shared" si="0"/>
        <v>2030</v>
      </c>
      <c r="S1" s="208">
        <f t="shared" si="0"/>
        <v>2031</v>
      </c>
      <c r="T1" s="208">
        <f t="shared" si="0"/>
        <v>2032</v>
      </c>
      <c r="U1" s="208">
        <f t="shared" si="0"/>
        <v>2033</v>
      </c>
      <c r="V1" s="208">
        <f t="shared" si="0"/>
        <v>2034</v>
      </c>
      <c r="W1" s="208">
        <f t="shared" si="0"/>
        <v>2035</v>
      </c>
    </row>
    <row r="2" spans="1:23" x14ac:dyDescent="0.25">
      <c r="C2" s="204"/>
      <c r="D2" s="204"/>
      <c r="E2" s="204"/>
      <c r="F2" s="204"/>
      <c r="G2" s="204"/>
      <c r="H2" s="204"/>
      <c r="I2" s="204"/>
      <c r="J2" s="204"/>
      <c r="K2" s="204"/>
      <c r="L2" s="204"/>
      <c r="M2" s="204"/>
      <c r="N2" s="204"/>
      <c r="O2" s="204"/>
      <c r="P2" s="204"/>
      <c r="Q2" s="204"/>
      <c r="R2" s="204"/>
      <c r="S2" s="204"/>
      <c r="T2" s="204"/>
      <c r="U2" s="204"/>
      <c r="V2" s="204"/>
      <c r="W2" s="204"/>
    </row>
    <row r="3" spans="1:23" x14ac:dyDescent="0.25">
      <c r="A3" s="213" t="str">
        <f>+'Modèle tableau investissement'!C59</f>
        <v>Invest. 6</v>
      </c>
      <c r="C3" s="212">
        <f>'Tabelle de base'!$AB$57</f>
        <v>0</v>
      </c>
      <c r="D3" s="212">
        <f>'Tabelle de base'!$AC$57</f>
        <v>0</v>
      </c>
      <c r="E3" s="212">
        <f>'Tabelle de base'!$AE$57</f>
        <v>0</v>
      </c>
      <c r="F3" s="212">
        <f>'Tabelle de base'!$AG$57</f>
        <v>0</v>
      </c>
      <c r="G3" s="212">
        <f>'Tabelle de base'!$AI$57</f>
        <v>0</v>
      </c>
      <c r="H3" s="212">
        <f>'Tabelle de base'!$AK$57</f>
        <v>0</v>
      </c>
      <c r="I3" s="212">
        <f>'Tabelle de base'!$AM$57</f>
        <v>0</v>
      </c>
      <c r="J3" s="212">
        <f>'Tabelle de base'!$AO$57</f>
        <v>0</v>
      </c>
      <c r="K3" s="212">
        <f>'Tabelle de base'!$AQ$57</f>
        <v>0</v>
      </c>
      <c r="L3" s="212">
        <f>'Tabelle de base'!$AS$57</f>
        <v>0</v>
      </c>
      <c r="M3" s="212">
        <f>'Tabelle de base'!$AU$57</f>
        <v>0</v>
      </c>
      <c r="N3" s="212">
        <f>'Tabelle de base'!$AW$57</f>
        <v>0</v>
      </c>
      <c r="O3" s="212">
        <f>'Tabelle de base'!$AY$57</f>
        <v>0</v>
      </c>
      <c r="P3" s="212">
        <f>'Tabelle de base'!$BA$57</f>
        <v>0</v>
      </c>
      <c r="Q3" s="212">
        <f>'Tabelle de base'!$BC$57</f>
        <v>0</v>
      </c>
      <c r="R3" s="212">
        <f>'Tabelle de base'!$BE$57</f>
        <v>0</v>
      </c>
      <c r="S3" s="212">
        <f>'Tabelle de base'!$BG$57</f>
        <v>0</v>
      </c>
      <c r="T3" s="212">
        <f>'Tabelle de base'!$BI$57</f>
        <v>0</v>
      </c>
      <c r="U3" s="212">
        <f>'Tabelle de base'!$BK$57</f>
        <v>0</v>
      </c>
      <c r="V3" s="212">
        <f>'Tabelle de base'!$BM$57</f>
        <v>0</v>
      </c>
      <c r="W3" s="212">
        <f>'Tabelle de base'!$BO$57</f>
        <v>0</v>
      </c>
    </row>
    <row r="4" spans="1:23" x14ac:dyDescent="0.25">
      <c r="A4" s="211" t="s">
        <v>83</v>
      </c>
      <c r="B4" s="210"/>
      <c r="C4" s="210">
        <f ca="1">IF(C3=0,B4,C3/OFFSET($C$3,3,IF(D1="",B4,INDEX($B$1:$B$18,MATCH(C1,$A$1:$A$18,1)))))</f>
        <v>0</v>
      </c>
      <c r="D4" s="210">
        <f t="shared" ref="D4:W4" ca="1" si="1">IF(D3=0,C4,D3/OFFSET($C$3,3,IF(E1="",C4,INDEX($B$1:$B$20,MATCH(D1,$A$1:$A$20,1)))))</f>
        <v>0</v>
      </c>
      <c r="E4" s="210">
        <f t="shared" ca="1" si="1"/>
        <v>0</v>
      </c>
      <c r="F4" s="210">
        <f t="shared" ca="1" si="1"/>
        <v>0</v>
      </c>
      <c r="G4" s="210">
        <f t="shared" ca="1" si="1"/>
        <v>0</v>
      </c>
      <c r="H4" s="210">
        <f t="shared" ca="1" si="1"/>
        <v>0</v>
      </c>
      <c r="I4" s="210">
        <f t="shared" ca="1" si="1"/>
        <v>0</v>
      </c>
      <c r="J4" s="210">
        <f t="shared" ca="1" si="1"/>
        <v>0</v>
      </c>
      <c r="K4" s="210">
        <f t="shared" ca="1" si="1"/>
        <v>0</v>
      </c>
      <c r="L4" s="210">
        <f t="shared" ca="1" si="1"/>
        <v>0</v>
      </c>
      <c r="M4" s="210">
        <f t="shared" ca="1" si="1"/>
        <v>0</v>
      </c>
      <c r="N4" s="210">
        <f t="shared" ca="1" si="1"/>
        <v>0</v>
      </c>
      <c r="O4" s="210">
        <f t="shared" ca="1" si="1"/>
        <v>0</v>
      </c>
      <c r="P4" s="210">
        <f t="shared" ca="1" si="1"/>
        <v>0</v>
      </c>
      <c r="Q4" s="210">
        <f t="shared" ca="1" si="1"/>
        <v>0</v>
      </c>
      <c r="R4" s="210">
        <f t="shared" ca="1" si="1"/>
        <v>0</v>
      </c>
      <c r="S4" s="210">
        <f t="shared" ca="1" si="1"/>
        <v>0</v>
      </c>
      <c r="T4" s="210">
        <f t="shared" ca="1" si="1"/>
        <v>0</v>
      </c>
      <c r="U4" s="210">
        <f t="shared" ca="1" si="1"/>
        <v>0</v>
      </c>
      <c r="V4" s="210">
        <f t="shared" ca="1" si="1"/>
        <v>0</v>
      </c>
      <c r="W4" s="210">
        <f t="shared" ca="1" si="1"/>
        <v>0</v>
      </c>
    </row>
    <row r="5" spans="1:23" x14ac:dyDescent="0.25">
      <c r="C5" s="204"/>
      <c r="D5" s="204"/>
      <c r="E5" s="204"/>
      <c r="F5" s="204"/>
      <c r="G5" s="204"/>
      <c r="H5" s="204"/>
      <c r="I5" s="204"/>
      <c r="J5" s="204"/>
      <c r="K5" s="204"/>
      <c r="L5" s="204"/>
      <c r="M5" s="204"/>
      <c r="N5" s="204"/>
      <c r="O5" s="204"/>
      <c r="P5" s="204"/>
      <c r="Q5" s="204"/>
      <c r="R5" s="204"/>
      <c r="S5" s="204"/>
      <c r="T5" s="204"/>
      <c r="U5" s="204"/>
      <c r="V5" s="204"/>
      <c r="W5" s="204"/>
    </row>
    <row r="6" spans="1:23" x14ac:dyDescent="0.25">
      <c r="A6" s="209" t="str">
        <f ca="1">COUNTA(A7:A30)-1&amp;" Années &amp; Intervalles"</f>
        <v>12 Années &amp; Intervalles</v>
      </c>
      <c r="C6" s="203">
        <v>1</v>
      </c>
      <c r="D6" s="203">
        <f t="shared" ref="D6:W6" si="2">IF(D3=0,1+C6,1)</f>
        <v>2</v>
      </c>
      <c r="E6" s="203">
        <f t="shared" si="2"/>
        <v>3</v>
      </c>
      <c r="F6" s="203">
        <f t="shared" si="2"/>
        <v>4</v>
      </c>
      <c r="G6" s="203">
        <f t="shared" si="2"/>
        <v>5</v>
      </c>
      <c r="H6" s="203">
        <f t="shared" si="2"/>
        <v>6</v>
      </c>
      <c r="I6" s="203">
        <f t="shared" si="2"/>
        <v>7</v>
      </c>
      <c r="J6" s="203">
        <f t="shared" si="2"/>
        <v>8</v>
      </c>
      <c r="K6" s="203">
        <f t="shared" si="2"/>
        <v>9</v>
      </c>
      <c r="L6" s="203">
        <f t="shared" si="2"/>
        <v>10</v>
      </c>
      <c r="M6" s="203">
        <f t="shared" si="2"/>
        <v>11</v>
      </c>
      <c r="N6" s="203">
        <f t="shared" si="2"/>
        <v>12</v>
      </c>
      <c r="O6" s="203">
        <f t="shared" si="2"/>
        <v>13</v>
      </c>
      <c r="P6" s="203">
        <f t="shared" si="2"/>
        <v>14</v>
      </c>
      <c r="Q6" s="203">
        <f t="shared" si="2"/>
        <v>15</v>
      </c>
      <c r="R6" s="203">
        <f t="shared" si="2"/>
        <v>16</v>
      </c>
      <c r="S6" s="203">
        <f t="shared" si="2"/>
        <v>17</v>
      </c>
      <c r="T6" s="203">
        <f t="shared" si="2"/>
        <v>18</v>
      </c>
      <c r="U6" s="203">
        <f t="shared" si="2"/>
        <v>19</v>
      </c>
      <c r="V6" s="203">
        <f t="shared" si="2"/>
        <v>20</v>
      </c>
      <c r="W6" s="203">
        <f t="shared" si="2"/>
        <v>21</v>
      </c>
    </row>
    <row r="7" spans="1:23" x14ac:dyDescent="0.25">
      <c r="A7" s="202">
        <f t="array" aca="1" ref="A7" ca="1">IF(ROWS(A$7:A7)&gt;=COUNTIF($C$3:$W$3,"&lt;&gt;0")+1,INDIRECT(ADDRESS(1,SUMPRODUCT(MAX((COLUMNS($A$1:$W$1))*($A$1:$W$1&lt;&gt;""))),4)),INDEX($C$1:$W$1,SMALL(IF($C$3:$W$3&lt;&gt;0,COLUMN($C$3:$W$3)-COLUMN($C$3)+1),ROWS(A$7:A7))))</f>
        <v>2035</v>
      </c>
      <c r="B7" s="202">
        <f ca="1">IF(A9=A8,MATCH(A8,$D$1:$W$1,0),MATCH(A8,$D$1:$W$1,0)-1)</f>
        <v>20</v>
      </c>
      <c r="C7" s="206"/>
      <c r="D7" s="204"/>
      <c r="E7" s="204"/>
      <c r="F7" s="203"/>
      <c r="G7" s="204"/>
      <c r="H7" s="204"/>
      <c r="I7" s="204"/>
      <c r="J7" s="204"/>
      <c r="K7" s="204"/>
      <c r="L7" s="204"/>
      <c r="M7" s="204"/>
      <c r="N7" s="204"/>
      <c r="O7" s="204"/>
      <c r="P7" s="204"/>
      <c r="Q7" s="204"/>
      <c r="R7" s="204"/>
      <c r="S7" s="204"/>
      <c r="T7" s="204"/>
      <c r="U7" s="204"/>
      <c r="V7" s="204"/>
      <c r="W7" s="204"/>
    </row>
    <row r="8" spans="1:23" s="207" customFormat="1" x14ac:dyDescent="0.25">
      <c r="A8" s="202">
        <f t="array" aca="1" ref="A8" ca="1">IF(ROWS(A$7:A8)&gt;=COUNTIF($C$3:$W$3,"&lt;&gt;0")+1,INDIRECT(ADDRESS(1,SUMPRODUCT(MAX((COLUMNS($A$1:$W$1))*($A$1:$W$1&lt;&gt;""))),4)),INDEX($C$1:$W$1,SMALL(IF($C$3:$W$3&lt;&gt;0,COLUMN($C$3:$W$3)-COLUMN($C$3)+1),ROWS(A$7:A8))))</f>
        <v>2035</v>
      </c>
      <c r="B8" s="202">
        <f t="shared" ref="B8:B19" ca="1" si="3">IF(A9="","",IF(A10=A9,MATCH(A9,$D$1:$W$1,0),MATCH(A9,$D$1:$W$1,0)-1))</f>
        <v>20</v>
      </c>
      <c r="C8" s="206"/>
      <c r="D8" s="208"/>
      <c r="E8" s="204"/>
      <c r="F8" s="203"/>
      <c r="G8" s="208"/>
      <c r="H8" s="208"/>
      <c r="I8" s="208"/>
      <c r="J8" s="208"/>
      <c r="K8" s="208"/>
      <c r="L8" s="208"/>
      <c r="M8" s="208"/>
      <c r="N8" s="208"/>
      <c r="O8" s="208"/>
      <c r="P8" s="208"/>
      <c r="Q8" s="208"/>
      <c r="R8" s="208"/>
      <c r="S8" s="208"/>
      <c r="T8" s="208"/>
      <c r="U8" s="208"/>
      <c r="V8" s="208"/>
      <c r="W8" s="208"/>
    </row>
    <row r="9" spans="1:23" x14ac:dyDescent="0.25">
      <c r="A9" s="202">
        <f t="array" aca="1" ref="A9" ca="1">IF(ROWS(A$7:A9)&gt;=COUNTIF($C$3:$W$3,"&lt;&gt;0")+1,INDIRECT(ADDRESS(1,SUMPRODUCT(MAX((COLUMNS($A$1:$W$1))*($A$1:$W$1&lt;&gt;""))),4)),INDEX($C$1:$W$1,SMALL(IF($C$3:$W$3&lt;&gt;0,COLUMN($C$3:$W$3)-COLUMN($C$3)+1),ROWS(A$7:A9))))</f>
        <v>2035</v>
      </c>
      <c r="B9" s="202">
        <f t="shared" ca="1" si="3"/>
        <v>20</v>
      </c>
      <c r="C9" s="206"/>
      <c r="E9" s="204"/>
      <c r="F9" s="203"/>
    </row>
    <row r="10" spans="1:23" x14ac:dyDescent="0.25">
      <c r="A10" s="202">
        <f t="array" aca="1" ref="A10" ca="1">IF(ROWS(A$7:A10)&gt;=COUNTIF($C$3:$W$3,"&lt;&gt;0")+1,INDIRECT(ADDRESS(1,SUMPRODUCT(MAX((COLUMNS($A$1:$W$1))*($A$1:$W$1&lt;&gt;""))),4)),INDEX($C$1:$W$1,SMALL(IF($C$3:$W$3&lt;&gt;0,COLUMN($C$3:$W$3)-COLUMN($C$3)+1),ROWS(A$7:A10))))</f>
        <v>2035</v>
      </c>
      <c r="B10" s="202">
        <f t="shared" ca="1" si="3"/>
        <v>20</v>
      </c>
      <c r="C10" s="206"/>
      <c r="D10" s="204"/>
      <c r="E10" s="204"/>
      <c r="F10" s="203"/>
      <c r="G10" s="204"/>
      <c r="H10" s="204"/>
      <c r="I10" s="204"/>
      <c r="J10" s="204"/>
      <c r="K10" s="204"/>
      <c r="L10" s="204"/>
      <c r="M10" s="204"/>
      <c r="N10" s="204"/>
      <c r="O10" s="204"/>
      <c r="P10" s="204"/>
      <c r="Q10" s="204"/>
      <c r="R10" s="204"/>
      <c r="S10" s="204"/>
      <c r="T10" s="204"/>
      <c r="U10" s="204"/>
      <c r="V10" s="204"/>
      <c r="W10" s="204"/>
    </row>
    <row r="11" spans="1:23" x14ac:dyDescent="0.25">
      <c r="A11" s="202">
        <f t="array" aca="1" ref="A11" ca="1">IF(ROWS(A$7:A11)&gt;=COUNTIF($C$3:$W$3,"&lt;&gt;0")+1,INDIRECT(ADDRESS(1,SUMPRODUCT(MAX((COLUMNS($A$1:$W$1))*($A$1:$W$1&lt;&gt;""))),4)),INDEX($C$1:$W$1,SMALL(IF($C$3:$W$3&lt;&gt;0,COLUMN($C$3:$W$3)-COLUMN($C$3)+1),ROWS(A$7:A11))))</f>
        <v>2035</v>
      </c>
      <c r="B11" s="202">
        <f t="shared" ca="1" si="3"/>
        <v>20</v>
      </c>
      <c r="C11" s="206"/>
      <c r="D11" s="204"/>
      <c r="E11" s="204"/>
      <c r="F11" s="203"/>
      <c r="G11" s="204"/>
      <c r="H11" s="204"/>
      <c r="I11" s="204"/>
      <c r="J11" s="204"/>
      <c r="K11" s="204"/>
      <c r="L11" s="204"/>
      <c r="M11" s="204"/>
      <c r="N11" s="204"/>
      <c r="O11" s="204"/>
      <c r="P11" s="204"/>
      <c r="Q11" s="204"/>
      <c r="R11" s="204"/>
      <c r="S11" s="204"/>
      <c r="T11" s="204"/>
      <c r="U11" s="204"/>
      <c r="V11" s="204"/>
      <c r="W11" s="204"/>
    </row>
    <row r="12" spans="1:23" x14ac:dyDescent="0.25">
      <c r="A12" s="202">
        <f t="array" aca="1" ref="A12" ca="1">IF(ROWS(A$7:A12)&gt;=COUNTIF($C$3:$W$3,"&lt;&gt;0")+1,INDIRECT(ADDRESS(1,SUMPRODUCT(MAX((COLUMNS($A$1:$W$1))*($A$1:$W$1&lt;&gt;""))),4)),INDEX($C$1:$W$1,SMALL(IF($C$3:$W$3&lt;&gt;0,COLUMN($C$3:$W$3)-COLUMN($C$3)+1),ROWS(A$7:A12))))</f>
        <v>2035</v>
      </c>
      <c r="B12" s="202">
        <f t="shared" ca="1" si="3"/>
        <v>20</v>
      </c>
      <c r="C12" s="206"/>
      <c r="E12" s="204"/>
      <c r="F12" s="203"/>
    </row>
    <row r="13" spans="1:23" x14ac:dyDescent="0.25">
      <c r="A13" s="202">
        <f t="array" aca="1" ref="A13" ca="1">IF(ROWS(A$7:A13)&gt;=COUNTIF($C$3:$W$3,"&lt;&gt;0")+1,INDIRECT(ADDRESS(1,SUMPRODUCT(MAX((COLUMNS($A$1:$W$1))*($A$1:$W$1&lt;&gt;""))),4)),INDEX($C$1:$W$1,SMALL(IF($C$3:$W$3&lt;&gt;0,COLUMN($C$3:$W$3)-COLUMN($C$3)+1),ROWS(A$7:A13))))</f>
        <v>2035</v>
      </c>
      <c r="B13" s="202">
        <f t="shared" ca="1" si="3"/>
        <v>20</v>
      </c>
      <c r="C13" s="202"/>
      <c r="D13" s="204"/>
      <c r="E13" s="204"/>
      <c r="F13" s="203"/>
      <c r="G13" s="204"/>
      <c r="H13" s="204"/>
      <c r="I13" s="204"/>
      <c r="J13" s="204"/>
      <c r="K13" s="204"/>
      <c r="L13" s="204"/>
      <c r="M13" s="204"/>
      <c r="N13" s="204"/>
      <c r="O13" s="204"/>
      <c r="P13" s="204"/>
      <c r="Q13" s="204"/>
      <c r="R13" s="204"/>
      <c r="S13" s="204"/>
      <c r="T13" s="204"/>
      <c r="U13" s="204"/>
      <c r="V13" s="204"/>
      <c r="W13" s="204"/>
    </row>
    <row r="14" spans="1:23" x14ac:dyDescent="0.25">
      <c r="A14" s="202">
        <f t="array" aca="1" ref="A14" ca="1">IF(ROWS(A$7:A14)&gt;=COUNTIF($C$3:$W$3,"&lt;&gt;0")+1,INDIRECT(ADDRESS(1,SUMPRODUCT(MAX((COLUMNS($A$1:$W$1))*($A$1:$W$1&lt;&gt;""))),4)),INDEX($C$1:$W$1,SMALL(IF($C$3:$W$3&lt;&gt;0,COLUMN($C$3:$W$3)-COLUMN($C$3)+1),ROWS(A$7:A14))))</f>
        <v>2035</v>
      </c>
      <c r="B14" s="202">
        <f t="shared" ca="1" si="3"/>
        <v>20</v>
      </c>
      <c r="C14" s="202"/>
      <c r="E14" s="204"/>
      <c r="F14" s="203"/>
    </row>
    <row r="15" spans="1:23" x14ac:dyDescent="0.25">
      <c r="A15" s="202">
        <f t="array" aca="1" ref="A15" ca="1">IF(ROWS(A$7:A15)&gt;=COUNTIF($C$3:$W$3,"&lt;&gt;0")+1,INDIRECT(ADDRESS(1,SUMPRODUCT(MAX((COLUMNS($A$1:$W$1))*($A$1:$W$1&lt;&gt;""))),4)),INDEX($C$1:$W$1,SMALL(IF($C$3:$W$3&lt;&gt;0,COLUMN($C$3:$W$3)-COLUMN($C$3)+1),ROWS(A$7:A15))))</f>
        <v>2035</v>
      </c>
      <c r="B15" s="202">
        <f t="shared" ca="1" si="3"/>
        <v>20</v>
      </c>
      <c r="C15" s="202"/>
      <c r="D15" s="205"/>
      <c r="E15" s="204"/>
      <c r="F15" s="203"/>
      <c r="G15" s="205"/>
      <c r="H15" s="205"/>
      <c r="I15" s="205"/>
      <c r="J15" s="205"/>
      <c r="K15" s="205"/>
      <c r="L15" s="205"/>
      <c r="M15" s="205"/>
      <c r="N15" s="205"/>
      <c r="O15" s="205"/>
      <c r="P15" s="205"/>
      <c r="Q15" s="205"/>
      <c r="R15" s="205"/>
      <c r="S15" s="205"/>
      <c r="T15" s="205"/>
      <c r="U15" s="205"/>
      <c r="V15" s="205"/>
      <c r="W15" s="205"/>
    </row>
    <row r="16" spans="1:23" x14ac:dyDescent="0.25">
      <c r="A16" s="202">
        <f t="array" aca="1" ref="A16" ca="1">IF(ROWS(A$7:A16)&gt;=COUNTIF($C$3:$W$3,"&lt;&gt;0")+1,INDIRECT(ADDRESS(1,SUMPRODUCT(MAX((COLUMNS($A$1:$W$1))*($A$1:$W$1&lt;&gt;""))),4)),INDEX($C$1:$W$1,SMALL(IF($C$3:$W$3&lt;&gt;0,COLUMN($C$3:$W$3)-COLUMN($C$3)+1),ROWS(A$7:A16))))</f>
        <v>2035</v>
      </c>
      <c r="B16" s="202">
        <f t="shared" ca="1" si="3"/>
        <v>20</v>
      </c>
      <c r="C16" s="202"/>
      <c r="E16" s="204"/>
      <c r="F16" s="203"/>
    </row>
    <row r="17" spans="1:18" x14ac:dyDescent="0.25">
      <c r="A17" s="202">
        <f t="array" aca="1" ref="A17" ca="1">IF(ROWS(A$7:A17)&gt;=COUNTIF($C$3:$W$3,"&lt;&gt;0")+1,INDIRECT(ADDRESS(1,SUMPRODUCT(MAX((COLUMNS($A$1:$W$1))*($A$1:$W$1&lt;&gt;""))),4)),INDEX($C$1:$W$1,SMALL(IF($C$3:$W$3&lt;&gt;0,COLUMN($C$3:$W$3)-COLUMN($C$3)+1),ROWS(A$7:A17))))</f>
        <v>2035</v>
      </c>
      <c r="B17" s="202">
        <f t="shared" ca="1" si="3"/>
        <v>20</v>
      </c>
      <c r="C17" s="202"/>
      <c r="E17" s="204"/>
      <c r="F17" s="203"/>
    </row>
    <row r="18" spans="1:18" x14ac:dyDescent="0.25">
      <c r="A18" s="202">
        <f t="array" aca="1" ref="A18" ca="1">IF(ROWS(A$7:A18)&gt;=COUNTIF($C$3:$W$3,"&lt;&gt;0")+1,INDIRECT(ADDRESS(1,SUMPRODUCT(MAX((COLUMNS($A$1:$W$1))*($A$1:$W$1&lt;&gt;""))),4)),INDEX($C$1:$W$1,SMALL(IF($C$3:$W$3&lt;&gt;0,COLUMN($C$3:$W$3)-COLUMN($C$3)+1),ROWS(A$7:A18))))</f>
        <v>2035</v>
      </c>
      <c r="B18" s="202">
        <f t="shared" ca="1" si="3"/>
        <v>19</v>
      </c>
      <c r="C18" s="202"/>
      <c r="D18" s="204"/>
      <c r="E18" s="204"/>
      <c r="F18" s="203"/>
      <c r="G18" s="204"/>
      <c r="H18" s="204"/>
      <c r="I18" s="204"/>
      <c r="J18" s="204"/>
      <c r="K18" s="204"/>
      <c r="L18" s="204"/>
      <c r="M18" s="204"/>
      <c r="N18" s="204"/>
      <c r="O18" s="204"/>
      <c r="P18" s="204"/>
      <c r="Q18" s="204"/>
      <c r="R18" s="204"/>
    </row>
    <row r="19" spans="1:18" x14ac:dyDescent="0.25">
      <c r="A19" s="202">
        <f t="array" aca="1" ref="A19" ca="1">IF(ROWS(A$7:A19)&gt;=COUNTIF($C$3:$W$3,"&lt;&gt;0")+1,INDIRECT(ADDRESS(1,SUMPRODUCT(MAX((COLUMNS($A$1:$W$1))*($A$1:$W$1&lt;&gt;""))),4)),INDEX($C$1:$W$1,SMALL(IF($C$3:$W$3&lt;&gt;0,COLUMN($C$3:$W$3)-COLUMN($C$3)+1),ROWS(A$7:A19))))</f>
        <v>2035</v>
      </c>
      <c r="B19" s="202" t="str">
        <f t="shared" si="3"/>
        <v/>
      </c>
      <c r="C19" s="202"/>
      <c r="E19" s="204"/>
      <c r="F19" s="203"/>
    </row>
    <row r="20" spans="1:18" x14ac:dyDescent="0.25">
      <c r="A20" s="202"/>
      <c r="B20" s="202"/>
      <c r="C20" s="202"/>
      <c r="E20" s="204"/>
      <c r="F20" s="203"/>
    </row>
    <row r="21" spans="1:18" x14ac:dyDescent="0.25">
      <c r="A21" s="202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21"/>
  <sheetViews>
    <sheetView zoomScale="90" zoomScaleNormal="90" workbookViewId="0">
      <selection activeCell="A8" sqref="A8"/>
    </sheetView>
  </sheetViews>
  <sheetFormatPr baseColWidth="10" defaultColWidth="12.5703125" defaultRowHeight="18.75" x14ac:dyDescent="0.25"/>
  <cols>
    <col min="1" max="1" width="30.28515625" style="201" bestFit="1" customWidth="1"/>
    <col min="2" max="2" width="4.140625" style="201" bestFit="1" customWidth="1"/>
    <col min="3" max="23" width="14.42578125" style="201" customWidth="1"/>
    <col min="24" max="16384" width="12.5703125" style="201"/>
  </cols>
  <sheetData>
    <row r="1" spans="1:23" x14ac:dyDescent="0.25">
      <c r="A1" s="214" t="s">
        <v>82</v>
      </c>
      <c r="C1" s="208">
        <v>2015</v>
      </c>
      <c r="D1" s="208">
        <f t="shared" ref="D1:W1" si="0">C1+1</f>
        <v>2016</v>
      </c>
      <c r="E1" s="208">
        <f t="shared" si="0"/>
        <v>2017</v>
      </c>
      <c r="F1" s="208">
        <f t="shared" si="0"/>
        <v>2018</v>
      </c>
      <c r="G1" s="208">
        <f t="shared" si="0"/>
        <v>2019</v>
      </c>
      <c r="H1" s="208">
        <f t="shared" si="0"/>
        <v>2020</v>
      </c>
      <c r="I1" s="208">
        <f t="shared" si="0"/>
        <v>2021</v>
      </c>
      <c r="J1" s="208">
        <f t="shared" si="0"/>
        <v>2022</v>
      </c>
      <c r="K1" s="208">
        <f t="shared" si="0"/>
        <v>2023</v>
      </c>
      <c r="L1" s="208">
        <f t="shared" si="0"/>
        <v>2024</v>
      </c>
      <c r="M1" s="208">
        <f t="shared" si="0"/>
        <v>2025</v>
      </c>
      <c r="N1" s="208">
        <f t="shared" si="0"/>
        <v>2026</v>
      </c>
      <c r="O1" s="208">
        <f t="shared" si="0"/>
        <v>2027</v>
      </c>
      <c r="P1" s="208">
        <f t="shared" si="0"/>
        <v>2028</v>
      </c>
      <c r="Q1" s="208">
        <f t="shared" si="0"/>
        <v>2029</v>
      </c>
      <c r="R1" s="208">
        <f t="shared" si="0"/>
        <v>2030</v>
      </c>
      <c r="S1" s="208">
        <f t="shared" si="0"/>
        <v>2031</v>
      </c>
      <c r="T1" s="208">
        <f t="shared" si="0"/>
        <v>2032</v>
      </c>
      <c r="U1" s="208">
        <f t="shared" si="0"/>
        <v>2033</v>
      </c>
      <c r="V1" s="208">
        <f t="shared" si="0"/>
        <v>2034</v>
      </c>
      <c r="W1" s="208">
        <f t="shared" si="0"/>
        <v>2035</v>
      </c>
    </row>
    <row r="2" spans="1:23" x14ac:dyDescent="0.25">
      <c r="C2" s="204"/>
      <c r="D2" s="204"/>
      <c r="E2" s="204"/>
      <c r="F2" s="204"/>
      <c r="G2" s="204"/>
      <c r="H2" s="204"/>
      <c r="I2" s="204"/>
      <c r="J2" s="204"/>
      <c r="K2" s="204"/>
      <c r="L2" s="204"/>
      <c r="M2" s="204"/>
      <c r="N2" s="204"/>
      <c r="O2" s="204"/>
      <c r="P2" s="204"/>
      <c r="Q2" s="204"/>
      <c r="R2" s="204"/>
      <c r="S2" s="204"/>
      <c r="T2" s="204"/>
      <c r="U2" s="204"/>
      <c r="V2" s="204"/>
      <c r="W2" s="204"/>
    </row>
    <row r="3" spans="1:23" x14ac:dyDescent="0.25">
      <c r="A3" s="213" t="str">
        <f>+'Modèle tableau investissement'!C61</f>
        <v>Invest. 7</v>
      </c>
      <c r="C3" s="212">
        <f>'Tabelle de base'!$AB$58</f>
        <v>0</v>
      </c>
      <c r="D3" s="212">
        <f>'Tabelle de base'!$AC$58</f>
        <v>0</v>
      </c>
      <c r="E3" s="212">
        <f ca="1">'Tabelle de base'!$AE$58</f>
        <v>147042</v>
      </c>
      <c r="F3" s="212">
        <f>'Tabelle de base'!$AG$58</f>
        <v>0</v>
      </c>
      <c r="G3" s="212">
        <f>'Tabelle de base'!$AI$58</f>
        <v>0</v>
      </c>
      <c r="H3" s="212">
        <f>'Tabelle de base'!$AK$58</f>
        <v>0</v>
      </c>
      <c r="I3" s="212">
        <f>'Tabelle de base'!$AM$58</f>
        <v>0</v>
      </c>
      <c r="J3" s="212">
        <f>'Tabelle de base'!$AO$58</f>
        <v>0</v>
      </c>
      <c r="K3" s="212">
        <f>'Tabelle de base'!$AQ$58</f>
        <v>0</v>
      </c>
      <c r="L3" s="212">
        <f>'Tabelle de base'!$AS$58</f>
        <v>0</v>
      </c>
      <c r="M3" s="212">
        <f>'Tabelle de base'!$AU$58</f>
        <v>0</v>
      </c>
      <c r="N3" s="212">
        <f>'Tabelle de base'!$AW$58</f>
        <v>0</v>
      </c>
      <c r="O3" s="212">
        <f ca="1">'Tabelle de base'!$AY$58</f>
        <v>147042</v>
      </c>
      <c r="P3" s="212">
        <f>'Tabelle de base'!$BA$58</f>
        <v>0</v>
      </c>
      <c r="Q3" s="212">
        <f>'Tabelle de base'!$BC$58</f>
        <v>0</v>
      </c>
      <c r="R3" s="212">
        <f>'Tabelle de base'!$BE$58</f>
        <v>0</v>
      </c>
      <c r="S3" s="212">
        <f>'Tabelle de base'!$BG$58</f>
        <v>0</v>
      </c>
      <c r="T3" s="212">
        <f>'Tabelle de base'!$BI$58</f>
        <v>0</v>
      </c>
      <c r="U3" s="212">
        <f>'Tabelle de base'!$BK$58</f>
        <v>0</v>
      </c>
      <c r="V3" s="212">
        <f>'Tabelle de base'!$BM$58</f>
        <v>0</v>
      </c>
      <c r="W3" s="212">
        <f>'Tabelle de base'!$BO$58</f>
        <v>0</v>
      </c>
    </row>
    <row r="4" spans="1:23" x14ac:dyDescent="0.25">
      <c r="A4" s="211" t="s">
        <v>83</v>
      </c>
      <c r="B4" s="210"/>
      <c r="C4" s="210">
        <f ca="1">IF(C3=0,B4,C3/OFFSET($C$3,3,IF(D1="",B4,INDEX($B$1:$B$18,MATCH(C1,$A$1:$A$18,1)))))</f>
        <v>0</v>
      </c>
      <c r="D4" s="210">
        <f t="shared" ref="D4:W4" ca="1" si="1">IF(D3=0,C4,D3/OFFSET($C$3,3,IF(E1="",C4,INDEX($B$1:$B$20,MATCH(D1,$A$1:$A$20,1)))))</f>
        <v>0</v>
      </c>
      <c r="E4" s="210">
        <f t="shared" ca="1" si="1"/>
        <v>14704.2</v>
      </c>
      <c r="F4" s="210">
        <f t="shared" ca="1" si="1"/>
        <v>14704.2</v>
      </c>
      <c r="G4" s="210">
        <f t="shared" ca="1" si="1"/>
        <v>14704.2</v>
      </c>
      <c r="H4" s="210">
        <f t="shared" ca="1" si="1"/>
        <v>14704.2</v>
      </c>
      <c r="I4" s="210">
        <f t="shared" ca="1" si="1"/>
        <v>14704.2</v>
      </c>
      <c r="J4" s="210">
        <f t="shared" ca="1" si="1"/>
        <v>14704.2</v>
      </c>
      <c r="K4" s="210">
        <f t="shared" ca="1" si="1"/>
        <v>14704.2</v>
      </c>
      <c r="L4" s="210">
        <f t="shared" ca="1" si="1"/>
        <v>14704.2</v>
      </c>
      <c r="M4" s="210">
        <f t="shared" ca="1" si="1"/>
        <v>14704.2</v>
      </c>
      <c r="N4" s="210">
        <f t="shared" ca="1" si="1"/>
        <v>14704.2</v>
      </c>
      <c r="O4" s="210">
        <f t="shared" ca="1" si="1"/>
        <v>16338</v>
      </c>
      <c r="P4" s="210">
        <f t="shared" ca="1" si="1"/>
        <v>16338</v>
      </c>
      <c r="Q4" s="210">
        <f t="shared" ca="1" si="1"/>
        <v>16338</v>
      </c>
      <c r="R4" s="210">
        <f t="shared" ca="1" si="1"/>
        <v>16338</v>
      </c>
      <c r="S4" s="210">
        <f t="shared" ca="1" si="1"/>
        <v>16338</v>
      </c>
      <c r="T4" s="210">
        <f t="shared" ca="1" si="1"/>
        <v>16338</v>
      </c>
      <c r="U4" s="210">
        <f t="shared" ca="1" si="1"/>
        <v>16338</v>
      </c>
      <c r="V4" s="210">
        <f t="shared" ca="1" si="1"/>
        <v>16338</v>
      </c>
      <c r="W4" s="210">
        <f t="shared" ca="1" si="1"/>
        <v>16338</v>
      </c>
    </row>
    <row r="5" spans="1:23" x14ac:dyDescent="0.25">
      <c r="C5" s="204"/>
      <c r="D5" s="204"/>
      <c r="E5" s="204"/>
      <c r="F5" s="204"/>
      <c r="G5" s="204"/>
      <c r="H5" s="204"/>
      <c r="I5" s="204"/>
      <c r="J5" s="204"/>
      <c r="K5" s="204"/>
      <c r="L5" s="204"/>
      <c r="M5" s="204"/>
      <c r="N5" s="204"/>
      <c r="O5" s="204"/>
      <c r="P5" s="204"/>
      <c r="Q5" s="204"/>
      <c r="R5" s="204"/>
      <c r="S5" s="204"/>
      <c r="T5" s="204"/>
      <c r="U5" s="204"/>
      <c r="V5" s="204"/>
      <c r="W5" s="204"/>
    </row>
    <row r="6" spans="1:23" x14ac:dyDescent="0.25">
      <c r="A6" s="209" t="str">
        <f ca="1">COUNTA(A7:A30)-1&amp;" Années &amp; Intervalles"</f>
        <v>12 Années &amp; Intervalles</v>
      </c>
      <c r="C6" s="203">
        <v>1</v>
      </c>
      <c r="D6" s="203">
        <f t="shared" ref="D6:W6" si="2">IF(D3=0,1+C6,1)</f>
        <v>2</v>
      </c>
      <c r="E6" s="203">
        <f t="shared" ca="1" si="2"/>
        <v>1</v>
      </c>
      <c r="F6" s="203">
        <f t="shared" ca="1" si="2"/>
        <v>2</v>
      </c>
      <c r="G6" s="203">
        <f t="shared" ca="1" si="2"/>
        <v>3</v>
      </c>
      <c r="H6" s="203">
        <f t="shared" ca="1" si="2"/>
        <v>4</v>
      </c>
      <c r="I6" s="203">
        <f t="shared" ca="1" si="2"/>
        <v>5</v>
      </c>
      <c r="J6" s="203">
        <f t="shared" ca="1" si="2"/>
        <v>6</v>
      </c>
      <c r="K6" s="203">
        <f t="shared" ca="1" si="2"/>
        <v>7</v>
      </c>
      <c r="L6" s="203">
        <f t="shared" ca="1" si="2"/>
        <v>8</v>
      </c>
      <c r="M6" s="203">
        <f t="shared" ca="1" si="2"/>
        <v>9</v>
      </c>
      <c r="N6" s="203">
        <f t="shared" ca="1" si="2"/>
        <v>10</v>
      </c>
      <c r="O6" s="203">
        <f t="shared" ca="1" si="2"/>
        <v>1</v>
      </c>
      <c r="P6" s="203">
        <f t="shared" ca="1" si="2"/>
        <v>2</v>
      </c>
      <c r="Q6" s="203">
        <f t="shared" ca="1" si="2"/>
        <v>3</v>
      </c>
      <c r="R6" s="203">
        <f t="shared" ca="1" si="2"/>
        <v>4</v>
      </c>
      <c r="S6" s="203">
        <f t="shared" ca="1" si="2"/>
        <v>5</v>
      </c>
      <c r="T6" s="203">
        <f t="shared" ca="1" si="2"/>
        <v>6</v>
      </c>
      <c r="U6" s="203">
        <f t="shared" ca="1" si="2"/>
        <v>7</v>
      </c>
      <c r="V6" s="203">
        <f t="shared" ca="1" si="2"/>
        <v>8</v>
      </c>
      <c r="W6" s="203">
        <f t="shared" ca="1" si="2"/>
        <v>9</v>
      </c>
    </row>
    <row r="7" spans="1:23" x14ac:dyDescent="0.25">
      <c r="A7" s="202">
        <f t="array" aca="1" ref="A7" ca="1">IF(ROWS(A$7:A7)&gt;=COUNTIF($C$3:$W$3,"&lt;&gt;0")+1,INDIRECT(ADDRESS(1,SUMPRODUCT(MAX((COLUMNS($A$1:$W$1))*($A$1:$W$1&lt;&gt;""))),4)),INDEX($C$1:$W$1,SMALL(IF($C$3:$W$3&lt;&gt;0,COLUMN($C$3:$W$3)-COLUMN($C$3)+1),ROWS(A$7:A7))))</f>
        <v>2017</v>
      </c>
      <c r="B7" s="202">
        <f ca="1">IF(A9=A8,MATCH(A8,$D$1:$W$1,0),MATCH(A8,$D$1:$W$1,0)-1)</f>
        <v>11</v>
      </c>
      <c r="C7" s="206"/>
      <c r="D7" s="204"/>
      <c r="E7" s="204"/>
      <c r="F7" s="203"/>
      <c r="G7" s="204"/>
      <c r="H7" s="204"/>
      <c r="I7" s="204"/>
      <c r="J7" s="204"/>
      <c r="K7" s="204"/>
      <c r="L7" s="204"/>
      <c r="M7" s="204"/>
      <c r="N7" s="204"/>
      <c r="O7" s="204"/>
      <c r="P7" s="204"/>
      <c r="Q7" s="204"/>
      <c r="R7" s="204"/>
      <c r="S7" s="204"/>
      <c r="T7" s="204"/>
      <c r="U7" s="204"/>
      <c r="V7" s="204"/>
      <c r="W7" s="204"/>
    </row>
    <row r="8" spans="1:23" s="207" customFormat="1" x14ac:dyDescent="0.25">
      <c r="A8" s="202">
        <f t="array" aca="1" ref="A8" ca="1">IF(ROWS(A$7:A8)&gt;=COUNTIF($C$3:$W$3,"&lt;&gt;0")+1,INDIRECT(ADDRESS(1,SUMPRODUCT(MAX((COLUMNS($A$1:$W$1))*($A$1:$W$1&lt;&gt;""))),4)),INDEX($C$1:$W$1,SMALL(IF($C$3:$W$3&lt;&gt;0,COLUMN($C$3:$W$3)-COLUMN($C$3)+1),ROWS(A$7:A8))))</f>
        <v>2027</v>
      </c>
      <c r="B8" s="202">
        <f t="shared" ref="B8:B19" ca="1" si="3">IF(A9="","",IF(A10=A9,MATCH(A9,$D$1:$W$1,0),MATCH(A9,$D$1:$W$1,0)-1))</f>
        <v>20</v>
      </c>
      <c r="C8" s="206"/>
      <c r="D8" s="208"/>
      <c r="E8" s="204"/>
      <c r="F8" s="203"/>
      <c r="G8" s="208"/>
      <c r="H8" s="208"/>
      <c r="I8" s="208"/>
      <c r="J8" s="208"/>
      <c r="K8" s="208"/>
      <c r="L8" s="208"/>
      <c r="M8" s="208"/>
      <c r="N8" s="208"/>
      <c r="O8" s="208"/>
      <c r="P8" s="208"/>
      <c r="Q8" s="208"/>
      <c r="R8" s="208"/>
      <c r="S8" s="208"/>
      <c r="T8" s="208"/>
      <c r="U8" s="208"/>
      <c r="V8" s="208"/>
      <c r="W8" s="208"/>
    </row>
    <row r="9" spans="1:23" x14ac:dyDescent="0.25">
      <c r="A9" s="202">
        <f t="array" aca="1" ref="A9" ca="1">IF(ROWS(A$7:A9)&gt;=COUNTIF($C$3:$W$3,"&lt;&gt;0")+1,INDIRECT(ADDRESS(1,SUMPRODUCT(MAX((COLUMNS($A$1:$W$1))*($A$1:$W$1&lt;&gt;""))),4)),INDEX($C$1:$W$1,SMALL(IF($C$3:$W$3&lt;&gt;0,COLUMN($C$3:$W$3)-COLUMN($C$3)+1),ROWS(A$7:A9))))</f>
        <v>2035</v>
      </c>
      <c r="B9" s="202">
        <f t="shared" ca="1" si="3"/>
        <v>20</v>
      </c>
      <c r="C9" s="206"/>
      <c r="E9" s="204"/>
      <c r="F9" s="203"/>
    </row>
    <row r="10" spans="1:23" x14ac:dyDescent="0.25">
      <c r="A10" s="202">
        <f t="array" aca="1" ref="A10" ca="1">IF(ROWS(A$7:A10)&gt;=COUNTIF($C$3:$W$3,"&lt;&gt;0")+1,INDIRECT(ADDRESS(1,SUMPRODUCT(MAX((COLUMNS($A$1:$W$1))*($A$1:$W$1&lt;&gt;""))),4)),INDEX($C$1:$W$1,SMALL(IF($C$3:$W$3&lt;&gt;0,COLUMN($C$3:$W$3)-COLUMN($C$3)+1),ROWS(A$7:A10))))</f>
        <v>2035</v>
      </c>
      <c r="B10" s="202">
        <f t="shared" ca="1" si="3"/>
        <v>20</v>
      </c>
      <c r="C10" s="206"/>
      <c r="D10" s="204"/>
      <c r="E10" s="204"/>
      <c r="F10" s="203"/>
      <c r="G10" s="204"/>
      <c r="H10" s="204"/>
      <c r="I10" s="204"/>
      <c r="J10" s="204"/>
      <c r="K10" s="204"/>
      <c r="L10" s="204"/>
      <c r="M10" s="204"/>
      <c r="N10" s="204"/>
      <c r="O10" s="204"/>
      <c r="P10" s="204"/>
      <c r="Q10" s="204"/>
      <c r="R10" s="204"/>
      <c r="S10" s="204"/>
      <c r="T10" s="204"/>
      <c r="U10" s="204"/>
      <c r="V10" s="204"/>
      <c r="W10" s="204"/>
    </row>
    <row r="11" spans="1:23" x14ac:dyDescent="0.25">
      <c r="A11" s="202">
        <f t="array" aca="1" ref="A11" ca="1">IF(ROWS(A$7:A11)&gt;=COUNTIF($C$3:$W$3,"&lt;&gt;0")+1,INDIRECT(ADDRESS(1,SUMPRODUCT(MAX((COLUMNS($A$1:$W$1))*($A$1:$W$1&lt;&gt;""))),4)),INDEX($C$1:$W$1,SMALL(IF($C$3:$W$3&lt;&gt;0,COLUMN($C$3:$W$3)-COLUMN($C$3)+1),ROWS(A$7:A11))))</f>
        <v>2035</v>
      </c>
      <c r="B11" s="202">
        <f t="shared" ca="1" si="3"/>
        <v>20</v>
      </c>
      <c r="C11" s="206"/>
      <c r="D11" s="204"/>
      <c r="E11" s="204"/>
      <c r="F11" s="203"/>
      <c r="G11" s="204"/>
      <c r="H11" s="204"/>
      <c r="I11" s="204"/>
      <c r="J11" s="204"/>
      <c r="K11" s="204"/>
      <c r="L11" s="204"/>
      <c r="M11" s="204"/>
      <c r="N11" s="204"/>
      <c r="O11" s="204"/>
      <c r="P11" s="204"/>
      <c r="Q11" s="204"/>
      <c r="R11" s="204"/>
      <c r="S11" s="204"/>
      <c r="T11" s="204"/>
      <c r="U11" s="204"/>
      <c r="V11" s="204"/>
      <c r="W11" s="204"/>
    </row>
    <row r="12" spans="1:23" x14ac:dyDescent="0.25">
      <c r="A12" s="202">
        <f t="array" aca="1" ref="A12" ca="1">IF(ROWS(A$7:A12)&gt;=COUNTIF($C$3:$W$3,"&lt;&gt;0")+1,INDIRECT(ADDRESS(1,SUMPRODUCT(MAX((COLUMNS($A$1:$W$1))*($A$1:$W$1&lt;&gt;""))),4)),INDEX($C$1:$W$1,SMALL(IF($C$3:$W$3&lt;&gt;0,COLUMN($C$3:$W$3)-COLUMN($C$3)+1),ROWS(A$7:A12))))</f>
        <v>2035</v>
      </c>
      <c r="B12" s="202">
        <f t="shared" ca="1" si="3"/>
        <v>20</v>
      </c>
      <c r="C12" s="206"/>
      <c r="E12" s="204"/>
      <c r="F12" s="203"/>
    </row>
    <row r="13" spans="1:23" x14ac:dyDescent="0.25">
      <c r="A13" s="202">
        <f t="array" aca="1" ref="A13" ca="1">IF(ROWS(A$7:A13)&gt;=COUNTIF($C$3:$W$3,"&lt;&gt;0")+1,INDIRECT(ADDRESS(1,SUMPRODUCT(MAX((COLUMNS($A$1:$W$1))*($A$1:$W$1&lt;&gt;""))),4)),INDEX($C$1:$W$1,SMALL(IF($C$3:$W$3&lt;&gt;0,COLUMN($C$3:$W$3)-COLUMN($C$3)+1),ROWS(A$7:A13))))</f>
        <v>2035</v>
      </c>
      <c r="B13" s="202">
        <f t="shared" ca="1" si="3"/>
        <v>20</v>
      </c>
      <c r="C13" s="202"/>
      <c r="D13" s="204"/>
      <c r="E13" s="204"/>
      <c r="F13" s="203"/>
      <c r="G13" s="204"/>
      <c r="H13" s="204"/>
      <c r="I13" s="204"/>
      <c r="J13" s="204"/>
      <c r="K13" s="204"/>
      <c r="L13" s="204"/>
      <c r="M13" s="204"/>
      <c r="N13" s="204"/>
      <c r="O13" s="204"/>
      <c r="P13" s="204"/>
      <c r="Q13" s="204"/>
      <c r="R13" s="204"/>
      <c r="S13" s="204"/>
      <c r="T13" s="204"/>
      <c r="U13" s="204"/>
      <c r="V13" s="204"/>
      <c r="W13" s="204"/>
    </row>
    <row r="14" spans="1:23" x14ac:dyDescent="0.25">
      <c r="A14" s="202">
        <f t="array" aca="1" ref="A14" ca="1">IF(ROWS(A$7:A14)&gt;=COUNTIF($C$3:$W$3,"&lt;&gt;0")+1,INDIRECT(ADDRESS(1,SUMPRODUCT(MAX((COLUMNS($A$1:$W$1))*($A$1:$W$1&lt;&gt;""))),4)),INDEX($C$1:$W$1,SMALL(IF($C$3:$W$3&lt;&gt;0,COLUMN($C$3:$W$3)-COLUMN($C$3)+1),ROWS(A$7:A14))))</f>
        <v>2035</v>
      </c>
      <c r="B14" s="202">
        <f t="shared" ca="1" si="3"/>
        <v>20</v>
      </c>
      <c r="C14" s="202"/>
      <c r="E14" s="204"/>
      <c r="F14" s="203"/>
    </row>
    <row r="15" spans="1:23" x14ac:dyDescent="0.25">
      <c r="A15" s="202">
        <f t="array" aca="1" ref="A15" ca="1">IF(ROWS(A$7:A15)&gt;=COUNTIF($C$3:$W$3,"&lt;&gt;0")+1,INDIRECT(ADDRESS(1,SUMPRODUCT(MAX((COLUMNS($A$1:$W$1))*($A$1:$W$1&lt;&gt;""))),4)),INDEX($C$1:$W$1,SMALL(IF($C$3:$W$3&lt;&gt;0,COLUMN($C$3:$W$3)-COLUMN($C$3)+1),ROWS(A$7:A15))))</f>
        <v>2035</v>
      </c>
      <c r="B15" s="202">
        <f t="shared" ca="1" si="3"/>
        <v>20</v>
      </c>
      <c r="C15" s="202"/>
      <c r="D15" s="205"/>
      <c r="E15" s="204"/>
      <c r="F15" s="203"/>
      <c r="G15" s="205"/>
      <c r="H15" s="205"/>
      <c r="I15" s="205"/>
      <c r="J15" s="205"/>
      <c r="K15" s="205"/>
      <c r="L15" s="205"/>
      <c r="M15" s="205"/>
      <c r="N15" s="205"/>
      <c r="O15" s="205"/>
      <c r="P15" s="205"/>
      <c r="Q15" s="205"/>
      <c r="R15" s="205"/>
      <c r="S15" s="205"/>
      <c r="T15" s="205"/>
      <c r="U15" s="205"/>
      <c r="V15" s="205"/>
      <c r="W15" s="205"/>
    </row>
    <row r="16" spans="1:23" x14ac:dyDescent="0.25">
      <c r="A16" s="202">
        <f t="array" aca="1" ref="A16" ca="1">IF(ROWS(A$7:A16)&gt;=COUNTIF($C$3:$W$3,"&lt;&gt;0")+1,INDIRECT(ADDRESS(1,SUMPRODUCT(MAX((COLUMNS($A$1:$W$1))*($A$1:$W$1&lt;&gt;""))),4)),INDEX($C$1:$W$1,SMALL(IF($C$3:$W$3&lt;&gt;0,COLUMN($C$3:$W$3)-COLUMN($C$3)+1),ROWS(A$7:A16))))</f>
        <v>2035</v>
      </c>
      <c r="B16" s="202">
        <f t="shared" ca="1" si="3"/>
        <v>20</v>
      </c>
      <c r="C16" s="202"/>
      <c r="E16" s="204"/>
      <c r="F16" s="203"/>
    </row>
    <row r="17" spans="1:18" x14ac:dyDescent="0.25">
      <c r="A17" s="202">
        <f t="array" aca="1" ref="A17" ca="1">IF(ROWS(A$7:A17)&gt;=COUNTIF($C$3:$W$3,"&lt;&gt;0")+1,INDIRECT(ADDRESS(1,SUMPRODUCT(MAX((COLUMNS($A$1:$W$1))*($A$1:$W$1&lt;&gt;""))),4)),INDEX($C$1:$W$1,SMALL(IF($C$3:$W$3&lt;&gt;0,COLUMN($C$3:$W$3)-COLUMN($C$3)+1),ROWS(A$7:A17))))</f>
        <v>2035</v>
      </c>
      <c r="B17" s="202">
        <f t="shared" ca="1" si="3"/>
        <v>20</v>
      </c>
      <c r="C17" s="202"/>
      <c r="E17" s="204"/>
      <c r="F17" s="203"/>
    </row>
    <row r="18" spans="1:18" x14ac:dyDescent="0.25">
      <c r="A18" s="202">
        <f t="array" aca="1" ref="A18" ca="1">IF(ROWS(A$7:A18)&gt;=COUNTIF($C$3:$W$3,"&lt;&gt;0")+1,INDIRECT(ADDRESS(1,SUMPRODUCT(MAX((COLUMNS($A$1:$W$1))*($A$1:$W$1&lt;&gt;""))),4)),INDEX($C$1:$W$1,SMALL(IF($C$3:$W$3&lt;&gt;0,COLUMN($C$3:$W$3)-COLUMN($C$3)+1),ROWS(A$7:A18))))</f>
        <v>2035</v>
      </c>
      <c r="B18" s="202">
        <f t="shared" ca="1" si="3"/>
        <v>19</v>
      </c>
      <c r="C18" s="202"/>
      <c r="D18" s="204"/>
      <c r="E18" s="204"/>
      <c r="F18" s="203"/>
      <c r="G18" s="204"/>
      <c r="H18" s="204"/>
      <c r="I18" s="204"/>
      <c r="J18" s="204"/>
      <c r="K18" s="204"/>
      <c r="L18" s="204"/>
      <c r="M18" s="204"/>
      <c r="N18" s="204"/>
      <c r="O18" s="204"/>
      <c r="P18" s="204"/>
      <c r="Q18" s="204"/>
      <c r="R18" s="204"/>
    </row>
    <row r="19" spans="1:18" x14ac:dyDescent="0.25">
      <c r="A19" s="202">
        <f t="array" aca="1" ref="A19" ca="1">IF(ROWS(A$7:A19)&gt;=COUNTIF($C$3:$W$3,"&lt;&gt;0")+1,INDIRECT(ADDRESS(1,SUMPRODUCT(MAX((COLUMNS($A$1:$W$1))*($A$1:$W$1&lt;&gt;""))),4)),INDEX($C$1:$W$1,SMALL(IF($C$3:$W$3&lt;&gt;0,COLUMN($C$3:$W$3)-COLUMN($C$3)+1),ROWS(A$7:A19))))</f>
        <v>2035</v>
      </c>
      <c r="B19" s="202" t="str">
        <f t="shared" si="3"/>
        <v/>
      </c>
      <c r="C19" s="202"/>
      <c r="E19" s="204"/>
      <c r="F19" s="203"/>
    </row>
    <row r="20" spans="1:18" x14ac:dyDescent="0.25">
      <c r="A20" s="202"/>
      <c r="B20" s="202"/>
      <c r="C20" s="202"/>
      <c r="E20" s="204"/>
      <c r="F20" s="203"/>
    </row>
    <row r="21" spans="1:18" x14ac:dyDescent="0.25">
      <c r="A21" s="20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10</vt:i4>
      </vt:variant>
    </vt:vector>
  </HeadingPairs>
  <TitlesOfParts>
    <vt:vector size="10" baseType="lpstr">
      <vt:lpstr>Tabelle de base</vt:lpstr>
      <vt:lpstr>Tableau 2</vt:lpstr>
      <vt:lpstr>Modèle tableau investissement</vt:lpstr>
      <vt:lpstr>L1</vt:lpstr>
      <vt:lpstr>L2</vt:lpstr>
      <vt:lpstr>L3</vt:lpstr>
      <vt:lpstr>L4</vt:lpstr>
      <vt:lpstr>L5</vt:lpstr>
      <vt:lpstr>L6</vt:lpstr>
      <vt:lpstr>L7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Printed>2015-02-20T10:08:06Z</cp:lastPrinted>
  <dcterms:created xsi:type="dcterms:W3CDTF">2014-09-21T11:07:57Z</dcterms:created>
  <dcterms:modified xsi:type="dcterms:W3CDTF">2015-03-26T15:10:36Z</dcterms:modified>
</cp:coreProperties>
</file>