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18780" windowHeight="10380"/>
  </bookViews>
  <sheets>
    <sheet name="Planning" sheetId="1" r:id="rId1"/>
    <sheet name="Récap Individuel" sheetId="2" r:id="rId2"/>
    <sheet name="Récap Global Activité Horaire" sheetId="3" r:id="rId3"/>
    <sheet name="Système" sheetId="4" r:id="rId4"/>
  </sheets>
  <functionGroups builtInGroupCount="17"/>
  <definedNames>
    <definedName name="AN">Système!$A$2</definedName>
    <definedName name="An_print">Système!$B$2</definedName>
    <definedName name="Après_Journée">Système!$A$32</definedName>
    <definedName name="Avant_Journée">Système!$A$28</definedName>
    <definedName name="cette_annee">Système!$C$2</definedName>
    <definedName name="Congés_Payés">Système!$A$10</definedName>
    <definedName name="CP">Système!$N$3</definedName>
    <definedName name="CP_2">Système!$N$4</definedName>
    <definedName name="CR">Système!$N$15</definedName>
    <definedName name="d_an">Système!$S$2</definedName>
    <definedName name="d_at">Système!$S$10</definedName>
    <definedName name="d_av">Système!$S$6</definedName>
    <definedName name="d_de">Système!$S$14</definedName>
    <definedName name="d_fe">Système!$S$4</definedName>
    <definedName name="d_ja">Système!$S$3</definedName>
    <definedName name="d_jn">Système!$S$8</definedName>
    <definedName name="d_jt">Système!$S$9</definedName>
    <definedName name="d_mi">Système!$S$7</definedName>
    <definedName name="d_ms">Système!$S$5</definedName>
    <definedName name="d_no">Système!$S$13</definedName>
    <definedName name="d_oc">Système!$S$12</definedName>
    <definedName name="d_se">Système!$S$11</definedName>
    <definedName name="debut">Planning!$H$15</definedName>
    <definedName name="Dimanche">Système!$A$24</definedName>
    <definedName name="f_an">Système!$T$2</definedName>
    <definedName name="f_at">Système!$T$10</definedName>
    <definedName name="f_av">Système!$T$6</definedName>
    <definedName name="f_de">Système!$T$14</definedName>
    <definedName name="f_fe">Système!$T$4</definedName>
    <definedName name="f_ja">Système!$T$3</definedName>
    <definedName name="f_jn">Système!$T$8</definedName>
    <definedName name="f_jt">Système!$T$9</definedName>
    <definedName name="f_mi">Système!$T$7</definedName>
    <definedName name="f_ms">Système!$T$5</definedName>
    <definedName name="f_no">Système!$T$13</definedName>
    <definedName name="f_oc">Système!$T$12</definedName>
    <definedName name="f_se">Système!$T$11</definedName>
    <definedName name="férié">Système!$C$2:$C$49</definedName>
    <definedName name="Hauteur_Ligne_Act">Système!$A$8</definedName>
    <definedName name="Hauteur_Ligne_Imp">Système!$A$6</definedName>
    <definedName name="Jeudi">Système!$A$18</definedName>
    <definedName name="Le_scroll">Système!$B$6</definedName>
    <definedName name="Lundi">Système!$A$12</definedName>
    <definedName name="Mardi">Système!$A$14</definedName>
    <definedName name="Mémoire">Système!$F$2</definedName>
    <definedName name="Mercredi">Système!$A$16</definedName>
    <definedName name="NB_PER_MAX">Système!$V$2</definedName>
    <definedName name="NB_Personnel">Système!$B$4</definedName>
    <definedName name="Pâques">Système!$C$12</definedName>
    <definedName name="Pendant_Journée">Système!$A$30</definedName>
    <definedName name="Position_journalière">Système!$A$26</definedName>
    <definedName name="RTT">Système!$N$6</definedName>
    <definedName name="Samedi">Système!$A$22</definedName>
    <definedName name="Sélection_période">'Récap Individuel'!$A$1</definedName>
    <definedName name="Service">Système!$A$4</definedName>
    <definedName name="tab">'Récap Global Activité Horaire'!$C$2:$N$27</definedName>
    <definedName name="tab_z">Système!$R$1:$T$20</definedName>
    <definedName name="Titre_Mémoire">Système!$F$3</definedName>
    <definedName name="Vendredi">Système!$A$20</definedName>
  </definedNames>
  <calcPr calcId="145621"/>
</workbook>
</file>

<file path=xl/calcChain.xml><?xml version="1.0" encoding="utf-8"?>
<calcChain xmlns="http://schemas.openxmlformats.org/spreadsheetml/2006/main">
  <c r="AC2" i="2" l="1"/>
  <c r="C17" i="2" l="1"/>
  <c r="B4" i="4" l="1"/>
  <c r="A55" i="2"/>
  <c r="AD55" i="2" l="1"/>
  <c r="AJ55" i="2"/>
  <c r="AH55" i="2"/>
  <c r="AG55" i="2"/>
  <c r="AL55" i="2"/>
  <c r="AK55" i="2"/>
  <c r="AI55" i="2"/>
  <c r="AF55" i="2"/>
  <c r="AE55" i="2"/>
  <c r="AC55" i="2"/>
  <c r="S55" i="2"/>
  <c r="I55" i="2"/>
  <c r="A54" i="2"/>
  <c r="AD54" i="2" l="1"/>
  <c r="AJ54" i="2"/>
  <c r="AH54" i="2"/>
  <c r="AG54" i="2"/>
  <c r="AL54" i="2"/>
  <c r="AK54" i="2"/>
  <c r="AI54" i="2"/>
  <c r="AF54" i="2"/>
  <c r="AE54" i="2"/>
  <c r="AC54" i="2"/>
  <c r="S54" i="2"/>
  <c r="I54" i="2"/>
  <c r="AD2" i="2"/>
  <c r="S2" i="2"/>
  <c r="I2" i="2"/>
  <c r="B24" i="3"/>
  <c r="B25" i="3"/>
  <c r="B26" i="3"/>
  <c r="B27" i="3"/>
  <c r="B23" i="3" l="1"/>
  <c r="A23" i="3"/>
  <c r="B22" i="3"/>
  <c r="B21" i="3"/>
  <c r="B20" i="3"/>
  <c r="B19" i="3"/>
  <c r="A19" i="3"/>
  <c r="B18" i="3"/>
  <c r="B17" i="3"/>
  <c r="B16" i="3"/>
  <c r="B15" i="3"/>
  <c r="A15" i="3"/>
  <c r="B14" i="3"/>
  <c r="B13" i="3"/>
  <c r="A13" i="3"/>
  <c r="B12" i="3"/>
  <c r="B11" i="3"/>
  <c r="B10" i="3"/>
  <c r="B9" i="3"/>
  <c r="B8" i="3"/>
  <c r="B7" i="3"/>
  <c r="A7" i="3"/>
  <c r="B6" i="3"/>
  <c r="B5" i="3"/>
  <c r="B4" i="3"/>
  <c r="A4" i="3"/>
  <c r="N3" i="3"/>
  <c r="M3" i="3"/>
  <c r="L3" i="3"/>
  <c r="K3" i="3"/>
  <c r="J3" i="3"/>
  <c r="I3" i="3"/>
  <c r="H3" i="3"/>
  <c r="G3" i="3"/>
  <c r="F3" i="3"/>
  <c r="E3" i="3"/>
  <c r="D3" i="3"/>
  <c r="C3" i="3"/>
  <c r="N2" i="3"/>
  <c r="M2" i="3"/>
  <c r="L2" i="3"/>
  <c r="K2" i="3"/>
  <c r="J2" i="3"/>
  <c r="I2" i="3"/>
  <c r="H2" i="3"/>
  <c r="G2" i="3"/>
  <c r="F2" i="3"/>
  <c r="E2" i="3"/>
  <c r="D2" i="3"/>
  <c r="C2" i="3"/>
  <c r="AB2" i="2"/>
  <c r="AL2" i="2"/>
  <c r="AK2" i="2"/>
  <c r="AJ2" i="2"/>
  <c r="AI2" i="2"/>
  <c r="AH2" i="2"/>
  <c r="AG2" i="2"/>
  <c r="AF2" i="2"/>
  <c r="AE2" i="2"/>
  <c r="AA2" i="2"/>
  <c r="Z2" i="2"/>
  <c r="Y2" i="2"/>
  <c r="X2" i="2"/>
  <c r="W2" i="2"/>
  <c r="V2" i="2"/>
  <c r="U2" i="2"/>
  <c r="T2" i="2"/>
  <c r="R2" i="2"/>
  <c r="Q2" i="2"/>
  <c r="P2" i="2"/>
  <c r="O2" i="2"/>
  <c r="N2" i="2"/>
  <c r="M2" i="2"/>
  <c r="L2" i="2"/>
  <c r="K2" i="2"/>
  <c r="J2" i="2"/>
  <c r="G2" i="2"/>
  <c r="F2" i="2"/>
  <c r="E2" i="2"/>
  <c r="X1" i="2"/>
  <c r="T1" i="2"/>
  <c r="P1" i="2"/>
  <c r="N1" i="2"/>
  <c r="E1" i="2"/>
  <c r="H1" i="2"/>
  <c r="H2" i="2"/>
  <c r="A38" i="2"/>
  <c r="A18" i="2"/>
  <c r="A47" i="2"/>
  <c r="A4" i="2"/>
  <c r="A6" i="2"/>
  <c r="A36" i="2"/>
  <c r="A15" i="2"/>
  <c r="A45" i="2"/>
  <c r="A25" i="2"/>
  <c r="A3" i="2"/>
  <c r="A34" i="2"/>
  <c r="A13" i="2"/>
  <c r="A23" i="2"/>
  <c r="A32" i="2"/>
  <c r="A41" i="2"/>
  <c r="A50" i="2"/>
  <c r="A9" i="2"/>
  <c r="A19" i="2"/>
  <c r="A28" i="2"/>
  <c r="A7" i="2"/>
  <c r="A37" i="2"/>
  <c r="A44" i="2"/>
  <c r="A46" i="2"/>
  <c r="A26" i="2"/>
  <c r="A5" i="2"/>
  <c r="A35" i="2"/>
  <c r="A14" i="2"/>
  <c r="A22" i="2"/>
  <c r="A24" i="2"/>
  <c r="A53" i="2"/>
  <c r="A33" i="2"/>
  <c r="A12" i="2"/>
  <c r="A42" i="2"/>
  <c r="A49" i="2"/>
  <c r="A51" i="2"/>
  <c r="A31" i="2"/>
  <c r="A10" i="2"/>
  <c r="A40" i="2"/>
  <c r="A20" i="2"/>
  <c r="A27" i="2"/>
  <c r="A29" i="2"/>
  <c r="A8" i="2"/>
  <c r="A43" i="2"/>
  <c r="A52" i="2"/>
  <c r="A11" i="2"/>
  <c r="A21" i="2"/>
  <c r="A30" i="2"/>
  <c r="A39" i="2"/>
  <c r="A48" i="2"/>
  <c r="V2" i="4" l="1"/>
  <c r="AD52" i="2"/>
  <c r="AD50" i="2"/>
  <c r="AD48" i="2"/>
  <c r="AD46" i="2"/>
  <c r="AD44" i="2"/>
  <c r="AD42" i="2"/>
  <c r="AD40" i="2"/>
  <c r="AD38" i="2"/>
  <c r="AD36" i="2"/>
  <c r="AD34" i="2"/>
  <c r="AD32" i="2"/>
  <c r="AD30" i="2"/>
  <c r="AD28" i="2"/>
  <c r="AD26" i="2"/>
  <c r="AD24" i="2"/>
  <c r="AD22" i="2"/>
  <c r="AD20" i="2"/>
  <c r="AD18" i="2"/>
  <c r="AD53" i="2"/>
  <c r="AD51" i="2"/>
  <c r="AD49" i="2"/>
  <c r="AD47" i="2"/>
  <c r="AD45" i="2"/>
  <c r="AD43" i="2"/>
  <c r="AD41" i="2"/>
  <c r="AD39" i="2"/>
  <c r="AD37" i="2"/>
  <c r="AD35" i="2"/>
  <c r="AD33" i="2"/>
  <c r="AD31" i="2"/>
  <c r="AD29" i="2"/>
  <c r="AD27" i="2"/>
  <c r="AD25" i="2"/>
  <c r="AD23" i="2"/>
  <c r="AD21" i="2"/>
  <c r="AD19" i="2"/>
  <c r="AJ52" i="2"/>
  <c r="AH52" i="2"/>
  <c r="AG52" i="2"/>
  <c r="AL52" i="2"/>
  <c r="AK52" i="2"/>
  <c r="AI52" i="2"/>
  <c r="AF52" i="2"/>
  <c r="AE52" i="2"/>
  <c r="AJ50" i="2"/>
  <c r="AH50" i="2"/>
  <c r="AG50" i="2"/>
  <c r="AK50" i="2"/>
  <c r="AE50" i="2"/>
  <c r="AL50" i="2"/>
  <c r="AI50" i="2"/>
  <c r="AF50" i="2"/>
  <c r="AJ48" i="2"/>
  <c r="AH48" i="2"/>
  <c r="AG48" i="2"/>
  <c r="AK48" i="2"/>
  <c r="AE48" i="2"/>
  <c r="AL48" i="2"/>
  <c r="AI48" i="2"/>
  <c r="AF48" i="2"/>
  <c r="AL46" i="2"/>
  <c r="AK46" i="2"/>
  <c r="AI46" i="2"/>
  <c r="AF46" i="2"/>
  <c r="AE46" i="2"/>
  <c r="AJ46" i="2"/>
  <c r="AH46" i="2"/>
  <c r="AG46" i="2"/>
  <c r="AL44" i="2"/>
  <c r="AK44" i="2"/>
  <c r="AI44" i="2"/>
  <c r="AF44" i="2"/>
  <c r="AE44" i="2"/>
  <c r="AJ44" i="2"/>
  <c r="AH44" i="2"/>
  <c r="AG44" i="2"/>
  <c r="AL42" i="2"/>
  <c r="AK42" i="2"/>
  <c r="AI42" i="2"/>
  <c r="AF42" i="2"/>
  <c r="AE42" i="2"/>
  <c r="AJ42" i="2"/>
  <c r="AH42" i="2"/>
  <c r="AG42" i="2"/>
  <c r="AL40" i="2"/>
  <c r="AK40" i="2"/>
  <c r="AI40" i="2"/>
  <c r="AF40" i="2"/>
  <c r="AE40" i="2"/>
  <c r="AJ40" i="2"/>
  <c r="AH40" i="2"/>
  <c r="AG40" i="2"/>
  <c r="AL38" i="2"/>
  <c r="AK38" i="2"/>
  <c r="AI38" i="2"/>
  <c r="AF38" i="2"/>
  <c r="AE38" i="2"/>
  <c r="AJ38" i="2"/>
  <c r="AH38" i="2"/>
  <c r="AG38" i="2"/>
  <c r="AL36" i="2"/>
  <c r="AK36" i="2"/>
  <c r="AI36" i="2"/>
  <c r="AF36" i="2"/>
  <c r="AE36" i="2"/>
  <c r="AJ36" i="2"/>
  <c r="AH36" i="2"/>
  <c r="AG36" i="2"/>
  <c r="AL34" i="2"/>
  <c r="AK34" i="2"/>
  <c r="AI34" i="2"/>
  <c r="AF34" i="2"/>
  <c r="AE34" i="2"/>
  <c r="AJ34" i="2"/>
  <c r="AH34" i="2"/>
  <c r="AG34" i="2"/>
  <c r="AL32" i="2"/>
  <c r="AK32" i="2"/>
  <c r="AI32" i="2"/>
  <c r="AF32" i="2"/>
  <c r="AE32" i="2"/>
  <c r="AJ32" i="2"/>
  <c r="AH32" i="2"/>
  <c r="AG32" i="2"/>
  <c r="AL30" i="2"/>
  <c r="AK30" i="2"/>
  <c r="AI30" i="2"/>
  <c r="AF30" i="2"/>
  <c r="AE30" i="2"/>
  <c r="AJ30" i="2"/>
  <c r="AH30" i="2"/>
  <c r="AG30" i="2"/>
  <c r="AL28" i="2"/>
  <c r="AK28" i="2"/>
  <c r="AI28" i="2"/>
  <c r="AF28" i="2"/>
  <c r="AE28" i="2"/>
  <c r="AJ28" i="2"/>
  <c r="AH28" i="2"/>
  <c r="AG28" i="2"/>
  <c r="AL26" i="2"/>
  <c r="AK26" i="2"/>
  <c r="AI26" i="2"/>
  <c r="AF26" i="2"/>
  <c r="AE26" i="2"/>
  <c r="AJ26" i="2"/>
  <c r="AH26" i="2"/>
  <c r="AG26" i="2"/>
  <c r="AL24" i="2"/>
  <c r="AK24" i="2"/>
  <c r="AI24" i="2"/>
  <c r="AF24" i="2"/>
  <c r="AE24" i="2"/>
  <c r="AJ24" i="2"/>
  <c r="AH24" i="2"/>
  <c r="AG24" i="2"/>
  <c r="AL22" i="2"/>
  <c r="AK22" i="2"/>
  <c r="AI22" i="2"/>
  <c r="AF22" i="2"/>
  <c r="AE22" i="2"/>
  <c r="AJ22" i="2"/>
  <c r="AH22" i="2"/>
  <c r="AG22" i="2"/>
  <c r="AL20" i="2"/>
  <c r="AK20" i="2"/>
  <c r="AI20" i="2"/>
  <c r="AF20" i="2"/>
  <c r="AE20" i="2"/>
  <c r="AJ20" i="2"/>
  <c r="AH20" i="2"/>
  <c r="AG20" i="2"/>
  <c r="AL18" i="2"/>
  <c r="AK18" i="2"/>
  <c r="AI18" i="2"/>
  <c r="AF18" i="2"/>
  <c r="AE18" i="2"/>
  <c r="AJ18" i="2"/>
  <c r="AH18" i="2"/>
  <c r="AG18" i="2"/>
  <c r="AJ53" i="2"/>
  <c r="AH53" i="2"/>
  <c r="AG53" i="2"/>
  <c r="AL53" i="2"/>
  <c r="AK53" i="2"/>
  <c r="AI53" i="2"/>
  <c r="AF53" i="2"/>
  <c r="AE53" i="2"/>
  <c r="AL51" i="2"/>
  <c r="AJ51" i="2"/>
  <c r="AH51" i="2"/>
  <c r="AG51" i="2"/>
  <c r="AK51" i="2"/>
  <c r="AE51" i="2"/>
  <c r="AI51" i="2"/>
  <c r="AF51" i="2"/>
  <c r="AJ49" i="2"/>
  <c r="AH49" i="2"/>
  <c r="AG49" i="2"/>
  <c r="AK49" i="2"/>
  <c r="AE49" i="2"/>
  <c r="AL49" i="2"/>
  <c r="AI49" i="2"/>
  <c r="AF49" i="2"/>
  <c r="AK47" i="2"/>
  <c r="AI47" i="2"/>
  <c r="AF47" i="2"/>
  <c r="AE47" i="2"/>
  <c r="AL47" i="2"/>
  <c r="AJ47" i="2"/>
  <c r="AH47" i="2"/>
  <c r="AG47" i="2"/>
  <c r="AL45" i="2"/>
  <c r="AK45" i="2"/>
  <c r="AI45" i="2"/>
  <c r="AF45" i="2"/>
  <c r="AE45" i="2"/>
  <c r="AJ45" i="2"/>
  <c r="AH45" i="2"/>
  <c r="AG45" i="2"/>
  <c r="AL43" i="2"/>
  <c r="AK43" i="2"/>
  <c r="AI43" i="2"/>
  <c r="AF43" i="2"/>
  <c r="AE43" i="2"/>
  <c r="AJ43" i="2"/>
  <c r="AH43" i="2"/>
  <c r="AG43" i="2"/>
  <c r="AL41" i="2"/>
  <c r="AK41" i="2"/>
  <c r="AI41" i="2"/>
  <c r="AJ41" i="2"/>
  <c r="AH41" i="2"/>
  <c r="AF41" i="2"/>
  <c r="AE41" i="2"/>
  <c r="AG41" i="2"/>
  <c r="AL39" i="2"/>
  <c r="AK39" i="2"/>
  <c r="AI39" i="2"/>
  <c r="AF39" i="2"/>
  <c r="AE39" i="2"/>
  <c r="AJ39" i="2"/>
  <c r="AH39" i="2"/>
  <c r="AG39" i="2"/>
  <c r="AL37" i="2"/>
  <c r="AK37" i="2"/>
  <c r="AI37" i="2"/>
  <c r="AF37" i="2"/>
  <c r="AE37" i="2"/>
  <c r="AJ37" i="2"/>
  <c r="AH37" i="2"/>
  <c r="AG37" i="2"/>
  <c r="AL35" i="2"/>
  <c r="AK35" i="2"/>
  <c r="AI35" i="2"/>
  <c r="AF35" i="2"/>
  <c r="AE35" i="2"/>
  <c r="AJ35" i="2"/>
  <c r="AH35" i="2"/>
  <c r="AG35" i="2"/>
  <c r="AL33" i="2"/>
  <c r="AK33" i="2"/>
  <c r="AI33" i="2"/>
  <c r="AF33" i="2"/>
  <c r="AE33" i="2"/>
  <c r="AJ33" i="2"/>
  <c r="AH33" i="2"/>
  <c r="AG33" i="2"/>
  <c r="AL31" i="2"/>
  <c r="AK31" i="2"/>
  <c r="AI31" i="2"/>
  <c r="AF31" i="2"/>
  <c r="AE31" i="2"/>
  <c r="AJ31" i="2"/>
  <c r="AH31" i="2"/>
  <c r="AG31" i="2"/>
  <c r="AL29" i="2"/>
  <c r="AK29" i="2"/>
  <c r="AI29" i="2"/>
  <c r="AF29" i="2"/>
  <c r="AE29" i="2"/>
  <c r="AJ29" i="2"/>
  <c r="AH29" i="2"/>
  <c r="AG29" i="2"/>
  <c r="AL27" i="2"/>
  <c r="AK27" i="2"/>
  <c r="AI27" i="2"/>
  <c r="AF27" i="2"/>
  <c r="AE27" i="2"/>
  <c r="AJ27" i="2"/>
  <c r="AH27" i="2"/>
  <c r="AG27" i="2"/>
  <c r="AL25" i="2"/>
  <c r="AK25" i="2"/>
  <c r="AI25" i="2"/>
  <c r="AF25" i="2"/>
  <c r="AE25" i="2"/>
  <c r="AJ25" i="2"/>
  <c r="AH25" i="2"/>
  <c r="AG25" i="2"/>
  <c r="AL23" i="2"/>
  <c r="AK23" i="2"/>
  <c r="AI23" i="2"/>
  <c r="AF23" i="2"/>
  <c r="AE23" i="2"/>
  <c r="AJ23" i="2"/>
  <c r="AH23" i="2"/>
  <c r="AG23" i="2"/>
  <c r="AL21" i="2"/>
  <c r="AK21" i="2"/>
  <c r="AI21" i="2"/>
  <c r="AF21" i="2"/>
  <c r="AE21" i="2"/>
  <c r="AJ21" i="2"/>
  <c r="AH21" i="2"/>
  <c r="AG21" i="2"/>
  <c r="AL19" i="2"/>
  <c r="AK19" i="2"/>
  <c r="AI19" i="2"/>
  <c r="AF19" i="2"/>
  <c r="AE19" i="2"/>
  <c r="AJ19" i="2"/>
  <c r="AH19" i="2"/>
  <c r="AG19" i="2"/>
  <c r="AC52" i="2"/>
  <c r="AC50" i="2"/>
  <c r="AC48" i="2"/>
  <c r="AC46" i="2"/>
  <c r="AC44" i="2"/>
  <c r="AC42" i="2"/>
  <c r="AC40" i="2"/>
  <c r="AC38" i="2"/>
  <c r="AC36" i="2"/>
  <c r="AC34" i="2"/>
  <c r="AC32" i="2"/>
  <c r="AC30" i="2"/>
  <c r="AC28" i="2"/>
  <c r="AC26" i="2"/>
  <c r="AC24" i="2"/>
  <c r="AC22" i="2"/>
  <c r="AC20" i="2"/>
  <c r="AC18" i="2"/>
  <c r="AC53" i="2"/>
  <c r="AC51" i="2"/>
  <c r="AC49" i="2"/>
  <c r="AC47" i="2"/>
  <c r="AC45" i="2"/>
  <c r="AC43" i="2"/>
  <c r="AC41" i="2"/>
  <c r="AC39" i="2"/>
  <c r="AC37" i="2"/>
  <c r="AC35" i="2"/>
  <c r="AC33" i="2"/>
  <c r="AC31" i="2"/>
  <c r="AC29" i="2"/>
  <c r="AC27" i="2"/>
  <c r="AC25" i="2"/>
  <c r="AC23" i="2"/>
  <c r="AC21" i="2"/>
  <c r="AC19" i="2"/>
  <c r="S52" i="2"/>
  <c r="I52" i="2"/>
  <c r="S50" i="2"/>
  <c r="I50" i="2"/>
  <c r="S48" i="2"/>
  <c r="I48" i="2"/>
  <c r="S46" i="2"/>
  <c r="I46" i="2"/>
  <c r="S44" i="2"/>
  <c r="I44" i="2"/>
  <c r="S42" i="2"/>
  <c r="I42" i="2"/>
  <c r="I40" i="2"/>
  <c r="S40" i="2"/>
  <c r="I38" i="2"/>
  <c r="S38" i="2"/>
  <c r="S36" i="2"/>
  <c r="I36" i="2"/>
  <c r="S34" i="2"/>
  <c r="I34" i="2"/>
  <c r="I32" i="2"/>
  <c r="S32" i="2"/>
  <c r="I30" i="2"/>
  <c r="S30" i="2"/>
  <c r="I28" i="2"/>
  <c r="S28" i="2"/>
  <c r="S26" i="2"/>
  <c r="I26" i="2"/>
  <c r="S24" i="2"/>
  <c r="I24" i="2"/>
  <c r="I22" i="2"/>
  <c r="S22" i="2"/>
  <c r="I20" i="2"/>
  <c r="S20" i="2"/>
  <c r="S18" i="2"/>
  <c r="I18" i="2"/>
  <c r="S53" i="2"/>
  <c r="I53" i="2"/>
  <c r="I51" i="2"/>
  <c r="S51" i="2"/>
  <c r="S49" i="2"/>
  <c r="I49" i="2"/>
  <c r="S47" i="2"/>
  <c r="I47" i="2"/>
  <c r="S45" i="2"/>
  <c r="I45" i="2"/>
  <c r="S43" i="2"/>
  <c r="I43" i="2"/>
  <c r="I41" i="2"/>
  <c r="S41" i="2"/>
  <c r="I39" i="2"/>
  <c r="S39" i="2"/>
  <c r="S37" i="2"/>
  <c r="I37" i="2"/>
  <c r="S35" i="2"/>
  <c r="I35" i="2"/>
  <c r="S33" i="2"/>
  <c r="I33" i="2"/>
  <c r="I31" i="2"/>
  <c r="S31" i="2"/>
  <c r="I29" i="2"/>
  <c r="S29" i="2"/>
  <c r="S27" i="2"/>
  <c r="I27" i="2"/>
  <c r="S25" i="2"/>
  <c r="I25" i="2"/>
  <c r="I23" i="2"/>
  <c r="S23" i="2"/>
  <c r="I21" i="2"/>
  <c r="S21" i="2"/>
  <c r="S19" i="2"/>
  <c r="I19" i="2"/>
  <c r="AB52" i="2"/>
  <c r="Z52" i="2"/>
  <c r="X52" i="2"/>
  <c r="V52" i="2"/>
  <c r="T52" i="2"/>
  <c r="R52" i="2"/>
  <c r="P52" i="2"/>
  <c r="N52" i="2"/>
  <c r="L52" i="2"/>
  <c r="J52" i="2"/>
  <c r="H52" i="2"/>
  <c r="F52" i="2"/>
  <c r="AA52" i="2"/>
  <c r="Y52" i="2"/>
  <c r="W52" i="2"/>
  <c r="U52" i="2"/>
  <c r="Q52" i="2"/>
  <c r="O52" i="2"/>
  <c r="M52" i="2"/>
  <c r="K52" i="2"/>
  <c r="G52" i="2"/>
  <c r="E52" i="2"/>
  <c r="AB50" i="2"/>
  <c r="Z50" i="2"/>
  <c r="X50" i="2"/>
  <c r="V50" i="2"/>
  <c r="T50" i="2"/>
  <c r="R50" i="2"/>
  <c r="P50" i="2"/>
  <c r="N50" i="2"/>
  <c r="L50" i="2"/>
  <c r="J50" i="2"/>
  <c r="H50" i="2"/>
  <c r="F50" i="2"/>
  <c r="AA50" i="2"/>
  <c r="Y50" i="2"/>
  <c r="W50" i="2"/>
  <c r="U50" i="2"/>
  <c r="Q50" i="2"/>
  <c r="O50" i="2"/>
  <c r="M50" i="2"/>
  <c r="K50" i="2"/>
  <c r="G50" i="2"/>
  <c r="E50" i="2"/>
  <c r="AB48" i="2"/>
  <c r="AA48" i="2"/>
  <c r="Z48" i="2"/>
  <c r="X48" i="2"/>
  <c r="V48" i="2"/>
  <c r="T48" i="2"/>
  <c r="R48" i="2"/>
  <c r="P48" i="2"/>
  <c r="N48" i="2"/>
  <c r="L48" i="2"/>
  <c r="J48" i="2"/>
  <c r="H48" i="2"/>
  <c r="F48" i="2"/>
  <c r="Y48" i="2"/>
  <c r="W48" i="2"/>
  <c r="U48" i="2"/>
  <c r="Q48" i="2"/>
  <c r="O48" i="2"/>
  <c r="M48" i="2"/>
  <c r="K48" i="2"/>
  <c r="G48" i="2"/>
  <c r="E48" i="2"/>
  <c r="AB46" i="2"/>
  <c r="Z46" i="2"/>
  <c r="X46" i="2"/>
  <c r="V46" i="2"/>
  <c r="T46" i="2"/>
  <c r="R46" i="2"/>
  <c r="P46" i="2"/>
  <c r="N46" i="2"/>
  <c r="L46" i="2"/>
  <c r="J46" i="2"/>
  <c r="H46" i="2"/>
  <c r="F46" i="2"/>
  <c r="AA46" i="2"/>
  <c r="Y46" i="2"/>
  <c r="W46" i="2"/>
  <c r="U46" i="2"/>
  <c r="Q46" i="2"/>
  <c r="O46" i="2"/>
  <c r="M46" i="2"/>
  <c r="K46" i="2"/>
  <c r="G46" i="2"/>
  <c r="E46" i="2"/>
  <c r="AB44" i="2"/>
  <c r="Z44" i="2"/>
  <c r="X44" i="2"/>
  <c r="V44" i="2"/>
  <c r="T44" i="2"/>
  <c r="R44" i="2"/>
  <c r="P44" i="2"/>
  <c r="N44" i="2"/>
  <c r="L44" i="2"/>
  <c r="J44" i="2"/>
  <c r="H44" i="2"/>
  <c r="F44" i="2"/>
  <c r="AA44" i="2"/>
  <c r="Y44" i="2"/>
  <c r="W44" i="2"/>
  <c r="U44" i="2"/>
  <c r="Q44" i="2"/>
  <c r="O44" i="2"/>
  <c r="M44" i="2"/>
  <c r="K44" i="2"/>
  <c r="G44" i="2"/>
  <c r="E44" i="2"/>
  <c r="AB42" i="2"/>
  <c r="Z42" i="2"/>
  <c r="X42" i="2"/>
  <c r="V42" i="2"/>
  <c r="T42" i="2"/>
  <c r="R42" i="2"/>
  <c r="P42" i="2"/>
  <c r="N42" i="2"/>
  <c r="L42" i="2"/>
  <c r="J42" i="2"/>
  <c r="H42" i="2"/>
  <c r="F42" i="2"/>
  <c r="AA42" i="2"/>
  <c r="Y42" i="2"/>
  <c r="W42" i="2"/>
  <c r="U42" i="2"/>
  <c r="Q42" i="2"/>
  <c r="O42" i="2"/>
  <c r="M42" i="2"/>
  <c r="K42" i="2"/>
  <c r="G42" i="2"/>
  <c r="E42" i="2"/>
  <c r="AB40" i="2"/>
  <c r="Z40" i="2"/>
  <c r="X40" i="2"/>
  <c r="V40" i="2"/>
  <c r="T40" i="2"/>
  <c r="R40" i="2"/>
  <c r="P40" i="2"/>
  <c r="N40" i="2"/>
  <c r="L40" i="2"/>
  <c r="J40" i="2"/>
  <c r="H40" i="2"/>
  <c r="F40" i="2"/>
  <c r="AA40" i="2"/>
  <c r="Y40" i="2"/>
  <c r="W40" i="2"/>
  <c r="U40" i="2"/>
  <c r="Q40" i="2"/>
  <c r="O40" i="2"/>
  <c r="M40" i="2"/>
  <c r="K40" i="2"/>
  <c r="G40" i="2"/>
  <c r="E40" i="2"/>
  <c r="AB38" i="2"/>
  <c r="Z38" i="2"/>
  <c r="X38" i="2"/>
  <c r="V38" i="2"/>
  <c r="T38" i="2"/>
  <c r="R38" i="2"/>
  <c r="P38" i="2"/>
  <c r="N38" i="2"/>
  <c r="L38" i="2"/>
  <c r="J38" i="2"/>
  <c r="H38" i="2"/>
  <c r="F38" i="2"/>
  <c r="AA38" i="2"/>
  <c r="Y38" i="2"/>
  <c r="W38" i="2"/>
  <c r="U38" i="2"/>
  <c r="Q38" i="2"/>
  <c r="O38" i="2"/>
  <c r="M38" i="2"/>
  <c r="K38" i="2"/>
  <c r="G38" i="2"/>
  <c r="E38" i="2"/>
  <c r="AB36" i="2"/>
  <c r="Z36" i="2"/>
  <c r="X36" i="2"/>
  <c r="V36" i="2"/>
  <c r="T36" i="2"/>
  <c r="R36" i="2"/>
  <c r="P36" i="2"/>
  <c r="N36" i="2"/>
  <c r="L36" i="2"/>
  <c r="J36" i="2"/>
  <c r="H36" i="2"/>
  <c r="F36" i="2"/>
  <c r="AA36" i="2"/>
  <c r="Y36" i="2"/>
  <c r="W36" i="2"/>
  <c r="U36" i="2"/>
  <c r="Q36" i="2"/>
  <c r="O36" i="2"/>
  <c r="M36" i="2"/>
  <c r="K36" i="2"/>
  <c r="G36" i="2"/>
  <c r="E36" i="2"/>
  <c r="AB34" i="2"/>
  <c r="Z34" i="2"/>
  <c r="X34" i="2"/>
  <c r="V34" i="2"/>
  <c r="T34" i="2"/>
  <c r="R34" i="2"/>
  <c r="P34" i="2"/>
  <c r="N34" i="2"/>
  <c r="L34" i="2"/>
  <c r="J34" i="2"/>
  <c r="H34" i="2"/>
  <c r="F34" i="2"/>
  <c r="AA34" i="2"/>
  <c r="Y34" i="2"/>
  <c r="W34" i="2"/>
  <c r="U34" i="2"/>
  <c r="Q34" i="2"/>
  <c r="O34" i="2"/>
  <c r="M34" i="2"/>
  <c r="K34" i="2"/>
  <c r="G34" i="2"/>
  <c r="E34" i="2"/>
  <c r="AB32" i="2"/>
  <c r="Z32" i="2"/>
  <c r="X32" i="2"/>
  <c r="V32" i="2"/>
  <c r="T32" i="2"/>
  <c r="R32" i="2"/>
  <c r="P32" i="2"/>
  <c r="N32" i="2"/>
  <c r="L32" i="2"/>
  <c r="J32" i="2"/>
  <c r="H32" i="2"/>
  <c r="F32" i="2"/>
  <c r="AA32" i="2"/>
  <c r="Y32" i="2"/>
  <c r="W32" i="2"/>
  <c r="U32" i="2"/>
  <c r="Q32" i="2"/>
  <c r="O32" i="2"/>
  <c r="M32" i="2"/>
  <c r="K32" i="2"/>
  <c r="G32" i="2"/>
  <c r="E32" i="2"/>
  <c r="AB30" i="2"/>
  <c r="Z30" i="2"/>
  <c r="X30" i="2"/>
  <c r="V30" i="2"/>
  <c r="T30" i="2"/>
  <c r="R30" i="2"/>
  <c r="P30" i="2"/>
  <c r="N30" i="2"/>
  <c r="L30" i="2"/>
  <c r="J30" i="2"/>
  <c r="H30" i="2"/>
  <c r="F30" i="2"/>
  <c r="AA30" i="2"/>
  <c r="Y30" i="2"/>
  <c r="W30" i="2"/>
  <c r="U30" i="2"/>
  <c r="Q30" i="2"/>
  <c r="O30" i="2"/>
  <c r="M30" i="2"/>
  <c r="K30" i="2"/>
  <c r="G30" i="2"/>
  <c r="E30" i="2"/>
  <c r="AB28" i="2"/>
  <c r="Z28" i="2"/>
  <c r="X28" i="2"/>
  <c r="V28" i="2"/>
  <c r="T28" i="2"/>
  <c r="R28" i="2"/>
  <c r="P28" i="2"/>
  <c r="N28" i="2"/>
  <c r="L28" i="2"/>
  <c r="J28" i="2"/>
  <c r="H28" i="2"/>
  <c r="F28" i="2"/>
  <c r="AA28" i="2"/>
  <c r="Y28" i="2"/>
  <c r="W28" i="2"/>
  <c r="U28" i="2"/>
  <c r="Q28" i="2"/>
  <c r="O28" i="2"/>
  <c r="M28" i="2"/>
  <c r="K28" i="2"/>
  <c r="G28" i="2"/>
  <c r="E28" i="2"/>
  <c r="AB26" i="2"/>
  <c r="Z26" i="2"/>
  <c r="X26" i="2"/>
  <c r="V26" i="2"/>
  <c r="T26" i="2"/>
  <c r="R26" i="2"/>
  <c r="P26" i="2"/>
  <c r="N26" i="2"/>
  <c r="L26" i="2"/>
  <c r="J26" i="2"/>
  <c r="H26" i="2"/>
  <c r="F26" i="2"/>
  <c r="AA26" i="2"/>
  <c r="Y26" i="2"/>
  <c r="W26" i="2"/>
  <c r="U26" i="2"/>
  <c r="Q26" i="2"/>
  <c r="O26" i="2"/>
  <c r="M26" i="2"/>
  <c r="K26" i="2"/>
  <c r="G26" i="2"/>
  <c r="E26" i="2"/>
  <c r="AB24" i="2"/>
  <c r="Z24" i="2"/>
  <c r="X24" i="2"/>
  <c r="V24" i="2"/>
  <c r="T24" i="2"/>
  <c r="R24" i="2"/>
  <c r="P24" i="2"/>
  <c r="N24" i="2"/>
  <c r="L24" i="2"/>
  <c r="J24" i="2"/>
  <c r="H24" i="2"/>
  <c r="F24" i="2"/>
  <c r="AA24" i="2"/>
  <c r="Y24" i="2"/>
  <c r="W24" i="2"/>
  <c r="U24" i="2"/>
  <c r="Q24" i="2"/>
  <c r="O24" i="2"/>
  <c r="M24" i="2"/>
  <c r="K24" i="2"/>
  <c r="G24" i="2"/>
  <c r="E24" i="2"/>
  <c r="AB22" i="2"/>
  <c r="Z22" i="2"/>
  <c r="X22" i="2"/>
  <c r="V22" i="2"/>
  <c r="T22" i="2"/>
  <c r="R22" i="2"/>
  <c r="P22" i="2"/>
  <c r="N22" i="2"/>
  <c r="L22" i="2"/>
  <c r="J22" i="2"/>
  <c r="H22" i="2"/>
  <c r="F22" i="2"/>
  <c r="AA22" i="2"/>
  <c r="Y22" i="2"/>
  <c r="W22" i="2"/>
  <c r="U22" i="2"/>
  <c r="Q22" i="2"/>
  <c r="O22" i="2"/>
  <c r="M22" i="2"/>
  <c r="K22" i="2"/>
  <c r="G22" i="2"/>
  <c r="E22" i="2"/>
  <c r="AB20" i="2"/>
  <c r="Z20" i="2"/>
  <c r="X20" i="2"/>
  <c r="V20" i="2"/>
  <c r="T20" i="2"/>
  <c r="R20" i="2"/>
  <c r="P20" i="2"/>
  <c r="N20" i="2"/>
  <c r="L20" i="2"/>
  <c r="J20" i="2"/>
  <c r="H20" i="2"/>
  <c r="F20" i="2"/>
  <c r="AA20" i="2"/>
  <c r="Y20" i="2"/>
  <c r="W20" i="2"/>
  <c r="U20" i="2"/>
  <c r="Q20" i="2"/>
  <c r="O20" i="2"/>
  <c r="M20" i="2"/>
  <c r="K20" i="2"/>
  <c r="G20" i="2"/>
  <c r="E20" i="2"/>
  <c r="AB18" i="2"/>
  <c r="Z18" i="2"/>
  <c r="X18" i="2"/>
  <c r="V18" i="2"/>
  <c r="T18" i="2"/>
  <c r="R18" i="2"/>
  <c r="P18" i="2"/>
  <c r="N18" i="2"/>
  <c r="L18" i="2"/>
  <c r="J18" i="2"/>
  <c r="H18" i="2"/>
  <c r="F18" i="2"/>
  <c r="AA18" i="2"/>
  <c r="Y18" i="2"/>
  <c r="W18" i="2"/>
  <c r="U18" i="2"/>
  <c r="Q18" i="2"/>
  <c r="O18" i="2"/>
  <c r="M18" i="2"/>
  <c r="K18" i="2"/>
  <c r="G18" i="2"/>
  <c r="E18" i="2"/>
  <c r="AB53" i="2"/>
  <c r="Z53" i="2"/>
  <c r="X53" i="2"/>
  <c r="V53" i="2"/>
  <c r="T53" i="2"/>
  <c r="R53" i="2"/>
  <c r="P53" i="2"/>
  <c r="N53" i="2"/>
  <c r="L53" i="2"/>
  <c r="J53" i="2"/>
  <c r="H53" i="2"/>
  <c r="F53" i="2"/>
  <c r="AA53" i="2"/>
  <c r="Y53" i="2"/>
  <c r="W53" i="2"/>
  <c r="U53" i="2"/>
  <c r="Q53" i="2"/>
  <c r="O53" i="2"/>
  <c r="M53" i="2"/>
  <c r="K53" i="2"/>
  <c r="G53" i="2"/>
  <c r="E53" i="2"/>
  <c r="AB51" i="2"/>
  <c r="Z51" i="2"/>
  <c r="X51" i="2"/>
  <c r="V51" i="2"/>
  <c r="T51" i="2"/>
  <c r="R51" i="2"/>
  <c r="P51" i="2"/>
  <c r="N51" i="2"/>
  <c r="L51" i="2"/>
  <c r="J51" i="2"/>
  <c r="H51" i="2"/>
  <c r="F51" i="2"/>
  <c r="AA51" i="2"/>
  <c r="Y51" i="2"/>
  <c r="W51" i="2"/>
  <c r="U51" i="2"/>
  <c r="Q51" i="2"/>
  <c r="O51" i="2"/>
  <c r="M51" i="2"/>
  <c r="K51" i="2"/>
  <c r="G51" i="2"/>
  <c r="E51" i="2"/>
  <c r="AB49" i="2"/>
  <c r="Z49" i="2"/>
  <c r="X49" i="2"/>
  <c r="V49" i="2"/>
  <c r="T49" i="2"/>
  <c r="R49" i="2"/>
  <c r="P49" i="2"/>
  <c r="N49" i="2"/>
  <c r="L49" i="2"/>
  <c r="J49" i="2"/>
  <c r="H49" i="2"/>
  <c r="F49" i="2"/>
  <c r="AA49" i="2"/>
  <c r="Y49" i="2"/>
  <c r="W49" i="2"/>
  <c r="U49" i="2"/>
  <c r="Q49" i="2"/>
  <c r="O49" i="2"/>
  <c r="M49" i="2"/>
  <c r="K49" i="2"/>
  <c r="G49" i="2"/>
  <c r="E49" i="2"/>
  <c r="AB47" i="2"/>
  <c r="Z47" i="2"/>
  <c r="X47" i="2"/>
  <c r="V47" i="2"/>
  <c r="T47" i="2"/>
  <c r="R47" i="2"/>
  <c r="P47" i="2"/>
  <c r="N47" i="2"/>
  <c r="L47" i="2"/>
  <c r="J47" i="2"/>
  <c r="H47" i="2"/>
  <c r="F47" i="2"/>
  <c r="AA47" i="2"/>
  <c r="Y47" i="2"/>
  <c r="W47" i="2"/>
  <c r="U47" i="2"/>
  <c r="Q47" i="2"/>
  <c r="O47" i="2"/>
  <c r="M47" i="2"/>
  <c r="K47" i="2"/>
  <c r="G47" i="2"/>
  <c r="E47" i="2"/>
  <c r="AB45" i="2"/>
  <c r="Z45" i="2"/>
  <c r="X45" i="2"/>
  <c r="V45" i="2"/>
  <c r="T45" i="2"/>
  <c r="R45" i="2"/>
  <c r="P45" i="2"/>
  <c r="N45" i="2"/>
  <c r="L45" i="2"/>
  <c r="J45" i="2"/>
  <c r="H45" i="2"/>
  <c r="F45" i="2"/>
  <c r="AA45" i="2"/>
  <c r="Y45" i="2"/>
  <c r="W45" i="2"/>
  <c r="U45" i="2"/>
  <c r="Q45" i="2"/>
  <c r="O45" i="2"/>
  <c r="M45" i="2"/>
  <c r="K45" i="2"/>
  <c r="G45" i="2"/>
  <c r="E45" i="2"/>
  <c r="AB43" i="2"/>
  <c r="Z43" i="2"/>
  <c r="X43" i="2"/>
  <c r="V43" i="2"/>
  <c r="T43" i="2"/>
  <c r="R43" i="2"/>
  <c r="P43" i="2"/>
  <c r="N43" i="2"/>
  <c r="L43" i="2"/>
  <c r="J43" i="2"/>
  <c r="H43" i="2"/>
  <c r="F43" i="2"/>
  <c r="AA43" i="2"/>
  <c r="Y43" i="2"/>
  <c r="W43" i="2"/>
  <c r="U43" i="2"/>
  <c r="Q43" i="2"/>
  <c r="O43" i="2"/>
  <c r="M43" i="2"/>
  <c r="K43" i="2"/>
  <c r="G43" i="2"/>
  <c r="E43" i="2"/>
  <c r="AB41" i="2"/>
  <c r="Z41" i="2"/>
  <c r="AA41" i="2"/>
  <c r="Y41" i="2"/>
  <c r="X41" i="2"/>
  <c r="V41" i="2"/>
  <c r="T41" i="2"/>
  <c r="R41" i="2"/>
  <c r="P41" i="2"/>
  <c r="N41" i="2"/>
  <c r="L41" i="2"/>
  <c r="J41" i="2"/>
  <c r="H41" i="2"/>
  <c r="F41" i="2"/>
  <c r="W41" i="2"/>
  <c r="U41" i="2"/>
  <c r="Q41" i="2"/>
  <c r="O41" i="2"/>
  <c r="M41" i="2"/>
  <c r="K41" i="2"/>
  <c r="G41" i="2"/>
  <c r="E41" i="2"/>
  <c r="AB39" i="2"/>
  <c r="Z39" i="2"/>
  <c r="X39" i="2"/>
  <c r="V39" i="2"/>
  <c r="T39" i="2"/>
  <c r="R39" i="2"/>
  <c r="P39" i="2"/>
  <c r="N39" i="2"/>
  <c r="L39" i="2"/>
  <c r="J39" i="2"/>
  <c r="H39" i="2"/>
  <c r="F39" i="2"/>
  <c r="AA39" i="2"/>
  <c r="Y39" i="2"/>
  <c r="W39" i="2"/>
  <c r="U39" i="2"/>
  <c r="Q39" i="2"/>
  <c r="O39" i="2"/>
  <c r="M39" i="2"/>
  <c r="K39" i="2"/>
  <c r="G39" i="2"/>
  <c r="E39" i="2"/>
  <c r="AB37" i="2"/>
  <c r="Z37" i="2"/>
  <c r="X37" i="2"/>
  <c r="V37" i="2"/>
  <c r="T37" i="2"/>
  <c r="R37" i="2"/>
  <c r="P37" i="2"/>
  <c r="N37" i="2"/>
  <c r="L37" i="2"/>
  <c r="J37" i="2"/>
  <c r="H37" i="2"/>
  <c r="F37" i="2"/>
  <c r="AA37" i="2"/>
  <c r="Y37" i="2"/>
  <c r="W37" i="2"/>
  <c r="U37" i="2"/>
  <c r="Q37" i="2"/>
  <c r="O37" i="2"/>
  <c r="M37" i="2"/>
  <c r="K37" i="2"/>
  <c r="G37" i="2"/>
  <c r="E37" i="2"/>
  <c r="AB35" i="2"/>
  <c r="Z35" i="2"/>
  <c r="X35" i="2"/>
  <c r="V35" i="2"/>
  <c r="T35" i="2"/>
  <c r="R35" i="2"/>
  <c r="P35" i="2"/>
  <c r="N35" i="2"/>
  <c r="L35" i="2"/>
  <c r="J35" i="2"/>
  <c r="H35" i="2"/>
  <c r="F35" i="2"/>
  <c r="AA35" i="2"/>
  <c r="Y35" i="2"/>
  <c r="W35" i="2"/>
  <c r="U35" i="2"/>
  <c r="Q35" i="2"/>
  <c r="O35" i="2"/>
  <c r="M35" i="2"/>
  <c r="K35" i="2"/>
  <c r="G35" i="2"/>
  <c r="E35" i="2"/>
  <c r="AB33" i="2"/>
  <c r="Z33" i="2"/>
  <c r="X33" i="2"/>
  <c r="V33" i="2"/>
  <c r="T33" i="2"/>
  <c r="R33" i="2"/>
  <c r="P33" i="2"/>
  <c r="N33" i="2"/>
  <c r="L33" i="2"/>
  <c r="J33" i="2"/>
  <c r="H33" i="2"/>
  <c r="F33" i="2"/>
  <c r="AA33" i="2"/>
  <c r="Y33" i="2"/>
  <c r="W33" i="2"/>
  <c r="U33" i="2"/>
  <c r="Q33" i="2"/>
  <c r="O33" i="2"/>
  <c r="M33" i="2"/>
  <c r="K33" i="2"/>
  <c r="G33" i="2"/>
  <c r="E33" i="2"/>
  <c r="AB31" i="2"/>
  <c r="Z31" i="2"/>
  <c r="X31" i="2"/>
  <c r="V31" i="2"/>
  <c r="T31" i="2"/>
  <c r="R31" i="2"/>
  <c r="P31" i="2"/>
  <c r="N31" i="2"/>
  <c r="L31" i="2"/>
  <c r="J31" i="2"/>
  <c r="H31" i="2"/>
  <c r="F31" i="2"/>
  <c r="AA31" i="2"/>
  <c r="Y31" i="2"/>
  <c r="W31" i="2"/>
  <c r="U31" i="2"/>
  <c r="Q31" i="2"/>
  <c r="O31" i="2"/>
  <c r="M31" i="2"/>
  <c r="K31" i="2"/>
  <c r="G31" i="2"/>
  <c r="E31" i="2"/>
  <c r="AB29" i="2"/>
  <c r="Z29" i="2"/>
  <c r="X29" i="2"/>
  <c r="V29" i="2"/>
  <c r="T29" i="2"/>
  <c r="R29" i="2"/>
  <c r="P29" i="2"/>
  <c r="N29" i="2"/>
  <c r="L29" i="2"/>
  <c r="J29" i="2"/>
  <c r="H29" i="2"/>
  <c r="F29" i="2"/>
  <c r="AA29" i="2"/>
  <c r="Y29" i="2"/>
  <c r="W29" i="2"/>
  <c r="U29" i="2"/>
  <c r="Q29" i="2"/>
  <c r="O29" i="2"/>
  <c r="M29" i="2"/>
  <c r="K29" i="2"/>
  <c r="G29" i="2"/>
  <c r="E29" i="2"/>
  <c r="AB27" i="2"/>
  <c r="Z27" i="2"/>
  <c r="X27" i="2"/>
  <c r="V27" i="2"/>
  <c r="AA27" i="2"/>
  <c r="Y27" i="2"/>
  <c r="W27" i="2"/>
  <c r="U27" i="2"/>
  <c r="T27" i="2"/>
  <c r="R27" i="2"/>
  <c r="P27" i="2"/>
  <c r="N27" i="2"/>
  <c r="L27" i="2"/>
  <c r="J27" i="2"/>
  <c r="H27" i="2"/>
  <c r="F27" i="2"/>
  <c r="Q27" i="2"/>
  <c r="O27" i="2"/>
  <c r="M27" i="2"/>
  <c r="K27" i="2"/>
  <c r="G27" i="2"/>
  <c r="E27" i="2"/>
  <c r="AB25" i="2"/>
  <c r="Z25" i="2"/>
  <c r="X25" i="2"/>
  <c r="V25" i="2"/>
  <c r="T25" i="2"/>
  <c r="R25" i="2"/>
  <c r="P25" i="2"/>
  <c r="N25" i="2"/>
  <c r="L25" i="2"/>
  <c r="J25" i="2"/>
  <c r="H25" i="2"/>
  <c r="F25" i="2"/>
  <c r="AA25" i="2"/>
  <c r="Y25" i="2"/>
  <c r="W25" i="2"/>
  <c r="U25" i="2"/>
  <c r="Q25" i="2"/>
  <c r="O25" i="2"/>
  <c r="M25" i="2"/>
  <c r="K25" i="2"/>
  <c r="G25" i="2"/>
  <c r="E25" i="2"/>
  <c r="AB23" i="2"/>
  <c r="Z23" i="2"/>
  <c r="X23" i="2"/>
  <c r="V23" i="2"/>
  <c r="T23" i="2"/>
  <c r="R23" i="2"/>
  <c r="P23" i="2"/>
  <c r="N23" i="2"/>
  <c r="L23" i="2"/>
  <c r="J23" i="2"/>
  <c r="H23" i="2"/>
  <c r="F23" i="2"/>
  <c r="AA23" i="2"/>
  <c r="Y23" i="2"/>
  <c r="W23" i="2"/>
  <c r="U23" i="2"/>
  <c r="Q23" i="2"/>
  <c r="O23" i="2"/>
  <c r="M23" i="2"/>
  <c r="K23" i="2"/>
  <c r="G23" i="2"/>
  <c r="E23" i="2"/>
  <c r="AB21" i="2"/>
  <c r="Z21" i="2"/>
  <c r="X21" i="2"/>
  <c r="V21" i="2"/>
  <c r="T21" i="2"/>
  <c r="R21" i="2"/>
  <c r="P21" i="2"/>
  <c r="N21" i="2"/>
  <c r="L21" i="2"/>
  <c r="J21" i="2"/>
  <c r="H21" i="2"/>
  <c r="F21" i="2"/>
  <c r="AA21" i="2"/>
  <c r="Y21" i="2"/>
  <c r="W21" i="2"/>
  <c r="U21" i="2"/>
  <c r="Q21" i="2"/>
  <c r="O21" i="2"/>
  <c r="M21" i="2"/>
  <c r="K21" i="2"/>
  <c r="G21" i="2"/>
  <c r="E21" i="2"/>
  <c r="AB19" i="2"/>
  <c r="Z19" i="2"/>
  <c r="X19" i="2"/>
  <c r="V19" i="2"/>
  <c r="T19" i="2"/>
  <c r="R19" i="2"/>
  <c r="P19" i="2"/>
  <c r="N19" i="2"/>
  <c r="L19" i="2"/>
  <c r="J19" i="2"/>
  <c r="H19" i="2"/>
  <c r="F19" i="2"/>
  <c r="AA19" i="2"/>
  <c r="Y19" i="2"/>
  <c r="W19" i="2"/>
  <c r="U19" i="2"/>
  <c r="Q19" i="2"/>
  <c r="O19" i="2"/>
  <c r="M19" i="2"/>
  <c r="K19" i="2"/>
  <c r="G19" i="2"/>
  <c r="E19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5" i="2"/>
  <c r="B13" i="2"/>
  <c r="B11" i="2"/>
  <c r="B9" i="2"/>
  <c r="B7" i="2"/>
  <c r="B5" i="2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25" i="2"/>
  <c r="B23" i="2"/>
  <c r="B21" i="2"/>
  <c r="B19" i="2"/>
  <c r="B14" i="2"/>
  <c r="B12" i="2"/>
  <c r="B10" i="2"/>
  <c r="B8" i="2"/>
  <c r="B6" i="2"/>
  <c r="B4" i="2"/>
  <c r="H37" i="4"/>
  <c r="A27" i="3" s="1"/>
  <c r="H36" i="4"/>
  <c r="A26" i="3" s="1"/>
  <c r="H35" i="4"/>
  <c r="A25" i="3" s="1"/>
  <c r="H34" i="4"/>
  <c r="A24" i="3" s="1"/>
  <c r="H30" i="4"/>
  <c r="A22" i="3" s="1"/>
  <c r="H29" i="4"/>
  <c r="A21" i="3" s="1"/>
  <c r="H28" i="4"/>
  <c r="A20" i="3" s="1"/>
  <c r="H24" i="4"/>
  <c r="A18" i="3" s="1"/>
  <c r="H23" i="4"/>
  <c r="A17" i="3" s="1"/>
  <c r="H22" i="4"/>
  <c r="A16" i="3" s="1"/>
  <c r="C15" i="4"/>
  <c r="C14" i="4"/>
  <c r="H16" i="4"/>
  <c r="A14" i="3" s="1"/>
  <c r="C13" i="4"/>
  <c r="C12" i="4"/>
  <c r="H14" i="4"/>
  <c r="A12" i="3" s="1"/>
  <c r="C11" i="4"/>
  <c r="H13" i="4"/>
  <c r="A11" i="3" s="1"/>
  <c r="C10" i="4"/>
  <c r="H12" i="4"/>
  <c r="A10" i="3" s="1"/>
  <c r="C9" i="4"/>
  <c r="H11" i="4"/>
  <c r="A9" i="3" s="1"/>
  <c r="C8" i="4"/>
  <c r="H10" i="4"/>
  <c r="A8" i="3" s="1"/>
  <c r="C7" i="4"/>
  <c r="C6" i="4"/>
  <c r="B6" i="4"/>
  <c r="H5" i="4"/>
  <c r="A6" i="3" s="1"/>
  <c r="C5" i="4"/>
  <c r="H4" i="4"/>
  <c r="A5" i="3" s="1"/>
  <c r="C4" i="4"/>
  <c r="C3" i="4"/>
  <c r="C2" i="4"/>
  <c r="D2" i="2"/>
  <c r="C2" i="2"/>
  <c r="E26" i="1"/>
  <c r="E32" i="1"/>
  <c r="E29" i="1"/>
  <c r="E23" i="1"/>
  <c r="E17" i="1"/>
  <c r="F16" i="1"/>
  <c r="F19" i="1"/>
  <c r="E20" i="1"/>
  <c r="F31" i="1"/>
  <c r="F28" i="1"/>
  <c r="F22" i="1"/>
  <c r="F25" i="1"/>
  <c r="H15" i="1"/>
  <c r="H9" i="1" s="1"/>
  <c r="H14" i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AG14" i="1" s="1"/>
  <c r="AH14" i="1" s="1"/>
  <c r="AI14" i="1" s="1"/>
  <c r="AJ14" i="1" s="1"/>
  <c r="AK14" i="1" s="1"/>
  <c r="AL14" i="1" s="1"/>
  <c r="AM14" i="1" s="1"/>
  <c r="AN14" i="1" s="1"/>
  <c r="AO14" i="1" s="1"/>
  <c r="AP14" i="1" s="1"/>
  <c r="AQ14" i="1" s="1"/>
  <c r="AR14" i="1" s="1"/>
  <c r="AS14" i="1" s="1"/>
  <c r="AT14" i="1" s="1"/>
  <c r="AU14" i="1" s="1"/>
  <c r="AV14" i="1" s="1"/>
  <c r="AW14" i="1" s="1"/>
  <c r="AX14" i="1" s="1"/>
  <c r="AY14" i="1" s="1"/>
  <c r="AZ14" i="1" s="1"/>
  <c r="BA14" i="1" s="1"/>
  <c r="BB14" i="1" s="1"/>
  <c r="BC14" i="1" s="1"/>
  <c r="BD14" i="1" s="1"/>
  <c r="BE14" i="1" s="1"/>
  <c r="BF14" i="1" s="1"/>
  <c r="BG14" i="1" s="1"/>
  <c r="BH14" i="1" s="1"/>
  <c r="BI14" i="1" s="1"/>
  <c r="BJ14" i="1" s="1"/>
  <c r="BK14" i="1" s="1"/>
  <c r="BL14" i="1" s="1"/>
  <c r="BM14" i="1" s="1"/>
  <c r="BN14" i="1" s="1"/>
  <c r="BO14" i="1" s="1"/>
  <c r="BP14" i="1" s="1"/>
  <c r="BQ14" i="1" s="1"/>
  <c r="BR14" i="1" s="1"/>
  <c r="BS14" i="1" s="1"/>
  <c r="BT14" i="1" s="1"/>
  <c r="BU14" i="1" s="1"/>
  <c r="BV14" i="1" s="1"/>
  <c r="BW14" i="1" s="1"/>
  <c r="BX14" i="1" s="1"/>
  <c r="BY14" i="1" s="1"/>
  <c r="BZ14" i="1" s="1"/>
  <c r="CA14" i="1" s="1"/>
  <c r="CB14" i="1" s="1"/>
  <c r="CC14" i="1" s="1"/>
  <c r="CD14" i="1" s="1"/>
  <c r="CE14" i="1" s="1"/>
  <c r="CF14" i="1" s="1"/>
  <c r="CG14" i="1" s="1"/>
  <c r="CH14" i="1" s="1"/>
  <c r="CI14" i="1" s="1"/>
  <c r="CJ14" i="1" s="1"/>
  <c r="CK14" i="1" s="1"/>
  <c r="CL14" i="1" s="1"/>
  <c r="CM14" i="1" s="1"/>
  <c r="CN14" i="1" s="1"/>
  <c r="CO14" i="1" s="1"/>
  <c r="CP14" i="1" s="1"/>
  <c r="CQ14" i="1" s="1"/>
  <c r="CR14" i="1" s="1"/>
  <c r="CS14" i="1" s="1"/>
  <c r="CT14" i="1" s="1"/>
  <c r="CU14" i="1" s="1"/>
  <c r="CV14" i="1" s="1"/>
  <c r="CW14" i="1" s="1"/>
  <c r="CX14" i="1" s="1"/>
  <c r="CY14" i="1" s="1"/>
  <c r="CZ14" i="1" s="1"/>
  <c r="DA14" i="1" s="1"/>
  <c r="DB14" i="1" s="1"/>
  <c r="DC14" i="1" s="1"/>
  <c r="DD14" i="1" s="1"/>
  <c r="DE14" i="1" s="1"/>
  <c r="DF14" i="1" s="1"/>
  <c r="DG14" i="1" s="1"/>
  <c r="DH14" i="1" s="1"/>
  <c r="DI14" i="1" s="1"/>
  <c r="DJ14" i="1" s="1"/>
  <c r="DK14" i="1" s="1"/>
  <c r="DL14" i="1" s="1"/>
  <c r="DM14" i="1" s="1"/>
  <c r="DN14" i="1" s="1"/>
  <c r="DO14" i="1" s="1"/>
  <c r="DP14" i="1" s="1"/>
  <c r="DQ14" i="1" s="1"/>
  <c r="DR14" i="1" s="1"/>
  <c r="DS14" i="1" s="1"/>
  <c r="DT14" i="1" s="1"/>
  <c r="DU14" i="1" s="1"/>
  <c r="DV14" i="1" s="1"/>
  <c r="DW14" i="1" s="1"/>
  <c r="DX14" i="1" s="1"/>
  <c r="DY14" i="1" s="1"/>
  <c r="DZ14" i="1" s="1"/>
  <c r="EA14" i="1" s="1"/>
  <c r="EB14" i="1" s="1"/>
  <c r="EC14" i="1" s="1"/>
  <c r="ED14" i="1" s="1"/>
  <c r="EE14" i="1" s="1"/>
  <c r="EF14" i="1" s="1"/>
  <c r="EG14" i="1" s="1"/>
  <c r="EH14" i="1" s="1"/>
  <c r="EI14" i="1" s="1"/>
  <c r="EJ14" i="1" s="1"/>
  <c r="EK14" i="1" s="1"/>
  <c r="EL14" i="1" s="1"/>
  <c r="EM14" i="1" s="1"/>
  <c r="EN14" i="1" s="1"/>
  <c r="EO14" i="1" s="1"/>
  <c r="EP14" i="1" s="1"/>
  <c r="EQ14" i="1" s="1"/>
  <c r="ER14" i="1" s="1"/>
  <c r="ES14" i="1" s="1"/>
  <c r="ET14" i="1" s="1"/>
  <c r="EU14" i="1" s="1"/>
  <c r="EV14" i="1" s="1"/>
  <c r="EW14" i="1" s="1"/>
  <c r="EX14" i="1" s="1"/>
  <c r="EY14" i="1" s="1"/>
  <c r="EZ14" i="1" s="1"/>
  <c r="FA14" i="1" s="1"/>
  <c r="FB14" i="1" s="1"/>
  <c r="FC14" i="1" s="1"/>
  <c r="FD14" i="1" s="1"/>
  <c r="FE14" i="1" s="1"/>
  <c r="FF14" i="1" s="1"/>
  <c r="FG14" i="1" s="1"/>
  <c r="FH14" i="1" s="1"/>
  <c r="FI14" i="1" s="1"/>
  <c r="FJ14" i="1" s="1"/>
  <c r="FK14" i="1" s="1"/>
  <c r="FL14" i="1" s="1"/>
  <c r="FM14" i="1" s="1"/>
  <c r="FN14" i="1" s="1"/>
  <c r="FO14" i="1" s="1"/>
  <c r="FP14" i="1" s="1"/>
  <c r="FQ14" i="1" s="1"/>
  <c r="FR14" i="1" s="1"/>
  <c r="FS14" i="1" s="1"/>
  <c r="FT14" i="1" s="1"/>
  <c r="FU14" i="1" s="1"/>
  <c r="FV14" i="1" s="1"/>
  <c r="FW14" i="1" s="1"/>
  <c r="FX14" i="1" s="1"/>
  <c r="FY14" i="1" s="1"/>
  <c r="FZ14" i="1" s="1"/>
  <c r="GA14" i="1" s="1"/>
  <c r="GB14" i="1" s="1"/>
  <c r="GC14" i="1" s="1"/>
  <c r="GD14" i="1" s="1"/>
  <c r="GE14" i="1" s="1"/>
  <c r="GF14" i="1" s="1"/>
  <c r="GG14" i="1" s="1"/>
  <c r="GH14" i="1" s="1"/>
  <c r="GI14" i="1" s="1"/>
  <c r="GJ14" i="1" s="1"/>
  <c r="GK14" i="1" s="1"/>
  <c r="GL14" i="1" s="1"/>
  <c r="GM14" i="1" s="1"/>
  <c r="GN14" i="1" s="1"/>
  <c r="GO14" i="1" s="1"/>
  <c r="GP14" i="1" s="1"/>
  <c r="GQ14" i="1" s="1"/>
  <c r="GR14" i="1" s="1"/>
  <c r="GS14" i="1" s="1"/>
  <c r="GT14" i="1" s="1"/>
  <c r="GU14" i="1" s="1"/>
  <c r="GV14" i="1" s="1"/>
  <c r="GW14" i="1" s="1"/>
  <c r="GX14" i="1" s="1"/>
  <c r="GY14" i="1" s="1"/>
  <c r="GZ14" i="1" s="1"/>
  <c r="HA14" i="1" s="1"/>
  <c r="HB14" i="1" s="1"/>
  <c r="HC14" i="1" s="1"/>
  <c r="HD14" i="1" s="1"/>
  <c r="HE14" i="1" s="1"/>
  <c r="HF14" i="1" s="1"/>
  <c r="HG14" i="1" s="1"/>
  <c r="HH14" i="1" s="1"/>
  <c r="HI14" i="1" s="1"/>
  <c r="HJ14" i="1" s="1"/>
  <c r="HK14" i="1" s="1"/>
  <c r="HL14" i="1" s="1"/>
  <c r="HM14" i="1" s="1"/>
  <c r="HN14" i="1" s="1"/>
  <c r="HO14" i="1" s="1"/>
  <c r="HP14" i="1" s="1"/>
  <c r="HQ14" i="1" s="1"/>
  <c r="HR14" i="1" s="1"/>
  <c r="HS14" i="1" s="1"/>
  <c r="HT14" i="1" s="1"/>
  <c r="HU14" i="1" s="1"/>
  <c r="HV14" i="1" s="1"/>
  <c r="HW14" i="1" s="1"/>
  <c r="HX14" i="1" s="1"/>
  <c r="HY14" i="1" s="1"/>
  <c r="HZ14" i="1" s="1"/>
  <c r="IA14" i="1" s="1"/>
  <c r="IB14" i="1" s="1"/>
  <c r="IC14" i="1" s="1"/>
  <c r="ID14" i="1" s="1"/>
  <c r="IE14" i="1" s="1"/>
  <c r="IF14" i="1" s="1"/>
  <c r="IG14" i="1" s="1"/>
  <c r="IH14" i="1" s="1"/>
  <c r="II14" i="1" s="1"/>
  <c r="IJ14" i="1" s="1"/>
  <c r="IK14" i="1" s="1"/>
  <c r="IL14" i="1" s="1"/>
  <c r="IM14" i="1" s="1"/>
  <c r="IN14" i="1" s="1"/>
  <c r="IO14" i="1" s="1"/>
  <c r="IP14" i="1" s="1"/>
  <c r="IQ14" i="1" s="1"/>
  <c r="IR14" i="1" s="1"/>
  <c r="IS14" i="1" s="1"/>
  <c r="IT14" i="1" s="1"/>
  <c r="IU14" i="1" s="1"/>
  <c r="IV14" i="1" s="1"/>
  <c r="IW14" i="1" s="1"/>
  <c r="IX14" i="1" s="1"/>
  <c r="IY14" i="1" s="1"/>
  <c r="IZ14" i="1" s="1"/>
  <c r="JA14" i="1" s="1"/>
  <c r="JB14" i="1" s="1"/>
  <c r="JC14" i="1" s="1"/>
  <c r="JD14" i="1" s="1"/>
  <c r="JE14" i="1" s="1"/>
  <c r="JF14" i="1" s="1"/>
  <c r="JG14" i="1" s="1"/>
  <c r="JH14" i="1" s="1"/>
  <c r="JI14" i="1" s="1"/>
  <c r="JJ14" i="1" s="1"/>
  <c r="JK14" i="1" s="1"/>
  <c r="JL14" i="1" s="1"/>
  <c r="JM14" i="1" s="1"/>
  <c r="JN14" i="1" s="1"/>
  <c r="JO14" i="1" s="1"/>
  <c r="JP14" i="1" s="1"/>
  <c r="JQ14" i="1" s="1"/>
  <c r="JR14" i="1" s="1"/>
  <c r="JS14" i="1" s="1"/>
  <c r="JT14" i="1" s="1"/>
  <c r="JU14" i="1" s="1"/>
  <c r="JV14" i="1" s="1"/>
  <c r="JW14" i="1" s="1"/>
  <c r="JX14" i="1" s="1"/>
  <c r="JY14" i="1" s="1"/>
  <c r="JZ14" i="1" s="1"/>
  <c r="KA14" i="1" s="1"/>
  <c r="KB14" i="1" s="1"/>
  <c r="KC14" i="1" s="1"/>
  <c r="KD14" i="1" s="1"/>
  <c r="KE14" i="1" s="1"/>
  <c r="KF14" i="1" s="1"/>
  <c r="KG14" i="1" s="1"/>
  <c r="KH14" i="1" s="1"/>
  <c r="KI14" i="1" s="1"/>
  <c r="KJ14" i="1" s="1"/>
  <c r="KK14" i="1" s="1"/>
  <c r="KL14" i="1" s="1"/>
  <c r="KM14" i="1" s="1"/>
  <c r="KN14" i="1" s="1"/>
  <c r="KO14" i="1" s="1"/>
  <c r="KP14" i="1" s="1"/>
  <c r="KQ14" i="1" s="1"/>
  <c r="KR14" i="1" s="1"/>
  <c r="KS14" i="1" s="1"/>
  <c r="KT14" i="1" s="1"/>
  <c r="KU14" i="1" s="1"/>
  <c r="KV14" i="1" s="1"/>
  <c r="KW14" i="1" s="1"/>
  <c r="KX14" i="1" s="1"/>
  <c r="KY14" i="1" s="1"/>
  <c r="KZ14" i="1" s="1"/>
  <c r="LA14" i="1" s="1"/>
  <c r="LB14" i="1" s="1"/>
  <c r="LC14" i="1" s="1"/>
  <c r="LD14" i="1" s="1"/>
  <c r="LE14" i="1" s="1"/>
  <c r="LF14" i="1" s="1"/>
  <c r="LG14" i="1" s="1"/>
  <c r="LH14" i="1" s="1"/>
  <c r="LI14" i="1" s="1"/>
  <c r="LJ14" i="1" s="1"/>
  <c r="LK14" i="1" s="1"/>
  <c r="LL14" i="1" s="1"/>
  <c r="LM14" i="1" s="1"/>
  <c r="LN14" i="1" s="1"/>
  <c r="LO14" i="1" s="1"/>
  <c r="LP14" i="1" s="1"/>
  <c r="LQ14" i="1" s="1"/>
  <c r="LR14" i="1" s="1"/>
  <c r="LS14" i="1" s="1"/>
  <c r="LT14" i="1" s="1"/>
  <c r="LU14" i="1" s="1"/>
  <c r="LV14" i="1" s="1"/>
  <c r="LW14" i="1" s="1"/>
  <c r="LX14" i="1" s="1"/>
  <c r="LY14" i="1" s="1"/>
  <c r="LZ14" i="1" s="1"/>
  <c r="MA14" i="1" s="1"/>
  <c r="MB14" i="1" s="1"/>
  <c r="MC14" i="1" s="1"/>
  <c r="MD14" i="1" s="1"/>
  <c r="ME14" i="1" s="1"/>
  <c r="MF14" i="1" s="1"/>
  <c r="MG14" i="1" s="1"/>
  <c r="MH14" i="1" s="1"/>
  <c r="MI14" i="1" s="1"/>
  <c r="MJ14" i="1" s="1"/>
  <c r="MK14" i="1" s="1"/>
  <c r="ML14" i="1" s="1"/>
  <c r="MM14" i="1" s="1"/>
  <c r="MN14" i="1" s="1"/>
  <c r="MO14" i="1" s="1"/>
  <c r="MP14" i="1" s="1"/>
  <c r="MQ14" i="1" s="1"/>
  <c r="MR14" i="1" s="1"/>
  <c r="MS14" i="1" s="1"/>
  <c r="MT14" i="1" s="1"/>
  <c r="MU14" i="1" s="1"/>
  <c r="MV14" i="1" s="1"/>
  <c r="MW14" i="1" s="1"/>
  <c r="MX14" i="1" s="1"/>
  <c r="MY14" i="1" s="1"/>
  <c r="MZ14" i="1" s="1"/>
  <c r="NA14" i="1" s="1"/>
  <c r="NB14" i="1" s="1"/>
  <c r="NC14" i="1" s="1"/>
  <c r="ND14" i="1" s="1"/>
  <c r="NE14" i="1" s="1"/>
  <c r="NF14" i="1" s="1"/>
  <c r="NG14" i="1" s="1"/>
  <c r="NH14" i="1" s="1"/>
  <c r="NI14" i="1" s="1"/>
  <c r="ME8" i="1"/>
  <c r="LA8" i="1"/>
  <c r="JV8" i="1"/>
  <c r="IR8" i="1"/>
  <c r="HM8" i="1"/>
  <c r="GH8" i="1"/>
  <c r="FD8" i="1"/>
  <c r="DY8" i="1"/>
  <c r="CU8" i="1"/>
  <c r="BP8" i="1"/>
  <c r="AM8" i="1"/>
  <c r="H8" i="1"/>
  <c r="H1" i="1" l="1" a="1"/>
  <c r="H1" i="1" s="1"/>
  <c r="I15" i="1"/>
  <c r="I9" i="1" s="1"/>
  <c r="C18" i="2"/>
  <c r="C20" i="2"/>
  <c r="B3" i="2"/>
  <c r="B17" i="2" s="1"/>
  <c r="C19" i="2"/>
  <c r="C21" i="2"/>
  <c r="C23" i="2"/>
  <c r="C25" i="2"/>
  <c r="C27" i="2"/>
  <c r="C29" i="2"/>
  <c r="C31" i="2"/>
  <c r="C22" i="2"/>
  <c r="C24" i="2"/>
  <c r="C26" i="2"/>
  <c r="C28" i="2"/>
  <c r="C30" i="2"/>
  <c r="C32" i="2"/>
  <c r="C34" i="2"/>
  <c r="C36" i="2"/>
  <c r="C38" i="2"/>
  <c r="C40" i="2"/>
  <c r="C33" i="2"/>
  <c r="C35" i="2"/>
  <c r="C37" i="2"/>
  <c r="C39" i="2"/>
  <c r="C41" i="2"/>
  <c r="C42" i="2"/>
  <c r="C44" i="2"/>
  <c r="C46" i="2"/>
  <c r="C43" i="2"/>
  <c r="C45" i="2"/>
  <c r="C47" i="2"/>
  <c r="C49" i="2"/>
  <c r="C51" i="2"/>
  <c r="C48" i="2"/>
  <c r="C50" i="2"/>
  <c r="C52" i="2"/>
  <c r="C53" i="2"/>
  <c r="B55" i="2"/>
  <c r="C55" i="2"/>
  <c r="C54" i="2"/>
  <c r="B54" i="2"/>
  <c r="AB55" i="2"/>
  <c r="X55" i="2"/>
  <c r="T55" i="2"/>
  <c r="P55" i="2"/>
  <c r="L55" i="2"/>
  <c r="H55" i="2"/>
  <c r="AA55" i="2"/>
  <c r="W55" i="2"/>
  <c r="Q55" i="2"/>
  <c r="M55" i="2"/>
  <c r="G55" i="2"/>
  <c r="AB54" i="2"/>
  <c r="X54" i="2"/>
  <c r="T54" i="2"/>
  <c r="P54" i="2"/>
  <c r="L54" i="2"/>
  <c r="H54" i="2"/>
  <c r="AA54" i="2"/>
  <c r="W54" i="2"/>
  <c r="Q54" i="2"/>
  <c r="M54" i="2"/>
  <c r="G54" i="2"/>
  <c r="Z55" i="2"/>
  <c r="V55" i="2"/>
  <c r="R55" i="2"/>
  <c r="N55" i="2"/>
  <c r="J55" i="2"/>
  <c r="F55" i="2"/>
  <c r="Y55" i="2"/>
  <c r="U55" i="2"/>
  <c r="O55" i="2"/>
  <c r="K55" i="2"/>
  <c r="E55" i="2"/>
  <c r="Z54" i="2"/>
  <c r="V54" i="2"/>
  <c r="R54" i="2"/>
  <c r="N54" i="2"/>
  <c r="J54" i="2"/>
  <c r="F54" i="2"/>
  <c r="Y54" i="2"/>
  <c r="U54" i="2"/>
  <c r="O54" i="2"/>
  <c r="K54" i="2"/>
  <c r="E54" i="2"/>
  <c r="J15" i="1" l="1"/>
  <c r="I1" i="1" a="1"/>
  <c r="I1" i="1" s="1"/>
  <c r="K15" i="1" l="1"/>
  <c r="J9" i="1"/>
  <c r="J1" i="1" a="1"/>
  <c r="J1" i="1" s="1"/>
  <c r="L15" i="1" l="1"/>
  <c r="K1" i="1" a="1"/>
  <c r="K1" i="1" s="1"/>
  <c r="K9" i="1"/>
  <c r="M15" i="1" l="1"/>
  <c r="L9" i="1"/>
  <c r="L1" i="1" a="1"/>
  <c r="L1" i="1" s="1"/>
  <c r="N15" i="1" l="1"/>
  <c r="M1" i="1" a="1"/>
  <c r="M1" i="1" s="1"/>
  <c r="M9" i="1"/>
  <c r="O15" i="1" l="1"/>
  <c r="N9" i="1"/>
  <c r="N1" i="1" a="1"/>
  <c r="N1" i="1" s="1"/>
  <c r="P15" i="1" l="1"/>
  <c r="O1" i="1" a="1"/>
  <c r="O1" i="1" s="1"/>
  <c r="O9" i="1"/>
  <c r="Q15" i="1" l="1"/>
  <c r="P9" i="1"/>
  <c r="P1" i="1" a="1"/>
  <c r="P1" i="1" s="1"/>
  <c r="R15" i="1" l="1"/>
  <c r="Q1" i="1" a="1"/>
  <c r="Q1" i="1" s="1"/>
  <c r="Q9" i="1"/>
  <c r="S15" i="1" l="1"/>
  <c r="R9" i="1"/>
  <c r="R1" i="1" a="1"/>
  <c r="R1" i="1" s="1"/>
  <c r="T15" i="1" l="1"/>
  <c r="S1" i="1" a="1"/>
  <c r="S1" i="1" s="1"/>
  <c r="S9" i="1"/>
  <c r="U15" i="1" l="1"/>
  <c r="T9" i="1"/>
  <c r="T1" i="1" a="1"/>
  <c r="T1" i="1" s="1"/>
  <c r="V15" i="1" l="1"/>
  <c r="U1" i="1" a="1"/>
  <c r="U1" i="1" s="1"/>
  <c r="U9" i="1"/>
  <c r="W15" i="1" l="1"/>
  <c r="V9" i="1"/>
  <c r="V1" i="1" a="1"/>
  <c r="V1" i="1" s="1"/>
  <c r="X15" i="1" l="1"/>
  <c r="W1" i="1" a="1"/>
  <c r="W1" i="1" s="1"/>
  <c r="W9" i="1"/>
  <c r="Y15" i="1" l="1"/>
  <c r="X9" i="1"/>
  <c r="X1" i="1" a="1"/>
  <c r="X1" i="1" s="1"/>
  <c r="Z15" i="1" l="1"/>
  <c r="Y1" i="1" a="1"/>
  <c r="Y1" i="1" s="1"/>
  <c r="Y9" i="1"/>
  <c r="AA15" i="1" l="1"/>
  <c r="Z9" i="1"/>
  <c r="Z1" i="1" a="1"/>
  <c r="Z1" i="1" s="1"/>
  <c r="AB15" i="1" l="1"/>
  <c r="AA1" i="1" a="1"/>
  <c r="AA1" i="1" s="1"/>
  <c r="AA9" i="1"/>
  <c r="AC15" i="1" l="1"/>
  <c r="AB9" i="1"/>
  <c r="AB1" i="1" a="1"/>
  <c r="AB1" i="1" s="1"/>
  <c r="AD15" i="1" l="1"/>
  <c r="AC1" i="1" a="1"/>
  <c r="AC1" i="1" s="1"/>
  <c r="AC9" i="1"/>
  <c r="AE15" i="1" l="1"/>
  <c r="AD9" i="1"/>
  <c r="AD1" i="1" a="1"/>
  <c r="AD1" i="1" s="1"/>
  <c r="AF15" i="1" l="1"/>
  <c r="AE1" i="1" a="1"/>
  <c r="AE1" i="1" s="1"/>
  <c r="AE9" i="1"/>
  <c r="AG15" i="1" l="1"/>
  <c r="AF9" i="1"/>
  <c r="AF1" i="1" a="1"/>
  <c r="AF1" i="1" s="1"/>
  <c r="AH15" i="1" l="1"/>
  <c r="AG1" i="1" a="1"/>
  <c r="AG1" i="1" s="1"/>
  <c r="AG9" i="1"/>
  <c r="AI15" i="1" l="1"/>
  <c r="AH9" i="1"/>
  <c r="AH1" i="1" a="1"/>
  <c r="AH1" i="1" s="1"/>
  <c r="AJ15" i="1" l="1"/>
  <c r="AI1" i="1" a="1"/>
  <c r="AI1" i="1" s="1"/>
  <c r="AI9" i="1"/>
  <c r="AK15" i="1" l="1"/>
  <c r="AJ9" i="1"/>
  <c r="AJ1" i="1" a="1"/>
  <c r="AJ1" i="1" s="1"/>
  <c r="AL15" i="1" l="1"/>
  <c r="AK1" i="1" a="1"/>
  <c r="AK1" i="1" s="1"/>
  <c r="AK9" i="1"/>
  <c r="C9" i="3"/>
  <c r="C17" i="3"/>
  <c r="C21" i="3"/>
  <c r="C14" i="3"/>
  <c r="C13" i="3"/>
  <c r="C10" i="3"/>
  <c r="C26" i="3"/>
  <c r="C25" i="3"/>
  <c r="C6" i="3"/>
  <c r="C22" i="3"/>
  <c r="C4" i="3"/>
  <c r="C18" i="3"/>
  <c r="C7" i="3"/>
  <c r="C15" i="3"/>
  <c r="C19" i="3"/>
  <c r="C12" i="3"/>
  <c r="C11" i="3"/>
  <c r="C8" i="3"/>
  <c r="C24" i="3"/>
  <c r="C23" i="3"/>
  <c r="C27" i="3"/>
  <c r="C20" i="3"/>
  <c r="C5" i="3"/>
  <c r="C16" i="3"/>
  <c r="C28" i="3" l="1"/>
  <c r="AM15" i="1"/>
  <c r="AL9" i="1"/>
  <c r="AL1" i="1" a="1"/>
  <c r="AL1" i="1" s="1"/>
  <c r="AN15" i="1" l="1"/>
  <c r="AM1" i="1" a="1"/>
  <c r="AM1" i="1" s="1"/>
  <c r="AM9" i="1"/>
  <c r="AO15" i="1" l="1"/>
  <c r="AN9" i="1"/>
  <c r="AN1" i="1" a="1"/>
  <c r="AN1" i="1" s="1"/>
  <c r="AP15" i="1" l="1"/>
  <c r="AO1" i="1" a="1"/>
  <c r="AO1" i="1" s="1"/>
  <c r="AO9" i="1"/>
  <c r="AQ15" i="1" l="1"/>
  <c r="AP9" i="1"/>
  <c r="AP1" i="1" a="1"/>
  <c r="AP1" i="1" s="1"/>
  <c r="AR15" i="1" l="1"/>
  <c r="AQ1" i="1" a="1"/>
  <c r="AQ1" i="1" s="1"/>
  <c r="AQ9" i="1"/>
  <c r="AS15" i="1" l="1"/>
  <c r="AR9" i="1"/>
  <c r="AR1" i="1" a="1"/>
  <c r="AR1" i="1" s="1"/>
  <c r="AT15" i="1" l="1"/>
  <c r="AS1" i="1" a="1"/>
  <c r="AS1" i="1" s="1"/>
  <c r="AS9" i="1"/>
  <c r="AU15" i="1" l="1"/>
  <c r="AT9" i="1"/>
  <c r="AT1" i="1" a="1"/>
  <c r="AT1" i="1" s="1"/>
  <c r="AV15" i="1" l="1"/>
  <c r="AU1" i="1" a="1"/>
  <c r="AU1" i="1" s="1"/>
  <c r="AU9" i="1"/>
  <c r="AW15" i="1" l="1"/>
  <c r="AV9" i="1"/>
  <c r="AV1" i="1" a="1"/>
  <c r="AV1" i="1" s="1"/>
  <c r="AX15" i="1" l="1"/>
  <c r="AW1" i="1" a="1"/>
  <c r="AW1" i="1" s="1"/>
  <c r="AW9" i="1"/>
  <c r="AY15" i="1" l="1"/>
  <c r="AX9" i="1"/>
  <c r="AX1" i="1" a="1"/>
  <c r="AX1" i="1" s="1"/>
  <c r="AZ15" i="1" l="1"/>
  <c r="AY1" i="1" a="1"/>
  <c r="AY1" i="1" s="1"/>
  <c r="AY9" i="1"/>
  <c r="BA15" i="1" l="1"/>
  <c r="AZ9" i="1"/>
  <c r="AZ1" i="1" a="1"/>
  <c r="AZ1" i="1" s="1"/>
  <c r="BB15" i="1" l="1"/>
  <c r="BA1" i="1" a="1"/>
  <c r="BA1" i="1" s="1"/>
  <c r="BA9" i="1"/>
  <c r="BC15" i="1" l="1"/>
  <c r="BB9" i="1"/>
  <c r="BB1" i="1" a="1"/>
  <c r="BB1" i="1" s="1"/>
  <c r="BD15" i="1" l="1"/>
  <c r="BC1" i="1" a="1"/>
  <c r="BC1" i="1" s="1"/>
  <c r="BC9" i="1"/>
  <c r="BE15" i="1" l="1"/>
  <c r="BD9" i="1"/>
  <c r="BD1" i="1" a="1"/>
  <c r="BD1" i="1" s="1"/>
  <c r="BF15" i="1" l="1"/>
  <c r="BE1" i="1" a="1"/>
  <c r="BE1" i="1" s="1"/>
  <c r="BE9" i="1"/>
  <c r="BG15" i="1" l="1"/>
  <c r="BF9" i="1"/>
  <c r="BF1" i="1" a="1"/>
  <c r="BF1" i="1" s="1"/>
  <c r="BH15" i="1" l="1"/>
  <c r="BG1" i="1" a="1"/>
  <c r="BG1" i="1" s="1"/>
  <c r="BG9" i="1"/>
  <c r="BI15" i="1" l="1"/>
  <c r="BH9" i="1"/>
  <c r="BH1" i="1" a="1"/>
  <c r="BH1" i="1" s="1"/>
  <c r="BJ15" i="1" l="1"/>
  <c r="BI1" i="1" a="1"/>
  <c r="BI1" i="1" s="1"/>
  <c r="BI9" i="1"/>
  <c r="BK15" i="1" l="1"/>
  <c r="BJ9" i="1"/>
  <c r="BJ1" i="1" a="1"/>
  <c r="BJ1" i="1" s="1"/>
  <c r="BL15" i="1" l="1"/>
  <c r="BK1" i="1" a="1"/>
  <c r="BK1" i="1" s="1"/>
  <c r="BK9" i="1"/>
  <c r="BM15" i="1" l="1"/>
  <c r="BL9" i="1"/>
  <c r="BL1" i="1" a="1"/>
  <c r="BL1" i="1" s="1"/>
  <c r="BN15" i="1" l="1"/>
  <c r="BM1" i="1" a="1"/>
  <c r="BM1" i="1" s="1"/>
  <c r="BM9" i="1"/>
  <c r="BO15" i="1" l="1"/>
  <c r="BN9" i="1"/>
  <c r="BN1" i="1" a="1"/>
  <c r="BN1" i="1" s="1"/>
  <c r="D14" i="3"/>
  <c r="D17" i="3"/>
  <c r="D26" i="3"/>
  <c r="D23" i="3"/>
  <c r="D19" i="3"/>
  <c r="D12" i="3"/>
  <c r="D22" i="3"/>
  <c r="D13" i="3"/>
  <c r="D10" i="3"/>
  <c r="D9" i="3"/>
  <c r="D27" i="3"/>
  <c r="D24" i="3"/>
  <c r="D25" i="3"/>
  <c r="D18" i="3"/>
  <c r="D5" i="3"/>
  <c r="D8" i="3"/>
  <c r="D21" i="3"/>
  <c r="D16" i="3"/>
  <c r="D11" i="3"/>
  <c r="D6" i="3"/>
  <c r="D4" i="3"/>
  <c r="D15" i="3"/>
  <c r="D20" i="3"/>
  <c r="D7" i="3"/>
  <c r="D28" i="3" l="1"/>
  <c r="BP15" i="1"/>
  <c r="T20" i="4"/>
  <c r="T19" i="4"/>
  <c r="S18" i="4"/>
  <c r="S17" i="4"/>
  <c r="S16" i="4"/>
  <c r="T14" i="4"/>
  <c r="T13" i="4"/>
  <c r="T12" i="4"/>
  <c r="T11" i="4"/>
  <c r="T10" i="4"/>
  <c r="T9" i="4"/>
  <c r="T8" i="4"/>
  <c r="T7" i="4"/>
  <c r="T6" i="4"/>
  <c r="T5" i="4"/>
  <c r="T4" i="4"/>
  <c r="T2" i="4"/>
  <c r="S20" i="4"/>
  <c r="T18" i="4"/>
  <c r="T17" i="4"/>
  <c r="T16" i="4"/>
  <c r="T15" i="4"/>
  <c r="S14" i="4"/>
  <c r="S13" i="4"/>
  <c r="S12" i="4"/>
  <c r="S11" i="4"/>
  <c r="S10" i="4"/>
  <c r="S9" i="4"/>
  <c r="S8" i="4"/>
  <c r="S7" i="4"/>
  <c r="S6" i="4"/>
  <c r="S5" i="4"/>
  <c r="BO1" i="1" a="1"/>
  <c r="BO1" i="1" s="1"/>
  <c r="BO9" i="1"/>
  <c r="BQ15" i="1" l="1"/>
  <c r="BP9" i="1"/>
  <c r="BP1" i="1" a="1"/>
  <c r="BP1" i="1" s="1"/>
  <c r="BR15" i="1" l="1"/>
  <c r="BQ1" i="1" a="1"/>
  <c r="BQ1" i="1" s="1"/>
  <c r="BQ9" i="1"/>
  <c r="BS15" i="1" l="1"/>
  <c r="BR9" i="1"/>
  <c r="BR1" i="1" a="1"/>
  <c r="BR1" i="1" s="1"/>
  <c r="BT15" i="1" l="1"/>
  <c r="BS1" i="1" a="1"/>
  <c r="BS1" i="1" s="1"/>
  <c r="BS9" i="1"/>
  <c r="BU15" i="1" l="1"/>
  <c r="BT9" i="1"/>
  <c r="BT1" i="1" a="1"/>
  <c r="BT1" i="1" s="1"/>
  <c r="BV15" i="1" l="1"/>
  <c r="BU1" i="1" a="1"/>
  <c r="BU1" i="1" s="1"/>
  <c r="BU9" i="1"/>
  <c r="BW15" i="1" l="1"/>
  <c r="BV9" i="1"/>
  <c r="BV1" i="1" a="1"/>
  <c r="BV1" i="1" s="1"/>
  <c r="BX15" i="1" l="1"/>
  <c r="BW1" i="1" a="1"/>
  <c r="BW1" i="1" s="1"/>
  <c r="BW9" i="1"/>
  <c r="BY15" i="1" l="1"/>
  <c r="BX9" i="1"/>
  <c r="BX1" i="1" a="1"/>
  <c r="BX1" i="1" s="1"/>
  <c r="BZ15" i="1" l="1"/>
  <c r="BY1" i="1" a="1"/>
  <c r="BY1" i="1" s="1"/>
  <c r="BY9" i="1"/>
  <c r="F7" i="2"/>
  <c r="M4" i="2"/>
  <c r="G4" i="2"/>
  <c r="Z7" i="2"/>
  <c r="P9" i="2"/>
  <c r="X11" i="2"/>
  <c r="K13" i="2"/>
  <c r="R12" i="2"/>
  <c r="F14" i="2"/>
  <c r="O5" i="2"/>
  <c r="V12" i="2"/>
  <c r="O6" i="2"/>
  <c r="M8" i="2"/>
  <c r="V10" i="2"/>
  <c r="W13" i="2"/>
  <c r="G15" i="2"/>
  <c r="T15" i="2"/>
  <c r="J3" i="2"/>
  <c r="Z5" i="2"/>
  <c r="P7" i="2"/>
  <c r="E9" i="2"/>
  <c r="N11" i="2"/>
  <c r="U12" i="2"/>
  <c r="O14" i="2"/>
  <c r="AB14" i="2"/>
  <c r="R5" i="2"/>
  <c r="AC6" i="2"/>
  <c r="AC7" i="2"/>
  <c r="F9" i="2"/>
  <c r="V13" i="2"/>
  <c r="J15" i="2"/>
  <c r="W3" i="2"/>
  <c r="N8" i="2"/>
  <c r="AA8" i="2"/>
  <c r="Q10" i="2"/>
  <c r="O12" i="2"/>
  <c r="AB4" i="2"/>
  <c r="Z4" i="2"/>
  <c r="P6" i="2"/>
  <c r="E14" i="2"/>
  <c r="T9" i="2"/>
  <c r="AB11" i="2"/>
  <c r="O13" i="2"/>
  <c r="F12" i="2"/>
  <c r="J14" i="2"/>
  <c r="W5" i="2"/>
  <c r="M7" i="2"/>
  <c r="AB12" i="2"/>
  <c r="H8" i="2"/>
  <c r="Y8" i="2"/>
  <c r="K10" i="2"/>
  <c r="AC12" i="2"/>
  <c r="H15" i="2"/>
  <c r="U3" i="2"/>
  <c r="H4" i="2"/>
  <c r="Z13" i="2"/>
  <c r="R8" i="2"/>
  <c r="H10" i="2"/>
  <c r="U10" i="2"/>
  <c r="K7" i="2"/>
  <c r="Q13" i="2"/>
  <c r="AA9" i="2"/>
  <c r="AL10" i="2"/>
  <c r="F6" i="2"/>
  <c r="T4" i="2"/>
  <c r="V4" i="2"/>
  <c r="L6" i="2"/>
  <c r="R7" i="2"/>
  <c r="H9" i="2"/>
  <c r="P11" i="2"/>
  <c r="T13" i="2"/>
  <c r="U14" i="2"/>
  <c r="G5" i="2"/>
  <c r="T5" i="2"/>
  <c r="Q4" i="2"/>
  <c r="G6" i="2"/>
  <c r="X8" i="2"/>
  <c r="N10" i="2"/>
  <c r="X13" i="2"/>
  <c r="L15" i="2"/>
  <c r="Y3" i="2"/>
  <c r="P4" i="2"/>
  <c r="H7" i="2"/>
  <c r="U9" i="2"/>
  <c r="F11" i="2"/>
  <c r="Q11" i="2"/>
  <c r="M12" i="2"/>
  <c r="G14" i="2"/>
  <c r="T14" i="2"/>
  <c r="H13" i="2"/>
  <c r="AC8" i="2"/>
  <c r="AJ6" i="2"/>
  <c r="Y11" i="2"/>
  <c r="N13" i="2"/>
  <c r="Y15" i="2"/>
  <c r="K3" i="2"/>
  <c r="O8" i="2"/>
  <c r="AB10" i="2"/>
  <c r="G12" i="2"/>
  <c r="AB13" i="2"/>
  <c r="L4" i="2"/>
  <c r="R4" i="2"/>
  <c r="H6" i="2"/>
  <c r="Y14" i="2"/>
  <c r="L9" i="2"/>
  <c r="T11" i="2"/>
  <c r="G13" i="2"/>
  <c r="AB7" i="2"/>
  <c r="K5" i="2"/>
  <c r="X5" i="2"/>
  <c r="N7" i="2"/>
  <c r="T12" i="2"/>
  <c r="Q8" i="2"/>
  <c r="Z10" i="2"/>
  <c r="E12" i="2"/>
  <c r="R13" i="2"/>
  <c r="M3" i="2"/>
  <c r="V3" i="2"/>
  <c r="J6" i="2"/>
  <c r="T6" i="2"/>
  <c r="J8" i="2"/>
  <c r="W8" i="2"/>
  <c r="M10" i="2"/>
  <c r="AF8" i="2"/>
  <c r="E13" i="2"/>
  <c r="AL7" i="2"/>
  <c r="AI10" i="2"/>
  <c r="F10" i="2"/>
  <c r="F3" i="2"/>
  <c r="N4" i="2"/>
  <c r="E11" i="2"/>
  <c r="W9" i="2"/>
  <c r="H11" i="2"/>
  <c r="O11" i="2"/>
  <c r="K12" i="2"/>
  <c r="M14" i="2"/>
  <c r="V14" i="2"/>
  <c r="L5" i="2"/>
  <c r="V6" i="2"/>
  <c r="P8" i="2"/>
  <c r="E10" i="2"/>
  <c r="O10" i="2"/>
  <c r="P13" i="2"/>
  <c r="AA15" i="2"/>
  <c r="Q3" i="2"/>
  <c r="Q12" i="2"/>
  <c r="W7" i="2"/>
  <c r="M9" i="2"/>
  <c r="V9" i="2"/>
  <c r="L12" i="2"/>
  <c r="X12" i="2"/>
  <c r="L14" i="2"/>
  <c r="Y5" i="2"/>
  <c r="X3" i="2"/>
  <c r="AC9" i="2"/>
  <c r="AJ8" i="2"/>
  <c r="F13" i="2"/>
  <c r="Q15" i="2"/>
  <c r="Z15" i="2"/>
  <c r="P3" i="2"/>
  <c r="G8" i="2"/>
  <c r="T10" i="2"/>
  <c r="J12" i="2"/>
  <c r="W15" i="2"/>
  <c r="J4" i="2"/>
  <c r="W4" i="2"/>
  <c r="M6" i="2"/>
  <c r="AL5" i="2"/>
  <c r="L11" i="2"/>
  <c r="W11" i="2"/>
  <c r="L13" i="2"/>
  <c r="Q14" i="2"/>
  <c r="Z14" i="2"/>
  <c r="P5" i="2"/>
  <c r="E7" i="2"/>
  <c r="K6" i="2"/>
  <c r="AB8" i="2"/>
  <c r="R10" i="2"/>
  <c r="H12" i="2"/>
  <c r="K15" i="2"/>
  <c r="X15" i="2"/>
  <c r="N3" i="2"/>
  <c r="U4" i="2"/>
  <c r="Y6" i="2"/>
  <c r="K8" i="2"/>
  <c r="X10" i="2"/>
  <c r="N12" i="2"/>
  <c r="Y9" i="2"/>
  <c r="J13" i="2"/>
  <c r="AL9" i="2"/>
  <c r="AL12" i="2"/>
  <c r="F5" i="2"/>
  <c r="E4" i="2"/>
  <c r="O4" i="2"/>
  <c r="Y7" i="2"/>
  <c r="K9" i="2"/>
  <c r="X9" i="2"/>
  <c r="G11" i="2"/>
  <c r="Z12" i="2"/>
  <c r="N14" i="2"/>
  <c r="AA5" i="2"/>
  <c r="Q7" i="2"/>
  <c r="N6" i="2"/>
  <c r="AA6" i="2"/>
  <c r="U8" i="2"/>
  <c r="W12" i="2"/>
  <c r="O15" i="2"/>
  <c r="AB15" i="2"/>
  <c r="R3" i="2"/>
  <c r="AG13" i="2"/>
  <c r="X7" i="2"/>
  <c r="N9" i="2"/>
  <c r="V11" i="2"/>
  <c r="AA10" i="2"/>
  <c r="P12" i="2"/>
  <c r="AA14" i="2"/>
  <c r="Q5" i="2"/>
  <c r="AC14" i="2"/>
  <c r="AC15" i="2"/>
  <c r="F4" i="2"/>
  <c r="U13" i="2"/>
  <c r="E15" i="2"/>
  <c r="R15" i="2"/>
  <c r="M13" i="2"/>
  <c r="L10" i="2"/>
  <c r="Y10" i="2"/>
  <c r="AA12" i="2"/>
  <c r="F8" i="2"/>
  <c r="Y4" i="2"/>
  <c r="K4" i="2"/>
  <c r="X6" i="2"/>
  <c r="O9" i="2"/>
  <c r="AB9" i="2"/>
  <c r="K11" i="2"/>
  <c r="AA13" i="2"/>
  <c r="R14" i="2"/>
  <c r="H5" i="2"/>
  <c r="U7" i="2"/>
  <c r="Y12" i="2"/>
  <c r="T8" i="2"/>
  <c r="J10" i="2"/>
  <c r="W10" i="2"/>
  <c r="G10" i="2"/>
  <c r="P15" i="2"/>
  <c r="E3" i="2"/>
  <c r="X4" i="2"/>
  <c r="AA11" i="2"/>
  <c r="Q6" i="2"/>
  <c r="Z8" i="2"/>
  <c r="P10" i="2"/>
  <c r="AI15" i="2"/>
  <c r="Q9" i="2"/>
  <c r="G9" i="2"/>
  <c r="AG11" i="2"/>
  <c r="J7" i="2"/>
  <c r="L8" i="2"/>
  <c r="AI13" i="2"/>
  <c r="AJ15" i="2"/>
  <c r="AJ7" i="2"/>
  <c r="AG15" i="2"/>
  <c r="J5" i="2"/>
  <c r="AF5" i="2"/>
  <c r="AF7" i="2"/>
  <c r="Z11" i="2"/>
  <c r="N15" i="2"/>
  <c r="AF9" i="2"/>
  <c r="AI12" i="2"/>
  <c r="M15" i="2"/>
  <c r="Z6" i="2"/>
  <c r="M5" i="2"/>
  <c r="AI5" i="2"/>
  <c r="T3" i="2"/>
  <c r="K14" i="2"/>
  <c r="E8" i="2"/>
  <c r="AC11" i="2"/>
  <c r="U5" i="2"/>
  <c r="J9" i="2"/>
  <c r="AI6" i="2"/>
  <c r="AF14" i="2"/>
  <c r="S14" i="2"/>
  <c r="J11" i="2"/>
  <c r="AK7" i="2"/>
  <c r="I15" i="2"/>
  <c r="I9" i="2"/>
  <c r="AL15" i="2"/>
  <c r="AH6" i="2"/>
  <c r="AH7" i="2"/>
  <c r="S5" i="2"/>
  <c r="AK5" i="2"/>
  <c r="I6" i="2"/>
  <c r="AF6" i="2"/>
  <c r="AE7" i="2"/>
  <c r="AH3" i="2"/>
  <c r="I5" i="2"/>
  <c r="AH10" i="2"/>
  <c r="Z9" i="2"/>
  <c r="AE15" i="2"/>
  <c r="AD15" i="2"/>
  <c r="S3" i="2"/>
  <c r="AL11" i="2"/>
  <c r="AJ11" i="2"/>
  <c r="AJ13" i="2"/>
  <c r="AJ5" i="2"/>
  <c r="AB6" i="2"/>
  <c r="AG9" i="2"/>
  <c r="AG12" i="2"/>
  <c r="AI7" i="2"/>
  <c r="AB5" i="2"/>
  <c r="M11" i="2"/>
  <c r="AI9" i="2"/>
  <c r="H3" i="2"/>
  <c r="U15" i="2"/>
  <c r="AC5" i="2"/>
  <c r="H14" i="2"/>
  <c r="AK14" i="2"/>
  <c r="O3" i="2"/>
  <c r="W14" i="2"/>
  <c r="L7" i="2"/>
  <c r="AG6" i="2"/>
  <c r="E5" i="2"/>
  <c r="R9" i="2"/>
  <c r="AK3" i="2"/>
  <c r="AL14" i="2"/>
  <c r="AK8" i="2"/>
  <c r="I3" i="2"/>
  <c r="AD6" i="2"/>
  <c r="AD13" i="2"/>
  <c r="AJ9" i="2"/>
  <c r="I8" i="2"/>
  <c r="AJ12" i="2"/>
  <c r="AH14" i="2"/>
  <c r="AE11" i="2"/>
  <c r="S9" i="2"/>
  <c r="AE3" i="2"/>
  <c r="AI3" i="2"/>
  <c r="S10" i="2"/>
  <c r="AE9" i="2"/>
  <c r="S4" i="2"/>
  <c r="I12" i="2"/>
  <c r="S6" i="2"/>
  <c r="I14" i="2"/>
  <c r="AL3" i="2"/>
  <c r="AE8" i="2"/>
  <c r="R6" i="2"/>
  <c r="E6" i="2"/>
  <c r="AG5" i="2"/>
  <c r="AF10" i="2"/>
  <c r="AG7" i="2"/>
  <c r="AI8" i="2"/>
  <c r="V7" i="2"/>
  <c r="AG14" i="2"/>
  <c r="U11" i="2"/>
  <c r="G3" i="2"/>
  <c r="AF11" i="2"/>
  <c r="T7" i="2"/>
  <c r="AB3" i="2"/>
  <c r="P14" i="2"/>
  <c r="AJ14" i="2"/>
  <c r="AA3" i="2"/>
  <c r="AA7" i="2"/>
  <c r="G7" i="2"/>
  <c r="AC13" i="2"/>
  <c r="AA4" i="2"/>
  <c r="N5" i="2"/>
  <c r="AH11" i="2"/>
  <c r="AD9" i="2"/>
  <c r="AI14" i="2"/>
  <c r="X14" i="2"/>
  <c r="I11" i="2"/>
  <c r="AD5" i="2"/>
  <c r="AF3" i="2"/>
  <c r="AG3" i="2"/>
  <c r="AH15" i="2"/>
  <c r="AH5" i="2"/>
  <c r="AE12" i="2"/>
  <c r="AK6" i="2"/>
  <c r="S13" i="2"/>
  <c r="AH13" i="2"/>
  <c r="AL6" i="2"/>
  <c r="AD12" i="2"/>
  <c r="AD11" i="2"/>
  <c r="V15" i="2"/>
  <c r="AH8" i="2"/>
  <c r="AD8" i="2"/>
  <c r="AK10" i="2"/>
  <c r="AE10" i="2"/>
  <c r="AE6" i="2"/>
  <c r="AK11" i="2"/>
  <c r="AE14" i="2"/>
  <c r="U6" i="2"/>
  <c r="AJ10" i="2"/>
  <c r="I10" i="2"/>
  <c r="AG8" i="2"/>
  <c r="AF15" i="2"/>
  <c r="AD10" i="2"/>
  <c r="R11" i="2"/>
  <c r="F15" i="2"/>
  <c r="AI11" i="2"/>
  <c r="AF12" i="2"/>
  <c r="AC3" i="2"/>
  <c r="W6" i="2"/>
  <c r="Y13" i="2"/>
  <c r="Z3" i="2"/>
  <c r="L3" i="2"/>
  <c r="O7" i="2"/>
  <c r="V8" i="2"/>
  <c r="AG10" i="2"/>
  <c r="V5" i="2"/>
  <c r="S12" i="2"/>
  <c r="AD14" i="2"/>
  <c r="AE13" i="2"/>
  <c r="AK12" i="2"/>
  <c r="AH9" i="2"/>
  <c r="I4" i="2"/>
  <c r="S8" i="2"/>
  <c r="I13" i="2"/>
  <c r="S7" i="2"/>
  <c r="S11" i="2"/>
  <c r="S15" i="2"/>
  <c r="AK15" i="2"/>
  <c r="AJ3" i="2"/>
  <c r="AL13" i="2"/>
  <c r="AF13" i="2"/>
  <c r="AC10" i="2"/>
  <c r="AK13" i="2"/>
  <c r="AL8" i="2"/>
  <c r="I7" i="2"/>
  <c r="AH12" i="2"/>
  <c r="AD7" i="2"/>
  <c r="AK9" i="2"/>
  <c r="AD3" i="2"/>
  <c r="AE5" i="2"/>
  <c r="L17" i="2" l="1"/>
  <c r="Z17" i="2"/>
  <c r="AA17" i="2"/>
  <c r="AB17" i="2"/>
  <c r="G17" i="2"/>
  <c r="I17" i="2"/>
  <c r="O17" i="2"/>
  <c r="H17" i="2"/>
  <c r="S17" i="2"/>
  <c r="T17" i="2"/>
  <c r="E17" i="2"/>
  <c r="R17" i="2"/>
  <c r="N17" i="2"/>
  <c r="P17" i="2"/>
  <c r="X17" i="2"/>
  <c r="Q17" i="2"/>
  <c r="F17" i="2"/>
  <c r="V17" i="2"/>
  <c r="M17" i="2"/>
  <c r="K17" i="2"/>
  <c r="Y17" i="2"/>
  <c r="U17" i="2"/>
  <c r="W17" i="2"/>
  <c r="J17" i="2"/>
  <c r="CA15" i="1"/>
  <c r="BZ9" i="1"/>
  <c r="BZ1" i="1" a="1"/>
  <c r="BZ1" i="1" s="1"/>
  <c r="CB15" i="1" l="1"/>
  <c r="CA1" i="1" a="1"/>
  <c r="CA1" i="1" s="1"/>
  <c r="CA9" i="1"/>
  <c r="CC15" i="1" l="1"/>
  <c r="CB9" i="1"/>
  <c r="CB1" i="1" a="1"/>
  <c r="CB1" i="1" s="1"/>
  <c r="CD15" i="1" l="1"/>
  <c r="CC1" i="1" a="1"/>
  <c r="CC1" i="1" s="1"/>
  <c r="CC9" i="1"/>
  <c r="CE15" i="1" l="1"/>
  <c r="CD9" i="1"/>
  <c r="CD1" i="1" a="1"/>
  <c r="CD1" i="1" s="1"/>
  <c r="CF15" i="1" l="1"/>
  <c r="CE1" i="1" a="1"/>
  <c r="CE1" i="1" s="1"/>
  <c r="CE9" i="1"/>
  <c r="CG15" i="1" l="1"/>
  <c r="CF9" i="1"/>
  <c r="CF1" i="1" a="1"/>
  <c r="CF1" i="1" s="1"/>
  <c r="CH15" i="1" l="1"/>
  <c r="CG1" i="1" a="1"/>
  <c r="CG1" i="1" s="1"/>
  <c r="CG9" i="1"/>
  <c r="CI15" i="1" l="1"/>
  <c r="CH9" i="1"/>
  <c r="CH1" i="1" a="1"/>
  <c r="CH1" i="1" s="1"/>
  <c r="CJ15" i="1" l="1"/>
  <c r="CI1" i="1" a="1"/>
  <c r="CI1" i="1" s="1"/>
  <c r="CI9" i="1"/>
  <c r="CK15" i="1" l="1"/>
  <c r="CJ9" i="1"/>
  <c r="CJ1" i="1" a="1"/>
  <c r="CJ1" i="1" s="1"/>
  <c r="CL15" i="1" l="1"/>
  <c r="CK1" i="1" a="1"/>
  <c r="CK1" i="1" s="1"/>
  <c r="CK9" i="1"/>
  <c r="CM15" i="1" l="1"/>
  <c r="CL9" i="1"/>
  <c r="CL1" i="1" a="1"/>
  <c r="CL1" i="1" s="1"/>
  <c r="CN15" i="1" l="1"/>
  <c r="CM1" i="1" a="1"/>
  <c r="CM1" i="1" s="1"/>
  <c r="CM9" i="1"/>
  <c r="CO15" i="1" l="1"/>
  <c r="CN9" i="1"/>
  <c r="CN1" i="1" a="1"/>
  <c r="CN1" i="1" s="1"/>
  <c r="CP15" i="1" l="1"/>
  <c r="CO1" i="1" a="1"/>
  <c r="CO1" i="1" s="1"/>
  <c r="CO9" i="1"/>
  <c r="CQ15" i="1" l="1"/>
  <c r="CP9" i="1"/>
  <c r="CP1" i="1" a="1"/>
  <c r="CP1" i="1" s="1"/>
  <c r="CR15" i="1" l="1"/>
  <c r="CQ1" i="1" a="1"/>
  <c r="CQ1" i="1" s="1"/>
  <c r="CQ9" i="1"/>
  <c r="CS15" i="1" l="1"/>
  <c r="CR9" i="1"/>
  <c r="CR1" i="1" a="1"/>
  <c r="CR1" i="1" s="1"/>
  <c r="E13" i="3"/>
  <c r="E5" i="3"/>
  <c r="E9" i="3"/>
  <c r="E25" i="3"/>
  <c r="E17" i="3"/>
  <c r="E21" i="3"/>
  <c r="E22" i="3"/>
  <c r="E27" i="3"/>
  <c r="E8" i="3"/>
  <c r="E12" i="3"/>
  <c r="E16" i="3"/>
  <c r="E20" i="3"/>
  <c r="E4" i="3"/>
  <c r="E7" i="3"/>
  <c r="E11" i="3"/>
  <c r="E15" i="3"/>
  <c r="E19" i="3"/>
  <c r="E23" i="3"/>
  <c r="E14" i="3"/>
  <c r="E6" i="3"/>
  <c r="E10" i="3"/>
  <c r="E26" i="3"/>
  <c r="E18" i="3"/>
  <c r="E24" i="3"/>
  <c r="E28" i="3" l="1"/>
  <c r="CT15" i="1"/>
  <c r="CS1" i="1" a="1"/>
  <c r="CS1" i="1" s="1"/>
  <c r="CS9" i="1"/>
  <c r="CU15" i="1" l="1"/>
  <c r="CT9" i="1"/>
  <c r="CT1" i="1" a="1"/>
  <c r="CT1" i="1" s="1"/>
  <c r="CV15" i="1" l="1"/>
  <c r="CU1" i="1" a="1"/>
  <c r="CU1" i="1" s="1"/>
  <c r="CU9" i="1"/>
  <c r="CW15" i="1" l="1"/>
  <c r="CV9" i="1"/>
  <c r="CV1" i="1" a="1"/>
  <c r="CV1" i="1" s="1"/>
  <c r="CX15" i="1" l="1"/>
  <c r="CW1" i="1" a="1"/>
  <c r="CW1" i="1" s="1"/>
  <c r="CW9" i="1"/>
  <c r="CY15" i="1" l="1"/>
  <c r="CX9" i="1"/>
  <c r="CX1" i="1" a="1"/>
  <c r="CX1" i="1" s="1"/>
  <c r="CZ15" i="1" l="1"/>
  <c r="CY1" i="1" a="1"/>
  <c r="CY1" i="1" s="1"/>
  <c r="CY9" i="1"/>
  <c r="DA15" i="1" l="1"/>
  <c r="CZ9" i="1"/>
  <c r="CZ1" i="1" a="1"/>
  <c r="CZ1" i="1" s="1"/>
  <c r="DB15" i="1" l="1"/>
  <c r="DA1" i="1" a="1"/>
  <c r="DA1" i="1" s="1"/>
  <c r="DA9" i="1"/>
  <c r="DC15" i="1" l="1"/>
  <c r="DB9" i="1"/>
  <c r="DB1" i="1" a="1"/>
  <c r="DB1" i="1" s="1"/>
  <c r="DD15" i="1" l="1"/>
  <c r="DC1" i="1" a="1"/>
  <c r="DC1" i="1" s="1"/>
  <c r="DC9" i="1"/>
  <c r="DE15" i="1" l="1"/>
  <c r="DD9" i="1"/>
  <c r="DD1" i="1" a="1"/>
  <c r="DD1" i="1" s="1"/>
  <c r="DF15" i="1" l="1"/>
  <c r="DE1" i="1" a="1"/>
  <c r="DE1" i="1" s="1"/>
  <c r="DE9" i="1"/>
  <c r="DG15" i="1" l="1"/>
  <c r="DF9" i="1"/>
  <c r="DF1" i="1" a="1"/>
  <c r="DF1" i="1" s="1"/>
  <c r="DH15" i="1" l="1"/>
  <c r="DG1" i="1" a="1"/>
  <c r="DG1" i="1" s="1"/>
  <c r="DG9" i="1"/>
  <c r="DI15" i="1" l="1"/>
  <c r="DH9" i="1"/>
  <c r="DH1" i="1" a="1"/>
  <c r="DH1" i="1" s="1"/>
  <c r="DJ15" i="1" l="1"/>
  <c r="DI1" i="1" a="1"/>
  <c r="DI1" i="1" s="1"/>
  <c r="DI9" i="1"/>
  <c r="DK15" i="1" l="1"/>
  <c r="DJ9" i="1"/>
  <c r="DJ1" i="1" a="1"/>
  <c r="DJ1" i="1" s="1"/>
  <c r="DL15" i="1" l="1"/>
  <c r="DK1" i="1" a="1"/>
  <c r="DK1" i="1" s="1"/>
  <c r="DK9" i="1"/>
  <c r="DM15" i="1" l="1"/>
  <c r="DL9" i="1"/>
  <c r="DL1" i="1" a="1"/>
  <c r="DL1" i="1" s="1"/>
  <c r="DN15" i="1" l="1"/>
  <c r="DM1" i="1" a="1"/>
  <c r="DM1" i="1" s="1"/>
  <c r="DM9" i="1"/>
  <c r="DO15" i="1" l="1"/>
  <c r="DN9" i="1"/>
  <c r="DN1" i="1" a="1"/>
  <c r="DN1" i="1" s="1"/>
  <c r="DP15" i="1" l="1"/>
  <c r="DO1" i="1" a="1"/>
  <c r="DO1" i="1" s="1"/>
  <c r="DO9" i="1"/>
  <c r="DQ15" i="1" l="1"/>
  <c r="DP9" i="1"/>
  <c r="DP1" i="1" a="1"/>
  <c r="DP1" i="1" s="1"/>
  <c r="DR15" i="1" l="1"/>
  <c r="DQ1" i="1" a="1"/>
  <c r="DQ1" i="1" s="1"/>
  <c r="DQ9" i="1"/>
  <c r="DS15" i="1" l="1"/>
  <c r="DR9" i="1"/>
  <c r="DR1" i="1" a="1"/>
  <c r="DR1" i="1" s="1"/>
  <c r="DT15" i="1" l="1"/>
  <c r="DS1" i="1" a="1"/>
  <c r="DS1" i="1" s="1"/>
  <c r="DS9" i="1"/>
  <c r="DU15" i="1" l="1"/>
  <c r="DT9" i="1"/>
  <c r="DT1" i="1" a="1"/>
  <c r="DT1" i="1" s="1"/>
  <c r="DV15" i="1" l="1"/>
  <c r="DU1" i="1" a="1"/>
  <c r="DU1" i="1" s="1"/>
  <c r="DU9" i="1"/>
  <c r="DW15" i="1" l="1"/>
  <c r="DV9" i="1"/>
  <c r="DV1" i="1" a="1"/>
  <c r="DV1" i="1" s="1"/>
  <c r="F11" i="3"/>
  <c r="F5" i="3"/>
  <c r="F19" i="3"/>
  <c r="F15" i="3"/>
  <c r="F21" i="3"/>
  <c r="F23" i="3"/>
  <c r="F12" i="3"/>
  <c r="F25" i="3"/>
  <c r="F20" i="3"/>
  <c r="F10" i="3"/>
  <c r="F22" i="3"/>
  <c r="F4" i="3"/>
  <c r="F26" i="3"/>
  <c r="F9" i="3"/>
  <c r="F7" i="3"/>
  <c r="F17" i="3"/>
  <c r="F6" i="3"/>
  <c r="F27" i="3"/>
  <c r="F14" i="3"/>
  <c r="F13" i="3"/>
  <c r="F8" i="3"/>
  <c r="F18" i="3"/>
  <c r="F16" i="3"/>
  <c r="F24" i="3"/>
  <c r="F28" i="3" l="1"/>
  <c r="DX15" i="1"/>
  <c r="DW1" i="1" a="1"/>
  <c r="DW1" i="1" s="1"/>
  <c r="DW9" i="1"/>
  <c r="DY15" i="1" l="1"/>
  <c r="DX9" i="1"/>
  <c r="DX1" i="1" a="1"/>
  <c r="DX1" i="1" s="1"/>
  <c r="DZ15" i="1" l="1"/>
  <c r="DY1" i="1" a="1"/>
  <c r="DY1" i="1" s="1"/>
  <c r="DY9" i="1"/>
  <c r="EA15" i="1" l="1"/>
  <c r="DZ9" i="1"/>
  <c r="DZ1" i="1" a="1"/>
  <c r="DZ1" i="1" s="1"/>
  <c r="EB15" i="1" l="1"/>
  <c r="EA1" i="1" a="1"/>
  <c r="EA1" i="1" s="1"/>
  <c r="EA9" i="1"/>
  <c r="EC15" i="1" l="1"/>
  <c r="EB9" i="1"/>
  <c r="EB1" i="1" a="1"/>
  <c r="EB1" i="1" s="1"/>
  <c r="ED15" i="1" l="1"/>
  <c r="EC1" i="1" a="1"/>
  <c r="EC1" i="1" s="1"/>
  <c r="EC9" i="1"/>
  <c r="EE15" i="1" l="1"/>
  <c r="ED9" i="1"/>
  <c r="ED1" i="1" a="1"/>
  <c r="ED1" i="1" s="1"/>
  <c r="EF15" i="1" l="1"/>
  <c r="EE1" i="1" a="1"/>
  <c r="EE1" i="1" s="1"/>
  <c r="EE9" i="1"/>
  <c r="EG15" i="1" l="1"/>
  <c r="EF9" i="1"/>
  <c r="EF1" i="1" a="1"/>
  <c r="EF1" i="1" s="1"/>
  <c r="EH15" i="1" l="1"/>
  <c r="EG1" i="1" a="1"/>
  <c r="EG1" i="1" s="1"/>
  <c r="EG9" i="1"/>
  <c r="EI15" i="1" l="1"/>
  <c r="EH9" i="1"/>
  <c r="EH1" i="1" a="1"/>
  <c r="EH1" i="1" s="1"/>
  <c r="EJ15" i="1" l="1"/>
  <c r="EI1" i="1" a="1"/>
  <c r="EI1" i="1" s="1"/>
  <c r="EI9" i="1"/>
  <c r="EK15" i="1" l="1"/>
  <c r="EJ9" i="1"/>
  <c r="EJ1" i="1" a="1"/>
  <c r="EJ1" i="1" s="1"/>
  <c r="EL15" i="1" l="1"/>
  <c r="EK1" i="1" a="1"/>
  <c r="EK1" i="1" s="1"/>
  <c r="EK9" i="1"/>
  <c r="EM15" i="1" l="1"/>
  <c r="EL9" i="1"/>
  <c r="EL1" i="1" a="1"/>
  <c r="EL1" i="1" s="1"/>
  <c r="EN15" i="1" l="1"/>
  <c r="EM1" i="1" a="1"/>
  <c r="EM1" i="1" s="1"/>
  <c r="EM9" i="1"/>
  <c r="EO15" i="1" l="1"/>
  <c r="EN9" i="1"/>
  <c r="EN1" i="1" a="1"/>
  <c r="EN1" i="1" s="1"/>
  <c r="EP15" i="1" l="1"/>
  <c r="EO1" i="1" a="1"/>
  <c r="EO1" i="1" s="1"/>
  <c r="EO9" i="1"/>
  <c r="EQ15" i="1" l="1"/>
  <c r="EP9" i="1"/>
  <c r="EP1" i="1" a="1"/>
  <c r="EP1" i="1" s="1"/>
  <c r="ER15" i="1" l="1"/>
  <c r="EQ1" i="1" a="1"/>
  <c r="EQ1" i="1" s="1"/>
  <c r="EQ9" i="1"/>
  <c r="ES15" i="1" l="1"/>
  <c r="ER9" i="1"/>
  <c r="ER1" i="1" a="1"/>
  <c r="ER1" i="1" s="1"/>
  <c r="ET15" i="1" l="1"/>
  <c r="ES1" i="1" a="1"/>
  <c r="ES1" i="1" s="1"/>
  <c r="ES9" i="1"/>
  <c r="EU15" i="1" l="1"/>
  <c r="ET1" i="1" a="1"/>
  <c r="ET1" i="1" s="1"/>
  <c r="ET9" i="1"/>
  <c r="EV15" i="1" l="1"/>
  <c r="EU1" i="1" a="1"/>
  <c r="EU1" i="1" s="1"/>
  <c r="EU9" i="1"/>
  <c r="EW15" i="1" l="1"/>
  <c r="EV9" i="1"/>
  <c r="EV1" i="1" a="1"/>
  <c r="EV1" i="1" s="1"/>
  <c r="EW1" i="1" l="1" a="1"/>
  <c r="EW1" i="1" s="1"/>
  <c r="EW9" i="1"/>
  <c r="EX15" i="1"/>
  <c r="EX9" i="1" l="1"/>
  <c r="EY15" i="1"/>
  <c r="EX1" i="1" a="1"/>
  <c r="EX1" i="1" s="1"/>
  <c r="EZ15" i="1" l="1"/>
  <c r="EY1" i="1" a="1"/>
  <c r="EY1" i="1" s="1"/>
  <c r="EY9" i="1"/>
  <c r="EZ9" i="1" l="1"/>
  <c r="FA15" i="1"/>
  <c r="EZ1" i="1" a="1"/>
  <c r="EZ1" i="1" s="1"/>
  <c r="FA9" i="1" l="1"/>
  <c r="FB15" i="1"/>
  <c r="FA1" i="1" a="1"/>
  <c r="FA1" i="1" s="1"/>
  <c r="G20" i="3"/>
  <c r="G21" i="3"/>
  <c r="G19" i="3"/>
  <c r="G23" i="3"/>
  <c r="G17" i="3"/>
  <c r="G4" i="3"/>
  <c r="G16" i="3"/>
  <c r="G10" i="3"/>
  <c r="G14" i="3"/>
  <c r="G12" i="3"/>
  <c r="G13" i="3"/>
  <c r="G11" i="3"/>
  <c r="G15" i="3"/>
  <c r="G9" i="3"/>
  <c r="G26" i="3"/>
  <c r="G8" i="3"/>
  <c r="G5" i="3"/>
  <c r="G6" i="3"/>
  <c r="G27" i="3"/>
  <c r="G22" i="3"/>
  <c r="G25" i="3"/>
  <c r="G7" i="3"/>
  <c r="G24" i="3"/>
  <c r="G18" i="3"/>
  <c r="G28" i="3" l="1"/>
  <c r="FB9" i="1"/>
  <c r="FC15" i="1"/>
  <c r="FB1" i="1" a="1"/>
  <c r="FB1" i="1" s="1"/>
  <c r="FD15" i="1" l="1"/>
  <c r="FC1" i="1" a="1"/>
  <c r="FC1" i="1" s="1"/>
  <c r="FC9" i="1"/>
  <c r="FD9" i="1" l="1"/>
  <c r="FE15" i="1"/>
  <c r="FD1" i="1" a="1"/>
  <c r="FD1" i="1" s="1"/>
  <c r="FF15" i="1" l="1"/>
  <c r="FE1" i="1" a="1"/>
  <c r="FE1" i="1" s="1"/>
  <c r="FE9" i="1"/>
  <c r="FF9" i="1" l="1"/>
  <c r="FG15" i="1"/>
  <c r="FF1" i="1" a="1"/>
  <c r="FF1" i="1" s="1"/>
  <c r="FH15" i="1" l="1"/>
  <c r="FG1" i="1" a="1"/>
  <c r="FG1" i="1" s="1"/>
  <c r="FG9" i="1"/>
  <c r="FI15" i="1" l="1"/>
  <c r="FH1" i="1" a="1"/>
  <c r="FH1" i="1" s="1"/>
  <c r="FH9" i="1"/>
  <c r="FJ15" i="1" l="1"/>
  <c r="FI1" i="1" a="1"/>
  <c r="FI1" i="1" s="1"/>
  <c r="FI9" i="1"/>
  <c r="FJ9" i="1" l="1"/>
  <c r="FK15" i="1"/>
  <c r="FJ1" i="1" a="1"/>
  <c r="FJ1" i="1" s="1"/>
  <c r="FL15" i="1" l="1"/>
  <c r="FK1" i="1" a="1"/>
  <c r="FK1" i="1" s="1"/>
  <c r="FK9" i="1"/>
  <c r="FL9" i="1" l="1"/>
  <c r="FM15" i="1"/>
  <c r="FL1" i="1" a="1"/>
  <c r="FL1" i="1" s="1"/>
  <c r="FN15" i="1" l="1"/>
  <c r="FM1" i="1" a="1"/>
  <c r="FM1" i="1" s="1"/>
  <c r="FM9" i="1"/>
  <c r="FN9" i="1" l="1"/>
  <c r="FO15" i="1"/>
  <c r="FN1" i="1" a="1"/>
  <c r="FN1" i="1" s="1"/>
  <c r="FP15" i="1" l="1"/>
  <c r="FO1" i="1" a="1"/>
  <c r="FO1" i="1" s="1"/>
  <c r="FO9" i="1"/>
  <c r="FP9" i="1" l="1"/>
  <c r="FQ15" i="1"/>
  <c r="FP1" i="1" a="1"/>
  <c r="FP1" i="1" s="1"/>
  <c r="FR15" i="1" l="1"/>
  <c r="FQ1" i="1" a="1"/>
  <c r="FQ1" i="1" s="1"/>
  <c r="FQ9" i="1"/>
  <c r="FS15" i="1" l="1"/>
  <c r="FR1" i="1" a="1"/>
  <c r="FR1" i="1" s="1"/>
  <c r="FR9" i="1"/>
  <c r="FT15" i="1" l="1"/>
  <c r="FS1" i="1" a="1"/>
  <c r="FS1" i="1" s="1"/>
  <c r="FS9" i="1"/>
  <c r="FT9" i="1" l="1"/>
  <c r="FU15" i="1"/>
  <c r="FT1" i="1" a="1"/>
  <c r="FT1" i="1" s="1"/>
  <c r="FV15" i="1" l="1"/>
  <c r="FU1" i="1" a="1"/>
  <c r="FU1" i="1" s="1"/>
  <c r="FU9" i="1"/>
  <c r="FV9" i="1" l="1"/>
  <c r="FW15" i="1"/>
  <c r="FV1" i="1" a="1"/>
  <c r="FV1" i="1" s="1"/>
  <c r="FW9" i="1" l="1"/>
  <c r="FX15" i="1"/>
  <c r="FW1" i="1" a="1"/>
  <c r="FW1" i="1" s="1"/>
  <c r="FX9" i="1" l="1"/>
  <c r="FY15" i="1"/>
  <c r="FX1" i="1" a="1"/>
  <c r="FX1" i="1" s="1"/>
  <c r="FZ15" i="1" l="1"/>
  <c r="FY1" i="1" a="1"/>
  <c r="FY1" i="1" s="1"/>
  <c r="FY9" i="1"/>
  <c r="GA15" i="1" l="1"/>
  <c r="FZ1" i="1" a="1"/>
  <c r="FZ1" i="1" s="1"/>
  <c r="FZ9" i="1"/>
  <c r="GA9" i="1" l="1"/>
  <c r="GB15" i="1"/>
  <c r="GA1" i="1" a="1"/>
  <c r="GA1" i="1" s="1"/>
  <c r="GC15" i="1" l="1"/>
  <c r="GB1" i="1" a="1"/>
  <c r="GB1" i="1" s="1"/>
  <c r="GB9" i="1"/>
  <c r="GD15" i="1" l="1"/>
  <c r="GC1" i="1" a="1"/>
  <c r="GC1" i="1" s="1"/>
  <c r="GC9" i="1"/>
  <c r="GE15" i="1" l="1"/>
  <c r="GD1" i="1" a="1"/>
  <c r="GD1" i="1" s="1"/>
  <c r="GD9" i="1"/>
  <c r="GE9" i="1" l="1"/>
  <c r="GF15" i="1"/>
  <c r="GE1" i="1" a="1"/>
  <c r="GE1" i="1" s="1"/>
  <c r="H16" i="3"/>
  <c r="H26" i="3"/>
  <c r="H11" i="3"/>
  <c r="H5" i="3"/>
  <c r="H19" i="3"/>
  <c r="H22" i="3"/>
  <c r="H21" i="3"/>
  <c r="H23" i="3"/>
  <c r="H6" i="3"/>
  <c r="H25" i="3"/>
  <c r="H20" i="3"/>
  <c r="H10" i="3"/>
  <c r="H24" i="3"/>
  <c r="H4" i="3"/>
  <c r="H13" i="3"/>
  <c r="H9" i="3"/>
  <c r="H7" i="3"/>
  <c r="H17" i="3"/>
  <c r="H15" i="3"/>
  <c r="H27" i="3"/>
  <c r="H14" i="3"/>
  <c r="H12" i="3"/>
  <c r="H8" i="3"/>
  <c r="H18" i="3"/>
  <c r="H28" i="3" l="1"/>
  <c r="GF9" i="1"/>
  <c r="GG15" i="1"/>
  <c r="GF1" i="1" a="1"/>
  <c r="GF1" i="1" s="1"/>
  <c r="GH15" i="1" l="1"/>
  <c r="GG1" i="1" a="1"/>
  <c r="GG1" i="1" s="1"/>
  <c r="GG9" i="1"/>
  <c r="GH9" i="1" l="1"/>
  <c r="GI15" i="1"/>
  <c r="GH1" i="1" a="1"/>
  <c r="GH1" i="1" s="1"/>
  <c r="GJ15" i="1" l="1"/>
  <c r="GI1" i="1" a="1"/>
  <c r="GI1" i="1" s="1"/>
  <c r="GI9" i="1"/>
  <c r="GJ9" i="1" l="1"/>
  <c r="GK15" i="1"/>
  <c r="GJ1" i="1" a="1"/>
  <c r="GJ1" i="1" s="1"/>
  <c r="GK9" i="1" l="1"/>
  <c r="GL15" i="1"/>
  <c r="GK1" i="1" a="1"/>
  <c r="GK1" i="1" s="1"/>
  <c r="GL9" i="1" l="1"/>
  <c r="GM15" i="1"/>
  <c r="GL1" i="1" a="1"/>
  <c r="GL1" i="1" s="1"/>
  <c r="GN15" i="1" l="1"/>
  <c r="GM1" i="1" a="1"/>
  <c r="GM1" i="1" s="1"/>
  <c r="GM9" i="1"/>
  <c r="GN9" i="1" l="1"/>
  <c r="GO15" i="1"/>
  <c r="GN1" i="1" a="1"/>
  <c r="GN1" i="1" s="1"/>
  <c r="GP15" i="1" l="1"/>
  <c r="GO1" i="1" a="1"/>
  <c r="GO1" i="1" s="1"/>
  <c r="GO9" i="1"/>
  <c r="GP9" i="1" l="1"/>
  <c r="GQ15" i="1"/>
  <c r="GP1" i="1" a="1"/>
  <c r="GP1" i="1" s="1"/>
  <c r="GQ9" i="1" l="1"/>
  <c r="GR15" i="1"/>
  <c r="GQ1" i="1" a="1"/>
  <c r="GQ1" i="1" s="1"/>
  <c r="GS15" i="1" l="1"/>
  <c r="GR1" i="1" a="1"/>
  <c r="GR1" i="1" s="1"/>
  <c r="GR9" i="1"/>
  <c r="GT15" i="1" l="1"/>
  <c r="GS1" i="1" a="1"/>
  <c r="GS1" i="1" s="1"/>
  <c r="GS9" i="1"/>
  <c r="GT9" i="1" l="1"/>
  <c r="GU15" i="1"/>
  <c r="GT1" i="1" a="1"/>
  <c r="GT1" i="1" s="1"/>
  <c r="GU9" i="1" l="1"/>
  <c r="GV15" i="1"/>
  <c r="GU1" i="1" a="1"/>
  <c r="GU1" i="1" s="1"/>
  <c r="GV9" i="1" l="1"/>
  <c r="GW15" i="1"/>
  <c r="GV1" i="1" a="1"/>
  <c r="GV1" i="1" s="1"/>
  <c r="GW9" i="1" l="1"/>
  <c r="GX15" i="1"/>
  <c r="GW1" i="1" a="1"/>
  <c r="GW1" i="1" s="1"/>
  <c r="GX9" i="1" l="1"/>
  <c r="GY15" i="1"/>
  <c r="GX1" i="1" a="1"/>
  <c r="GX1" i="1" s="1"/>
  <c r="GZ15" i="1" l="1"/>
  <c r="GY1" i="1" a="1"/>
  <c r="GY1" i="1" s="1"/>
  <c r="GY9" i="1"/>
  <c r="GZ9" i="1" l="1"/>
  <c r="HA15" i="1"/>
  <c r="GZ1" i="1" a="1"/>
  <c r="GZ1" i="1" s="1"/>
  <c r="HB15" i="1" l="1"/>
  <c r="HA1" i="1" a="1"/>
  <c r="HA1" i="1" s="1"/>
  <c r="HA9" i="1"/>
  <c r="HB9" i="1" l="1"/>
  <c r="HC15" i="1"/>
  <c r="HB1" i="1" a="1"/>
  <c r="HB1" i="1" s="1"/>
  <c r="HD15" i="1" l="1"/>
  <c r="HC1" i="1" a="1"/>
  <c r="HC1" i="1" s="1"/>
  <c r="HC9" i="1"/>
  <c r="HD9" i="1" l="1"/>
  <c r="HE15" i="1"/>
  <c r="HD1" i="1" a="1"/>
  <c r="HD1" i="1" s="1"/>
  <c r="HF15" i="1" l="1"/>
  <c r="HE1" i="1" a="1"/>
  <c r="HE1" i="1" s="1"/>
  <c r="HE9" i="1"/>
  <c r="HF9" i="1" l="1"/>
  <c r="HG15" i="1"/>
  <c r="HF1" i="1" a="1"/>
  <c r="HF1" i="1" s="1"/>
  <c r="HH15" i="1" l="1"/>
  <c r="HG1" i="1" a="1"/>
  <c r="HG1" i="1" s="1"/>
  <c r="HG9" i="1"/>
  <c r="HH9" i="1" l="1"/>
  <c r="HI15" i="1"/>
  <c r="HH1" i="1" a="1"/>
  <c r="HH1" i="1" s="1"/>
  <c r="HJ15" i="1" l="1"/>
  <c r="HI1" i="1" a="1"/>
  <c r="HI1" i="1" s="1"/>
  <c r="HI9" i="1"/>
  <c r="HJ9" i="1" l="1"/>
  <c r="HK15" i="1"/>
  <c r="HJ1" i="1" a="1"/>
  <c r="HJ1" i="1" s="1"/>
  <c r="I11" i="3"/>
  <c r="I4" i="3"/>
  <c r="I22" i="3"/>
  <c r="I26" i="3"/>
  <c r="I14" i="3"/>
  <c r="I21" i="3"/>
  <c r="I27" i="3"/>
  <c r="I12" i="3"/>
  <c r="I20" i="3"/>
  <c r="I7" i="3"/>
  <c r="I15" i="3"/>
  <c r="I18" i="3"/>
  <c r="I5" i="3"/>
  <c r="I9" i="3"/>
  <c r="I17" i="3"/>
  <c r="I8" i="3"/>
  <c r="I16" i="3"/>
  <c r="I24" i="3"/>
  <c r="I23" i="3"/>
  <c r="I6" i="3"/>
  <c r="I10" i="3"/>
  <c r="I19" i="3"/>
  <c r="I25" i="3"/>
  <c r="I13" i="3"/>
  <c r="I28" i="3" l="1"/>
  <c r="HL15" i="1"/>
  <c r="HK1" i="1" a="1"/>
  <c r="HK1" i="1" s="1"/>
  <c r="HK9" i="1"/>
  <c r="HL9" i="1" l="1"/>
  <c r="HM15" i="1"/>
  <c r="HL1" i="1" a="1"/>
  <c r="HL1" i="1" s="1"/>
  <c r="HN15" i="1" l="1"/>
  <c r="HM1" i="1" a="1"/>
  <c r="HM1" i="1" s="1"/>
  <c r="HM9" i="1"/>
  <c r="HN9" i="1" l="1"/>
  <c r="HO15" i="1"/>
  <c r="HN1" i="1" a="1"/>
  <c r="HN1" i="1" s="1"/>
  <c r="HO9" i="1" l="1"/>
  <c r="HP15" i="1"/>
  <c r="HO1" i="1" a="1"/>
  <c r="HO1" i="1" s="1"/>
  <c r="HP9" i="1" l="1"/>
  <c r="HQ15" i="1"/>
  <c r="HP1" i="1" a="1"/>
  <c r="HP1" i="1" s="1"/>
  <c r="HR15" i="1" l="1"/>
  <c r="HQ1" i="1" a="1"/>
  <c r="HQ1" i="1" s="1"/>
  <c r="HQ9" i="1"/>
  <c r="HR9" i="1" l="1"/>
  <c r="HS15" i="1"/>
  <c r="HR1" i="1" a="1"/>
  <c r="HR1" i="1" s="1"/>
  <c r="HT15" i="1" l="1"/>
  <c r="HS1" i="1" a="1"/>
  <c r="HS1" i="1" s="1"/>
  <c r="HS9" i="1"/>
  <c r="HU15" i="1" l="1"/>
  <c r="HT1" i="1" a="1"/>
  <c r="HT1" i="1" s="1"/>
  <c r="HT9" i="1"/>
  <c r="HV15" i="1" l="1"/>
  <c r="HU1" i="1" a="1"/>
  <c r="HU1" i="1" s="1"/>
  <c r="HU9" i="1"/>
  <c r="HV9" i="1" l="1"/>
  <c r="HW15" i="1"/>
  <c r="HV1" i="1" a="1"/>
  <c r="HV1" i="1" s="1"/>
  <c r="HX15" i="1" l="1"/>
  <c r="HW1" i="1" a="1"/>
  <c r="HW1" i="1" s="1"/>
  <c r="HW9" i="1"/>
  <c r="HX9" i="1" l="1"/>
  <c r="HY15" i="1"/>
  <c r="HX1" i="1" a="1"/>
  <c r="HX1" i="1" s="1"/>
  <c r="HZ15" i="1" l="1"/>
  <c r="HY1" i="1" a="1"/>
  <c r="HY1" i="1" s="1"/>
  <c r="HY9" i="1"/>
  <c r="HZ9" i="1" l="1"/>
  <c r="IA15" i="1"/>
  <c r="HZ1" i="1" a="1"/>
  <c r="HZ1" i="1" s="1"/>
  <c r="IB15" i="1" l="1"/>
  <c r="IA1" i="1" a="1"/>
  <c r="IA1" i="1" s="1"/>
  <c r="IA9" i="1"/>
  <c r="IB9" i="1" l="1"/>
  <c r="IC15" i="1"/>
  <c r="IB1" i="1" a="1"/>
  <c r="IB1" i="1" s="1"/>
  <c r="ID15" i="1" l="1"/>
  <c r="IC1" i="1" a="1"/>
  <c r="IC1" i="1" s="1"/>
  <c r="IC9" i="1"/>
  <c r="ID9" i="1" l="1"/>
  <c r="IE15" i="1"/>
  <c r="ID1" i="1" a="1"/>
  <c r="ID1" i="1" s="1"/>
  <c r="IF15" i="1" l="1"/>
  <c r="IE1" i="1" a="1"/>
  <c r="IE1" i="1" s="1"/>
  <c r="IE9" i="1"/>
  <c r="IF9" i="1" l="1"/>
  <c r="IG15" i="1"/>
  <c r="IF1" i="1" a="1"/>
  <c r="IF1" i="1" s="1"/>
  <c r="IG9" i="1" l="1"/>
  <c r="IH15" i="1"/>
  <c r="IG1" i="1" a="1"/>
  <c r="IG1" i="1" s="1"/>
  <c r="IH9" i="1" l="1"/>
  <c r="II15" i="1"/>
  <c r="IH1" i="1" a="1"/>
  <c r="IH1" i="1" s="1"/>
  <c r="IJ15" i="1" l="1"/>
  <c r="II1" i="1" a="1"/>
  <c r="II1" i="1" s="1"/>
  <c r="II9" i="1"/>
  <c r="IJ9" i="1" l="1"/>
  <c r="IK15" i="1"/>
  <c r="IJ1" i="1" a="1"/>
  <c r="IJ1" i="1" s="1"/>
  <c r="IL15" i="1" l="1"/>
  <c r="IK1" i="1" a="1"/>
  <c r="IK1" i="1" s="1"/>
  <c r="IK9" i="1"/>
  <c r="IL9" i="1" l="1"/>
  <c r="IM15" i="1"/>
  <c r="IL1" i="1" a="1"/>
  <c r="IL1" i="1" s="1"/>
  <c r="IN15" i="1" l="1"/>
  <c r="IM1" i="1" a="1"/>
  <c r="IM1" i="1" s="1"/>
  <c r="IM9" i="1"/>
  <c r="IN9" i="1" l="1"/>
  <c r="IO15" i="1"/>
  <c r="IN1" i="1" a="1"/>
  <c r="IN1" i="1" s="1"/>
  <c r="IP15" i="1" l="1"/>
  <c r="IO1" i="1" a="1"/>
  <c r="IO1" i="1" s="1"/>
  <c r="IO9" i="1"/>
  <c r="J22" i="3"/>
  <c r="J14" i="3"/>
  <c r="J24" i="3"/>
  <c r="J23" i="3"/>
  <c r="J6" i="3"/>
  <c r="J4" i="3"/>
  <c r="J21" i="3"/>
  <c r="J15" i="3"/>
  <c r="J7" i="3"/>
  <c r="J26" i="3"/>
  <c r="J20" i="3"/>
  <c r="J12" i="3"/>
  <c r="J19" i="3"/>
  <c r="J11" i="3"/>
  <c r="J13" i="3"/>
  <c r="J27" i="3"/>
  <c r="J16" i="3"/>
  <c r="J18" i="3"/>
  <c r="J5" i="3"/>
  <c r="J17" i="3"/>
  <c r="J8" i="3"/>
  <c r="J10" i="3"/>
  <c r="J25" i="3"/>
  <c r="J9" i="3"/>
  <c r="J28" i="3" l="1"/>
  <c r="IP9" i="1"/>
  <c r="IQ15" i="1"/>
  <c r="IP1" i="1" a="1"/>
  <c r="IP1" i="1" s="1"/>
  <c r="IR15" i="1" l="1"/>
  <c r="IQ1" i="1" a="1"/>
  <c r="IQ1" i="1" s="1"/>
  <c r="IQ9" i="1"/>
  <c r="IR9" i="1" l="1"/>
  <c r="IS15" i="1"/>
  <c r="IR1" i="1" a="1"/>
  <c r="IR1" i="1" s="1"/>
  <c r="IT15" i="1" l="1"/>
  <c r="IS1" i="1" a="1"/>
  <c r="IS1" i="1" s="1"/>
  <c r="IS9" i="1"/>
  <c r="IT9" i="1" l="1"/>
  <c r="IU15" i="1"/>
  <c r="IT1" i="1" a="1"/>
  <c r="IT1" i="1" s="1"/>
  <c r="IV15" i="1" l="1"/>
  <c r="IU1" i="1" a="1"/>
  <c r="IU1" i="1" s="1"/>
  <c r="IU9" i="1"/>
  <c r="IV9" i="1" l="1"/>
  <c r="IW15" i="1"/>
  <c r="IV1" i="1" a="1"/>
  <c r="IV1" i="1" s="1"/>
  <c r="IX15" i="1" l="1"/>
  <c r="IW1" i="1" a="1"/>
  <c r="IW1" i="1" s="1"/>
  <c r="IW9" i="1"/>
  <c r="IX9" i="1" l="1"/>
  <c r="IY15" i="1"/>
  <c r="IX1" i="1" a="1"/>
  <c r="IX1" i="1" s="1"/>
  <c r="IY9" i="1" l="1"/>
  <c r="IZ15" i="1"/>
  <c r="IY1" i="1" a="1"/>
  <c r="IY1" i="1" s="1"/>
  <c r="IZ9" i="1" l="1"/>
  <c r="JA15" i="1"/>
  <c r="IZ1" i="1" a="1"/>
  <c r="IZ1" i="1" s="1"/>
  <c r="JB15" i="1" l="1"/>
  <c r="JA1" i="1" a="1"/>
  <c r="JA1" i="1" s="1"/>
  <c r="JA9" i="1"/>
  <c r="JB9" i="1" l="1"/>
  <c r="JC15" i="1"/>
  <c r="JB1" i="1" a="1"/>
  <c r="JB1" i="1" s="1"/>
  <c r="JC9" i="1" l="1"/>
  <c r="JD15" i="1"/>
  <c r="JC1" i="1" a="1"/>
  <c r="JC1" i="1" s="1"/>
  <c r="JD9" i="1" l="1"/>
  <c r="JE15" i="1"/>
  <c r="JD1" i="1" a="1"/>
  <c r="JD1" i="1" s="1"/>
  <c r="JF15" i="1" l="1"/>
  <c r="JE1" i="1" a="1"/>
  <c r="JE1" i="1" s="1"/>
  <c r="JE9" i="1"/>
  <c r="JF9" i="1" l="1"/>
  <c r="JG15" i="1"/>
  <c r="JF1" i="1" a="1"/>
  <c r="JF1" i="1" s="1"/>
  <c r="JH15" i="1" l="1"/>
  <c r="JG1" i="1" a="1"/>
  <c r="JG1" i="1" s="1"/>
  <c r="JG9" i="1"/>
  <c r="JH9" i="1" l="1"/>
  <c r="JI15" i="1"/>
  <c r="JH1" i="1" a="1"/>
  <c r="JH1" i="1" s="1"/>
  <c r="JJ15" i="1" l="1"/>
  <c r="JI1" i="1" a="1"/>
  <c r="JI1" i="1" s="1"/>
  <c r="JI9" i="1"/>
  <c r="JJ9" i="1" l="1"/>
  <c r="JK15" i="1"/>
  <c r="JJ1" i="1" a="1"/>
  <c r="JJ1" i="1" s="1"/>
  <c r="JL15" i="1" l="1"/>
  <c r="JK1" i="1" a="1"/>
  <c r="JK1" i="1" s="1"/>
  <c r="JK9" i="1"/>
  <c r="JL9" i="1" l="1"/>
  <c r="JM15" i="1"/>
  <c r="JL1" i="1" a="1"/>
  <c r="JL1" i="1" s="1"/>
  <c r="JN15" i="1" l="1"/>
  <c r="JM1" i="1" a="1"/>
  <c r="JM1" i="1" s="1"/>
  <c r="JM9" i="1"/>
  <c r="JN9" i="1" l="1"/>
  <c r="JO15" i="1"/>
  <c r="JN1" i="1" a="1"/>
  <c r="JN1" i="1" s="1"/>
  <c r="JP15" i="1" l="1"/>
  <c r="JO1" i="1" a="1"/>
  <c r="JO1" i="1" s="1"/>
  <c r="JO9" i="1"/>
  <c r="JP9" i="1" l="1"/>
  <c r="JQ15" i="1"/>
  <c r="JP1" i="1" a="1"/>
  <c r="JP1" i="1" s="1"/>
  <c r="JQ9" i="1" l="1"/>
  <c r="JR15" i="1"/>
  <c r="JQ1" i="1" a="1"/>
  <c r="JQ1" i="1" s="1"/>
  <c r="JR9" i="1" l="1"/>
  <c r="JS15" i="1"/>
  <c r="JR1" i="1" a="1"/>
  <c r="JR1" i="1" s="1"/>
  <c r="JT15" i="1" l="1"/>
  <c r="JS1" i="1" a="1"/>
  <c r="JS1" i="1" s="1"/>
  <c r="JS9" i="1"/>
  <c r="K16" i="3"/>
  <c r="K10" i="3"/>
  <c r="K22" i="3"/>
  <c r="K17" i="3"/>
  <c r="K19" i="3"/>
  <c r="K11" i="3"/>
  <c r="K24" i="3"/>
  <c r="K18" i="3"/>
  <c r="K6" i="3"/>
  <c r="K25" i="3"/>
  <c r="K27" i="3"/>
  <c r="K26" i="3"/>
  <c r="K13" i="3"/>
  <c r="K21" i="3"/>
  <c r="K23" i="3"/>
  <c r="K12" i="3"/>
  <c r="K7" i="3"/>
  <c r="K5" i="3"/>
  <c r="K8" i="3"/>
  <c r="K20" i="3"/>
  <c r="K14" i="3"/>
  <c r="K4" i="3"/>
  <c r="K15" i="3"/>
  <c r="K9" i="3"/>
  <c r="K28" i="3" l="1"/>
  <c r="JT9" i="1"/>
  <c r="JU15" i="1"/>
  <c r="JT1" i="1" a="1"/>
  <c r="JT1" i="1" s="1"/>
  <c r="JU9" i="1" l="1"/>
  <c r="JV15" i="1"/>
  <c r="JU1" i="1" a="1"/>
  <c r="JU1" i="1" s="1"/>
  <c r="JV9" i="1" l="1"/>
  <c r="JW15" i="1"/>
  <c r="JV1" i="1" a="1"/>
  <c r="JV1" i="1" s="1"/>
  <c r="JX15" i="1" l="1"/>
  <c r="JW1" i="1" a="1"/>
  <c r="JW1" i="1" s="1"/>
  <c r="JW9" i="1"/>
  <c r="JX9" i="1" l="1"/>
  <c r="JY15" i="1"/>
  <c r="JX1" i="1" a="1"/>
  <c r="JX1" i="1" s="1"/>
  <c r="JZ15" i="1" l="1"/>
  <c r="JY1" i="1" a="1"/>
  <c r="JY1" i="1" s="1"/>
  <c r="JY9" i="1"/>
  <c r="JZ9" i="1" l="1"/>
  <c r="KA15" i="1"/>
  <c r="JZ1" i="1" a="1"/>
  <c r="JZ1" i="1" s="1"/>
  <c r="KB15" i="1" l="1"/>
  <c r="KA1" i="1" a="1"/>
  <c r="KA1" i="1" s="1"/>
  <c r="KA9" i="1"/>
  <c r="KB9" i="1" l="1"/>
  <c r="KC15" i="1"/>
  <c r="KB1" i="1" a="1"/>
  <c r="KB1" i="1" s="1"/>
  <c r="KD15" i="1" l="1"/>
  <c r="KC1" i="1" a="1"/>
  <c r="KC1" i="1" s="1"/>
  <c r="KC9" i="1"/>
  <c r="KD9" i="1" l="1"/>
  <c r="KE15" i="1"/>
  <c r="KD1" i="1" a="1"/>
  <c r="KD1" i="1" s="1"/>
  <c r="KF15" i="1" l="1"/>
  <c r="KE1" i="1" a="1"/>
  <c r="KE1" i="1" s="1"/>
  <c r="KE9" i="1"/>
  <c r="KF9" i="1" l="1"/>
  <c r="KG15" i="1"/>
  <c r="KF1" i="1" a="1"/>
  <c r="KF1" i="1" s="1"/>
  <c r="KH15" i="1" l="1"/>
  <c r="KG1" i="1" a="1"/>
  <c r="KG1" i="1" s="1"/>
  <c r="KG9" i="1"/>
  <c r="KH9" i="1" l="1"/>
  <c r="KI15" i="1"/>
  <c r="KH1" i="1" a="1"/>
  <c r="KH1" i="1" s="1"/>
  <c r="KI9" i="1" l="1"/>
  <c r="KJ15" i="1"/>
  <c r="KI1" i="1" a="1"/>
  <c r="KI1" i="1" s="1"/>
  <c r="KJ9" i="1" l="1"/>
  <c r="KK15" i="1"/>
  <c r="KJ1" i="1" a="1"/>
  <c r="KJ1" i="1" s="1"/>
  <c r="KL15" i="1" l="1"/>
  <c r="KK1" i="1" a="1"/>
  <c r="KK1" i="1" s="1"/>
  <c r="KK9" i="1"/>
  <c r="KM15" i="1" l="1"/>
  <c r="KL1" i="1" a="1"/>
  <c r="KL1" i="1" s="1"/>
  <c r="KL9" i="1"/>
  <c r="KN15" i="1" l="1"/>
  <c r="KM1" i="1" a="1"/>
  <c r="KM1" i="1" s="1"/>
  <c r="KM9" i="1"/>
  <c r="KN9" i="1" l="1"/>
  <c r="KO15" i="1"/>
  <c r="KN1" i="1" a="1"/>
  <c r="KN1" i="1" s="1"/>
  <c r="KO9" i="1" l="1"/>
  <c r="KP15" i="1"/>
  <c r="KO1" i="1" a="1"/>
  <c r="KO1" i="1" s="1"/>
  <c r="KP9" i="1" l="1"/>
  <c r="KQ15" i="1"/>
  <c r="KP1" i="1" a="1"/>
  <c r="KP1" i="1" s="1"/>
  <c r="KR15" i="1" l="1"/>
  <c r="KQ1" i="1" a="1"/>
  <c r="KQ1" i="1" s="1"/>
  <c r="KQ9" i="1"/>
  <c r="KR9" i="1" l="1"/>
  <c r="KS15" i="1"/>
  <c r="KR1" i="1" a="1"/>
  <c r="KR1" i="1" s="1"/>
  <c r="KT15" i="1" l="1"/>
  <c r="KS1" i="1" a="1"/>
  <c r="KS1" i="1" s="1"/>
  <c r="KS9" i="1"/>
  <c r="KT9" i="1" l="1"/>
  <c r="KU15" i="1"/>
  <c r="KT1" i="1" a="1"/>
  <c r="KT1" i="1" s="1"/>
  <c r="KV15" i="1" l="1"/>
  <c r="KU1" i="1" a="1"/>
  <c r="KU1" i="1" s="1"/>
  <c r="KU9" i="1"/>
  <c r="KW15" i="1" l="1"/>
  <c r="KV1" i="1" a="1"/>
  <c r="KV1" i="1" s="1"/>
  <c r="KV9" i="1"/>
  <c r="KX15" i="1" l="1"/>
  <c r="KW1" i="1" a="1"/>
  <c r="KW1" i="1" s="1"/>
  <c r="KW9" i="1"/>
  <c r="KY15" i="1" l="1"/>
  <c r="KX1" i="1" a="1"/>
  <c r="KX1" i="1" s="1"/>
  <c r="KX9" i="1"/>
  <c r="L26" i="3"/>
  <c r="L23" i="3"/>
  <c r="L13" i="3"/>
  <c r="L14" i="3"/>
  <c r="L7" i="3"/>
  <c r="L19" i="3"/>
  <c r="L20" i="3"/>
  <c r="L27" i="3"/>
  <c r="L21" i="3"/>
  <c r="L18" i="3"/>
  <c r="L10" i="3"/>
  <c r="L5" i="3"/>
  <c r="L24" i="3"/>
  <c r="L4" i="3"/>
  <c r="L11" i="3"/>
  <c r="L17" i="3"/>
  <c r="L25" i="3"/>
  <c r="L8" i="3"/>
  <c r="L16" i="3"/>
  <c r="L22" i="3"/>
  <c r="L15" i="3"/>
  <c r="L9" i="3"/>
  <c r="L6" i="3"/>
  <c r="L12" i="3"/>
  <c r="L28" i="3" l="1"/>
  <c r="KZ15" i="1"/>
  <c r="KY1" i="1" a="1"/>
  <c r="KY1" i="1" s="1"/>
  <c r="KY9" i="1"/>
  <c r="LA15" i="1" l="1"/>
  <c r="KZ1" i="1" a="1"/>
  <c r="KZ1" i="1" s="1"/>
  <c r="KZ9" i="1"/>
  <c r="LB15" i="1" l="1"/>
  <c r="LA1" i="1" a="1"/>
  <c r="LA1" i="1" s="1"/>
  <c r="LA9" i="1"/>
  <c r="LC15" i="1" l="1"/>
  <c r="LB1" i="1" a="1"/>
  <c r="LB1" i="1" s="1"/>
  <c r="LB9" i="1"/>
  <c r="LC9" i="1" l="1"/>
  <c r="LD15" i="1"/>
  <c r="LC1" i="1" a="1"/>
  <c r="LC1" i="1" s="1"/>
  <c r="LD9" i="1" l="1"/>
  <c r="LE15" i="1"/>
  <c r="LD1" i="1" a="1"/>
  <c r="LD1" i="1" s="1"/>
  <c r="LE9" i="1" l="1"/>
  <c r="LF15" i="1"/>
  <c r="LE1" i="1" a="1"/>
  <c r="LE1" i="1" s="1"/>
  <c r="LF9" i="1" l="1"/>
  <c r="LG15" i="1"/>
  <c r="LF1" i="1" a="1"/>
  <c r="LF1" i="1" s="1"/>
  <c r="LG9" i="1" l="1"/>
  <c r="LH15" i="1"/>
  <c r="LG1" i="1" a="1"/>
  <c r="LG1" i="1" s="1"/>
  <c r="LH9" i="1" l="1"/>
  <c r="LI15" i="1"/>
  <c r="LH1" i="1" a="1"/>
  <c r="LH1" i="1" s="1"/>
  <c r="LJ15" i="1" l="1"/>
  <c r="LI1" i="1" a="1"/>
  <c r="LI1" i="1" s="1"/>
  <c r="LI9" i="1"/>
  <c r="LJ9" i="1" l="1"/>
  <c r="LK15" i="1"/>
  <c r="LJ1" i="1" a="1"/>
  <c r="LJ1" i="1" s="1"/>
  <c r="LK9" i="1" l="1"/>
  <c r="LL15" i="1"/>
  <c r="LK1" i="1" a="1"/>
  <c r="LK1" i="1" s="1"/>
  <c r="LL9" i="1" l="1"/>
  <c r="LM15" i="1"/>
  <c r="LL1" i="1" a="1"/>
  <c r="LL1" i="1" s="1"/>
  <c r="LM9" i="1" l="1"/>
  <c r="LN15" i="1"/>
  <c r="LM1" i="1" a="1"/>
  <c r="LM1" i="1" s="1"/>
  <c r="LN9" i="1" l="1"/>
  <c r="LO15" i="1"/>
  <c r="LN1" i="1" a="1"/>
  <c r="LN1" i="1" s="1"/>
  <c r="LO9" i="1" l="1"/>
  <c r="LP15" i="1"/>
  <c r="LO1" i="1" a="1"/>
  <c r="LO1" i="1" s="1"/>
  <c r="LP9" i="1" l="1"/>
  <c r="LQ15" i="1"/>
  <c r="LP1" i="1" a="1"/>
  <c r="LP1" i="1" s="1"/>
  <c r="LQ9" i="1" l="1"/>
  <c r="LR15" i="1"/>
  <c r="LQ1" i="1" a="1"/>
  <c r="LQ1" i="1" s="1"/>
  <c r="LR9" i="1" l="1"/>
  <c r="LS15" i="1"/>
  <c r="LR1" i="1" a="1"/>
  <c r="LR1" i="1" s="1"/>
  <c r="LS9" i="1" l="1"/>
  <c r="LT15" i="1"/>
  <c r="LS1" i="1" a="1"/>
  <c r="LS1" i="1" s="1"/>
  <c r="LU15" i="1" l="1"/>
  <c r="LT1" i="1" a="1"/>
  <c r="LT1" i="1" s="1"/>
  <c r="LT9" i="1"/>
  <c r="LV15" i="1" l="1"/>
  <c r="LU1" i="1" a="1"/>
  <c r="LU1" i="1" s="1"/>
  <c r="LU9" i="1"/>
  <c r="LV9" i="1" l="1"/>
  <c r="LW15" i="1"/>
  <c r="LV1" i="1" a="1"/>
  <c r="LV1" i="1" s="1"/>
  <c r="LW9" i="1" l="1"/>
  <c r="LX15" i="1"/>
  <c r="LW1" i="1" a="1"/>
  <c r="LW1" i="1" s="1"/>
  <c r="LX9" i="1" l="1"/>
  <c r="LY15" i="1"/>
  <c r="LX1" i="1" a="1"/>
  <c r="LX1" i="1" s="1"/>
  <c r="LY9" i="1" l="1"/>
  <c r="LZ15" i="1"/>
  <c r="LY1" i="1" a="1"/>
  <c r="LY1" i="1" s="1"/>
  <c r="MA15" i="1" l="1"/>
  <c r="LZ1" i="1" a="1"/>
  <c r="LZ1" i="1" s="1"/>
  <c r="LZ9" i="1"/>
  <c r="MA9" i="1" l="1"/>
  <c r="MB15" i="1"/>
  <c r="MA1" i="1" a="1"/>
  <c r="MA1" i="1" s="1"/>
  <c r="MB9" i="1" l="1"/>
  <c r="MC15" i="1"/>
  <c r="MB1" i="1" a="1"/>
  <c r="MB1" i="1" s="1"/>
  <c r="M11" i="3"/>
  <c r="M13" i="3"/>
  <c r="M27" i="3"/>
  <c r="M12" i="3"/>
  <c r="M5" i="3"/>
  <c r="M17" i="3"/>
  <c r="M14" i="3"/>
  <c r="M8" i="3"/>
  <c r="M23" i="3"/>
  <c r="M9" i="3"/>
  <c r="M10" i="3"/>
  <c r="M22" i="3"/>
  <c r="M16" i="3"/>
  <c r="M6" i="3"/>
  <c r="M7" i="3"/>
  <c r="M24" i="3"/>
  <c r="M19" i="3"/>
  <c r="M20" i="3"/>
  <c r="M4" i="3"/>
  <c r="M18" i="3"/>
  <c r="M15" i="3"/>
  <c r="M25" i="3"/>
  <c r="M26" i="3"/>
  <c r="M21" i="3"/>
  <c r="M28" i="3" l="1"/>
  <c r="MC9" i="1"/>
  <c r="MD15" i="1"/>
  <c r="MC1" i="1" a="1"/>
  <c r="MC1" i="1" s="1"/>
  <c r="MD9" i="1" l="1"/>
  <c r="ME15" i="1"/>
  <c r="MD1" i="1" a="1"/>
  <c r="MD1" i="1" s="1"/>
  <c r="MF15" i="1" l="1"/>
  <c r="ME1" i="1" a="1"/>
  <c r="ME1" i="1" s="1"/>
  <c r="ME9" i="1"/>
  <c r="MF9" i="1" l="1"/>
  <c r="MG15" i="1"/>
  <c r="MF1" i="1" a="1"/>
  <c r="MF1" i="1" s="1"/>
  <c r="MG9" i="1" l="1"/>
  <c r="MH15" i="1"/>
  <c r="MG1" i="1" a="1"/>
  <c r="MG1" i="1" s="1"/>
  <c r="MH9" i="1" l="1"/>
  <c r="MI15" i="1"/>
  <c r="MH1" i="1" a="1"/>
  <c r="MH1" i="1" s="1"/>
  <c r="MJ15" i="1" l="1"/>
  <c r="MI1" i="1" a="1"/>
  <c r="MI1" i="1" s="1"/>
  <c r="MI9" i="1"/>
  <c r="MK15" i="1" l="1"/>
  <c r="MJ1" i="1" a="1"/>
  <c r="MJ1" i="1" s="1"/>
  <c r="MJ9" i="1"/>
  <c r="MK9" i="1" l="1"/>
  <c r="ML15" i="1"/>
  <c r="MK1" i="1" a="1"/>
  <c r="MK1" i="1" s="1"/>
  <c r="ML9" i="1" l="1"/>
  <c r="MM15" i="1"/>
  <c r="ML1" i="1" a="1"/>
  <c r="ML1" i="1" s="1"/>
  <c r="MM9" i="1" l="1"/>
  <c r="MN15" i="1"/>
  <c r="MM1" i="1" a="1"/>
  <c r="MM1" i="1" s="1"/>
  <c r="MO15" i="1" l="1"/>
  <c r="MN1" i="1" a="1"/>
  <c r="MN1" i="1" s="1"/>
  <c r="MN9" i="1"/>
  <c r="MP15" i="1" l="1"/>
  <c r="MO1" i="1" a="1"/>
  <c r="MO1" i="1" s="1"/>
  <c r="MO9" i="1"/>
  <c r="MQ15" i="1" l="1"/>
  <c r="MP1" i="1" a="1"/>
  <c r="MP1" i="1" s="1"/>
  <c r="MP9" i="1"/>
  <c r="MR15" i="1" l="1"/>
  <c r="MQ1" i="1" a="1"/>
  <c r="MQ1" i="1" s="1"/>
  <c r="MQ9" i="1"/>
  <c r="MS15" i="1" l="1"/>
  <c r="MR1" i="1" a="1"/>
  <c r="MR1" i="1" s="1"/>
  <c r="MR9" i="1"/>
  <c r="MT15" i="1" l="1"/>
  <c r="MS1" i="1" a="1"/>
  <c r="MS1" i="1" s="1"/>
  <c r="MS9" i="1"/>
  <c r="MT9" i="1" l="1"/>
  <c r="MU15" i="1"/>
  <c r="MT1" i="1" a="1"/>
  <c r="MT1" i="1" s="1"/>
  <c r="MU9" i="1" l="1"/>
  <c r="MV15" i="1"/>
  <c r="MU1" i="1" a="1"/>
  <c r="MU1" i="1" s="1"/>
  <c r="MV9" i="1" l="1"/>
  <c r="MW15" i="1"/>
  <c r="MV1" i="1" a="1"/>
  <c r="MV1" i="1" s="1"/>
  <c r="MX15" i="1" l="1"/>
  <c r="MW1" i="1" a="1"/>
  <c r="MW1" i="1" s="1"/>
  <c r="MW9" i="1"/>
  <c r="MX9" i="1" l="1"/>
  <c r="MY15" i="1"/>
  <c r="MX1" i="1" a="1"/>
  <c r="MX1" i="1" s="1"/>
  <c r="MZ15" i="1" l="1"/>
  <c r="MY1" i="1" a="1"/>
  <c r="MY1" i="1" s="1"/>
  <c r="MY9" i="1"/>
  <c r="MZ9" i="1" l="1"/>
  <c r="NA15" i="1"/>
  <c r="MZ1" i="1" a="1"/>
  <c r="MZ1" i="1" s="1"/>
  <c r="NA9" i="1" l="1"/>
  <c r="NB15" i="1"/>
  <c r="NA1" i="1" a="1"/>
  <c r="NA1" i="1" s="1"/>
  <c r="NB9" i="1" l="1"/>
  <c r="NC15" i="1"/>
  <c r="NB1" i="1" a="1"/>
  <c r="NB1" i="1" s="1"/>
  <c r="ND15" i="1" l="1"/>
  <c r="NC1" i="1" a="1"/>
  <c r="NC1" i="1" s="1"/>
  <c r="NC9" i="1"/>
  <c r="ND9" i="1" l="1"/>
  <c r="NE15" i="1"/>
  <c r="ND1" i="1" a="1"/>
  <c r="ND1" i="1" s="1"/>
  <c r="NF15" i="1" l="1"/>
  <c r="NE1" i="1" a="1"/>
  <c r="NE1" i="1" s="1"/>
  <c r="NE9" i="1"/>
  <c r="NF9" i="1" l="1"/>
  <c r="NG15" i="1"/>
  <c r="NF1" i="1" a="1"/>
  <c r="NF1" i="1" s="1"/>
  <c r="NG9" i="1" l="1"/>
  <c r="NH15" i="1"/>
  <c r="NG1" i="1" a="1"/>
  <c r="NG1" i="1" s="1"/>
  <c r="AJ4" i="2"/>
  <c r="N26" i="3"/>
  <c r="N18" i="3"/>
  <c r="N11" i="3"/>
  <c r="AC4" i="2"/>
  <c r="N12" i="3"/>
  <c r="N9" i="3"/>
  <c r="N7" i="3"/>
  <c r="N4" i="3"/>
  <c r="N19" i="3"/>
  <c r="N23" i="3"/>
  <c r="AI4" i="2"/>
  <c r="N17" i="3"/>
  <c r="AL4" i="2"/>
  <c r="AE4" i="2"/>
  <c r="AD4" i="2"/>
  <c r="N15" i="3"/>
  <c r="AK4" i="2"/>
  <c r="N13" i="3"/>
  <c r="N24" i="3"/>
  <c r="N27" i="3"/>
  <c r="N6" i="3"/>
  <c r="N10" i="3"/>
  <c r="N8" i="3"/>
  <c r="N21" i="3"/>
  <c r="N14" i="3"/>
  <c r="N22" i="3"/>
  <c r="N20" i="3"/>
  <c r="AH4" i="2"/>
  <c r="AG4" i="2"/>
  <c r="N25" i="3"/>
  <c r="N5" i="3"/>
  <c r="AF4" i="2"/>
  <c r="N16" i="3"/>
  <c r="AG17" i="2" l="1"/>
  <c r="AH17" i="2"/>
  <c r="AD17" i="2"/>
  <c r="AI17" i="2"/>
  <c r="AF17" i="2"/>
  <c r="AK17" i="2"/>
  <c r="AE17" i="2"/>
  <c r="AJ17" i="2"/>
  <c r="AC17" i="2"/>
  <c r="AL17" i="2"/>
  <c r="N28" i="3"/>
  <c r="O4" i="3"/>
  <c r="O24" i="3"/>
  <c r="O22" i="3"/>
  <c r="O20" i="3"/>
  <c r="O18" i="3"/>
  <c r="O16" i="3"/>
  <c r="O14" i="3"/>
  <c r="O12" i="3"/>
  <c r="O10" i="3"/>
  <c r="O8" i="3"/>
  <c r="O6" i="3"/>
  <c r="O27" i="3"/>
  <c r="O25" i="3"/>
  <c r="O23" i="3"/>
  <c r="O21" i="3"/>
  <c r="O19" i="3"/>
  <c r="O17" i="3"/>
  <c r="O15" i="3"/>
  <c r="O13" i="3"/>
  <c r="O11" i="3"/>
  <c r="O9" i="3"/>
  <c r="O7" i="3"/>
  <c r="O5" i="3"/>
  <c r="NH9" i="1"/>
  <c r="NI15" i="1"/>
  <c r="NH1" i="1" a="1"/>
  <c r="NH1" i="1" s="1"/>
  <c r="NJ16" i="1"/>
  <c r="NJ25" i="1"/>
  <c r="NJ28" i="1"/>
  <c r="NJ31" i="1"/>
  <c r="NJ22" i="1"/>
  <c r="NJ19" i="1"/>
  <c r="D6" i="2"/>
  <c r="D37" i="2"/>
  <c r="D23" i="2"/>
  <c r="D7" i="2"/>
  <c r="D14" i="2"/>
  <c r="D38" i="2"/>
  <c r="D51" i="2"/>
  <c r="D42" i="2"/>
  <c r="D45" i="2"/>
  <c r="D30" i="2"/>
  <c r="D54" i="2"/>
  <c r="D35" i="2"/>
  <c r="D52" i="2"/>
  <c r="D24" i="2"/>
  <c r="D13" i="2"/>
  <c r="D26" i="2"/>
  <c r="D53" i="2"/>
  <c r="D9" i="2"/>
  <c r="D8" i="2"/>
  <c r="D29" i="2"/>
  <c r="D47" i="2"/>
  <c r="D32" i="2"/>
  <c r="D49" i="2"/>
  <c r="D21" i="2"/>
  <c r="D43" i="2"/>
  <c r="D15" i="2"/>
  <c r="D20" i="2"/>
  <c r="D41" i="2"/>
  <c r="D27" i="2"/>
  <c r="D11" i="2"/>
  <c r="D10" i="2"/>
  <c r="D33" i="2"/>
  <c r="D19" i="2"/>
  <c r="D46" i="2"/>
  <c r="D40" i="2"/>
  <c r="D34" i="2"/>
  <c r="D18" i="2"/>
  <c r="D39" i="2"/>
  <c r="D48" i="2"/>
  <c r="D31" i="2"/>
  <c r="D44" i="2"/>
  <c r="D36" i="2"/>
  <c r="D55" i="2"/>
  <c r="D28" i="2"/>
  <c r="D3" i="2"/>
  <c r="D25" i="2"/>
  <c r="D12" i="2"/>
  <c r="D5" i="2"/>
  <c r="D50" i="2"/>
  <c r="D22" i="2"/>
  <c r="D4" i="2"/>
  <c r="D17" i="2" l="1"/>
  <c r="O28" i="3"/>
  <c r="P12" i="3" s="1"/>
  <c r="NI1" i="1" a="1"/>
  <c r="NI1" i="1" s="1"/>
  <c r="NI9" i="1"/>
  <c r="P10" i="3" l="1"/>
  <c r="P17" i="3"/>
  <c r="P18" i="3"/>
  <c r="P25" i="3"/>
  <c r="P9" i="3"/>
  <c r="P22" i="3"/>
  <c r="P14" i="3"/>
  <c r="P6" i="3"/>
  <c r="P21" i="3"/>
  <c r="P13" i="3"/>
  <c r="P5" i="3"/>
  <c r="P4" i="3"/>
  <c r="P24" i="3"/>
  <c r="P16" i="3"/>
  <c r="P27" i="3"/>
  <c r="P19" i="3"/>
  <c r="P11" i="3"/>
  <c r="P20" i="3"/>
  <c r="P8" i="3"/>
  <c r="P23" i="3"/>
  <c r="P15" i="3"/>
  <c r="P7" i="3"/>
</calcChain>
</file>

<file path=xl/sharedStrings.xml><?xml version="1.0" encoding="utf-8"?>
<sst xmlns="http://schemas.openxmlformats.org/spreadsheetml/2006/main" count="206" uniqueCount="168">
  <si>
    <t>N° de la semaine</t>
  </si>
  <si>
    <t>Personnel Ajout / Sup.</t>
  </si>
  <si>
    <t>Personnels</t>
  </si>
  <si>
    <t>Découpage de la journée</t>
  </si>
  <si>
    <t>Pro Lyon</t>
  </si>
  <si>
    <t>Equipe Partagée</t>
  </si>
  <si>
    <t>Janvier</t>
  </si>
  <si>
    <t>Suivi des Congés Payés</t>
  </si>
  <si>
    <t>Positions Journalières</t>
  </si>
  <si>
    <t>Nom</t>
  </si>
  <si>
    <t>Reste droits ouvert année précédente</t>
  </si>
  <si>
    <t>Année</t>
  </si>
  <si>
    <t>Année print</t>
  </si>
  <si>
    <t>Fériés</t>
  </si>
  <si>
    <t>Chômé ?</t>
  </si>
  <si>
    <t>Opération en mémoire</t>
  </si>
  <si>
    <t>Activités Horraires</t>
  </si>
  <si>
    <t>Choix de la période</t>
  </si>
  <si>
    <t>Début</t>
  </si>
  <si>
    <t>Fin</t>
  </si>
  <si>
    <t>Nombre max de personnel</t>
  </si>
  <si>
    <t>Jour de l'an</t>
  </si>
  <si>
    <t>Catégorie</t>
  </si>
  <si>
    <t>Sous catégorie</t>
  </si>
  <si>
    <t>Code</t>
  </si>
  <si>
    <t>Heures</t>
  </si>
  <si>
    <t>Position</t>
  </si>
  <si>
    <t>Année entière</t>
  </si>
  <si>
    <t>H</t>
  </si>
  <si>
    <t>NB_personnel</t>
  </si>
  <si>
    <t>Fête du travail</t>
  </si>
  <si>
    <t>Prest. Prev. Blois</t>
  </si>
  <si>
    <t>Entreprises Lyon</t>
  </si>
  <si>
    <t>Congés Payés</t>
  </si>
  <si>
    <t>CP</t>
  </si>
  <si>
    <t>Ne pas déplacer ces 3 valeurs = calcul des congés</t>
  </si>
  <si>
    <t>AL</t>
  </si>
  <si>
    <t>Victoire 1945</t>
  </si>
  <si>
    <t>Assurés Montpellier</t>
  </si>
  <si>
    <t>Ass. Montpellier</t>
  </si>
  <si>
    <t>Demi Congés Payés Matin</t>
  </si>
  <si>
    <t>CP/2</t>
  </si>
  <si>
    <t>Février</t>
  </si>
  <si>
    <t>AM</t>
  </si>
  <si>
    <t>Hauteur Ligne Impression</t>
  </si>
  <si>
    <t>Scroll</t>
  </si>
  <si>
    <t>Fête nationale</t>
  </si>
  <si>
    <t>Entreprises Montpellier</t>
  </si>
  <si>
    <t>Entr. Montpellier</t>
  </si>
  <si>
    <t>Mars</t>
  </si>
  <si>
    <t>L'Assomption</t>
  </si>
  <si>
    <t>C.S Prestations Prévoyance</t>
  </si>
  <si>
    <t>RTT</t>
  </si>
  <si>
    <t>Avril</t>
  </si>
  <si>
    <t>Hauteur Ligne Activité</t>
  </si>
  <si>
    <t>La Toussaint</t>
  </si>
  <si>
    <t>Prest. Prev. Rouen</t>
  </si>
  <si>
    <t>RTT Matin</t>
  </si>
  <si>
    <t>RT/2</t>
  </si>
  <si>
    <t>Mai</t>
  </si>
  <si>
    <t>Armistice 1918</t>
  </si>
  <si>
    <t>Prest. Prev. Lyon</t>
  </si>
  <si>
    <t>Juin</t>
  </si>
  <si>
    <t>Nombre de jour de Congé Payé pour une année</t>
  </si>
  <si>
    <t>Noël</t>
  </si>
  <si>
    <t>Prest. Prev. Saran</t>
  </si>
  <si>
    <t>Juillet</t>
  </si>
  <si>
    <t>Saint Etienne (Alsacien)</t>
  </si>
  <si>
    <t>Prest. Prev. Montreuil</t>
  </si>
  <si>
    <t>Garde Enfant Malade</t>
  </si>
  <si>
    <t>GEM</t>
  </si>
  <si>
    <t>Août</t>
  </si>
  <si>
    <t>Lundi Chômé ?</t>
  </si>
  <si>
    <t>Vendredi Saint (Alsacien)</t>
  </si>
  <si>
    <t>Prest. Prev. Lille</t>
  </si>
  <si>
    <t>Maladie / Arrêt de Travail</t>
  </si>
  <si>
    <t>MAT</t>
  </si>
  <si>
    <t>Septembre</t>
  </si>
  <si>
    <t>Lundi de pâques</t>
  </si>
  <si>
    <t>C.S Individuels TNS</t>
  </si>
  <si>
    <t>Individuels Saran</t>
  </si>
  <si>
    <t>Octobre</t>
  </si>
  <si>
    <t>Mardi Chômé ?</t>
  </si>
  <si>
    <t>Jeudi de l'ascension</t>
  </si>
  <si>
    <t>Individuels Blois</t>
  </si>
  <si>
    <t>Formation</t>
  </si>
  <si>
    <t>FOR</t>
  </si>
  <si>
    <t>Novembre</t>
  </si>
  <si>
    <t>Lundi de Pentecôte</t>
  </si>
  <si>
    <t>C.S. Contrats TPE/PME</t>
  </si>
  <si>
    <t>TPE/TME Rouen</t>
  </si>
  <si>
    <t>Décembre</t>
  </si>
  <si>
    <t>Mercredi Chômé ?</t>
  </si>
  <si>
    <t>jour de l'an +1</t>
  </si>
  <si>
    <t>TPE/TME Saran</t>
  </si>
  <si>
    <t>Premier trimestre</t>
  </si>
  <si>
    <t>TPE/TME Blois</t>
  </si>
  <si>
    <t>Deuxième trimestre</t>
  </si>
  <si>
    <t>Jeudi Chômé ?</t>
  </si>
  <si>
    <t>TPE/TME Montreuil</t>
  </si>
  <si>
    <t>Troisième trimestre</t>
  </si>
  <si>
    <t>C.S. Grands Comptes</t>
  </si>
  <si>
    <t>Grands Comptes Montreuil</t>
  </si>
  <si>
    <t>Quatrième trimestre</t>
  </si>
  <si>
    <t>Vendredi Chômé ?</t>
  </si>
  <si>
    <t>Grans Comptes Blois</t>
  </si>
  <si>
    <t>Premier semestre</t>
  </si>
  <si>
    <t>Grands Comptes Saran</t>
  </si>
  <si>
    <t>Deuxième semestre</t>
  </si>
  <si>
    <t>Samedi Chômé ?</t>
  </si>
  <si>
    <t>Très Grands Comptes Saran</t>
  </si>
  <si>
    <t>C.S Prestations Santé</t>
  </si>
  <si>
    <t>C.S. Prestations Santé Blois</t>
  </si>
  <si>
    <t>Dimanche Chômé ?</t>
  </si>
  <si>
    <t>C.S. Prestations Santé Lille</t>
  </si>
  <si>
    <t>C.S. Prestations Santé Montreuil</t>
  </si>
  <si>
    <t>Texte ligne : position journalière</t>
  </si>
  <si>
    <t>C.S. Prestations Santé Saran</t>
  </si>
  <si>
    <t>Position Journalière</t>
  </si>
  <si>
    <t>C.S. Prestations Santé Montpellier</t>
  </si>
  <si>
    <t>Texte ligne : avant journée</t>
  </si>
  <si>
    <t>HHO</t>
  </si>
  <si>
    <t>Texte ligne : période d'activité journée</t>
  </si>
  <si>
    <t>Service</t>
  </si>
  <si>
    <t>Texte ligne : après journée</t>
  </si>
  <si>
    <t>Fin des Positions Journalières</t>
  </si>
  <si>
    <t>Fin de la liste de "férié"</t>
  </si>
  <si>
    <t>Récup. Crédit</t>
  </si>
  <si>
    <t>Récup. Crédit Matin</t>
  </si>
  <si>
    <t>Demi Congés Payés Après-Midi</t>
  </si>
  <si>
    <t>RTT Après-Midi</t>
  </si>
  <si>
    <t>Récup. Crédit Après-Midi</t>
  </si>
  <si>
    <t>CR</t>
  </si>
  <si>
    <t>CR/2</t>
  </si>
  <si>
    <t>Catégories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</si>
  <si>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</si>
  <si>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</si>
  <si>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</si>
  <si>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</si>
  <si>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</si>
  <si>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</si>
  <si>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</si>
  <si>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</si>
  <si>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</si>
  <si>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</si>
  <si>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</si>
  <si>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</si>
  <si>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</si>
  <si>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annuels par sous catégories</t>
  </si>
  <si>
    <t>Début de mois</t>
  </si>
  <si>
    <t>Fin de mois</t>
  </si>
  <si>
    <t>Totaux mensuels</t>
  </si>
  <si>
    <t>Total annuel</t>
  </si>
  <si>
    <t>C.S Branches Pro</t>
  </si>
  <si>
    <t>C.S. Prest. Santé Blois</t>
  </si>
  <si>
    <t>C.S. Prest. Santé Lille</t>
  </si>
  <si>
    <t>C.S. Prest. Santé Montreuil</t>
  </si>
  <si>
    <t>C.S. Prest. Santé Saran</t>
  </si>
  <si>
    <t>C.S. Prest. Santé Montpellier</t>
  </si>
  <si>
    <t>Fin des Activités Horaires</t>
  </si>
  <si>
    <t>Total par SAN</t>
  </si>
  <si>
    <t>Consultation</t>
  </si>
  <si>
    <t>Franck SINATRA</t>
  </si>
  <si>
    <t>Paul TERGEIST</t>
  </si>
  <si>
    <t>Jean NAIMAR</t>
  </si>
  <si>
    <t>Pierre KIROUL</t>
  </si>
  <si>
    <t>Jean PETEDEJOI</t>
  </si>
  <si>
    <t>Al BERENSTEIN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</si>
</sst>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\ yyyy"/>
    <numFmt numFmtId="165" formatCode="ddd"/>
    <numFmt numFmtId="166" formatCode="dd"/>
    <numFmt numFmtId="167" formatCode="h:mm;@"/>
    <numFmt numFmtId="168" formatCode="dd\ mmm\ yy"/>
    <numFmt numFmtId="169" formatCode="[h]:mm"/>
  </numFmts>
  <fonts count="25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10"/>
      <color theme="0" tint="-0.249977111117893"/>
      <name val="Arial"/>
      <family val="2"/>
    </font>
    <font>
      <u/>
      <sz val="12"/>
      <color indexed="12"/>
      <name val="Arial"/>
      <family val="2"/>
    </font>
    <font>
      <b/>
      <sz val="8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18"/>
      <color theme="0" tint="-0.249977111117893"/>
      <name val="Arial"/>
      <family val="2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4"/>
      <name val="Arial"/>
      <family val="2"/>
    </font>
    <font>
      <b/>
      <sz val="9"/>
      <name val="Calibri"/>
      <family val="2"/>
      <scheme val="minor"/>
    </font>
    <font>
      <sz val="11"/>
      <name val="Arial"/>
      <family val="2"/>
    </font>
    <font>
      <sz val="16"/>
      <name val="Arial"/>
      <family val="2"/>
    </font>
    <font>
      <sz val="10"/>
      <name val="Arial"/>
      <family val="2"/>
    </font>
    <font>
      <sz val="22"/>
      <name val="Arial"/>
      <family val="2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AFD7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CC"/>
        <bgColor indexed="64"/>
      </patternFill>
    </fill>
    <fill>
      <gradientFill degree="45">
        <stop position="0">
          <color theme="6" tint="0.40000610370189521"/>
        </stop>
        <stop position="1">
          <color theme="0"/>
        </stop>
      </gradientFill>
    </fill>
    <fill>
      <gradientFill degree="45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0"/>
        <bgColor indexed="64"/>
      </patternFill>
    </fill>
    <fill>
      <patternFill patternType="solid">
        <fgColor indexed="4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70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14" fontId="1" fillId="3" borderId="1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3" borderId="0" xfId="1" applyFont="1" applyFill="1" applyBorder="1" applyAlignment="1" applyProtection="1">
      <alignment vertical="center"/>
    </xf>
    <xf numFmtId="0" fontId="1" fillId="3" borderId="1" xfId="1" applyFont="1" applyFill="1" applyBorder="1" applyAlignment="1" applyProtection="1">
      <alignment vertical="center"/>
    </xf>
    <xf numFmtId="0" fontId="2" fillId="3" borderId="0" xfId="1" applyFont="1" applyFill="1" applyBorder="1" applyAlignment="1" applyProtection="1">
      <alignment vertical="center"/>
    </xf>
    <xf numFmtId="1" fontId="2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2" fillId="3" borderId="0" xfId="0" applyNumberFormat="1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6" fillId="3" borderId="0" xfId="1" applyFont="1" applyFill="1" applyBorder="1" applyAlignment="1" applyProtection="1">
      <alignment vertical="center"/>
    </xf>
    <xf numFmtId="0" fontId="2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4" fillId="3" borderId="0" xfId="1" applyFont="1" applyFill="1" applyBorder="1" applyAlignment="1" applyProtection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0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7" fillId="3" borderId="2" xfId="0" applyFont="1" applyFill="1" applyBorder="1" applyAlignment="1">
      <alignment horizontal="centerContinuous" vertical="center"/>
    </xf>
    <xf numFmtId="0" fontId="2" fillId="3" borderId="0" xfId="1" applyFont="1" applyFill="1" applyBorder="1" applyAlignment="1" applyProtection="1">
      <alignment horizontal="centerContinuous" vertical="center"/>
    </xf>
    <xf numFmtId="0" fontId="2" fillId="3" borderId="0" xfId="0" applyFont="1" applyFill="1" applyBorder="1" applyAlignment="1">
      <alignment horizontal="centerContinuous" vertical="center"/>
    </xf>
    <xf numFmtId="0" fontId="0" fillId="4" borderId="0" xfId="0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3" borderId="3" xfId="1" applyFont="1" applyFill="1" applyBorder="1" applyAlignment="1" applyProtection="1">
      <alignment horizontal="center" vertical="center"/>
    </xf>
    <xf numFmtId="1" fontId="2" fillId="4" borderId="0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164" fontId="9" fillId="5" borderId="4" xfId="0" applyNumberFormat="1" applyFont="1" applyFill="1" applyBorder="1" applyAlignment="1">
      <alignment horizontal="centerContinuous" vertical="center"/>
    </xf>
    <xf numFmtId="164" fontId="9" fillId="5" borderId="5" xfId="0" applyNumberFormat="1" applyFont="1" applyFill="1" applyBorder="1" applyAlignment="1">
      <alignment horizontal="centerContinuous" vertical="center"/>
    </xf>
    <xf numFmtId="164" fontId="9" fillId="5" borderId="6" xfId="0" applyNumberFormat="1" applyFont="1" applyFill="1" applyBorder="1" applyAlignment="1">
      <alignment horizontal="centerContinuous" vertical="center"/>
    </xf>
    <xf numFmtId="164" fontId="9" fillId="6" borderId="5" xfId="0" applyNumberFormat="1" applyFont="1" applyFill="1" applyBorder="1" applyAlignment="1">
      <alignment horizontal="centerContinuous" vertical="center"/>
    </xf>
    <xf numFmtId="165" fontId="9" fillId="6" borderId="6" xfId="0" applyNumberFormat="1" applyFont="1" applyFill="1" applyBorder="1" applyAlignment="1">
      <alignment horizontal="center" vertical="center"/>
    </xf>
    <xf numFmtId="165" fontId="9" fillId="5" borderId="6" xfId="0" applyNumberFormat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5" xfId="1" applyFont="1" applyFill="1" applyBorder="1" applyAlignment="1" applyProtection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Continuous" vertical="center"/>
    </xf>
    <xf numFmtId="0" fontId="1" fillId="3" borderId="0" xfId="0" applyFont="1" applyFill="1" applyBorder="1" applyAlignment="1">
      <alignment horizontal="centerContinuous" vertical="center"/>
    </xf>
    <xf numFmtId="0" fontId="1" fillId="3" borderId="1" xfId="0" applyFont="1" applyFill="1" applyBorder="1" applyAlignment="1">
      <alignment horizontal="centerContinuous" vertical="center"/>
    </xf>
    <xf numFmtId="0" fontId="2" fillId="8" borderId="4" xfId="0" applyFont="1" applyFill="1" applyBorder="1" applyAlignment="1">
      <alignment horizontal="center" vertical="center"/>
    </xf>
    <xf numFmtId="0" fontId="11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" vertical="center"/>
    </xf>
    <xf numFmtId="1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2" fillId="3" borderId="2" xfId="1" applyFont="1" applyFill="1" applyBorder="1" applyAlignment="1" applyProtection="1">
      <alignment horizontal="centerContinuous" vertical="center"/>
    </xf>
    <xf numFmtId="0" fontId="1" fillId="3" borderId="0" xfId="1" applyFont="1" applyFill="1" applyBorder="1" applyAlignment="1" applyProtection="1">
      <alignment horizontal="centerContinuous" vertical="center"/>
    </xf>
    <xf numFmtId="0" fontId="1" fillId="3" borderId="1" xfId="1" applyFont="1" applyFill="1" applyBorder="1" applyAlignment="1" applyProtection="1">
      <alignment horizontal="centerContinuous" vertical="center"/>
    </xf>
    <xf numFmtId="0" fontId="7" fillId="9" borderId="4" xfId="0" applyFont="1" applyFill="1" applyBorder="1" applyAlignment="1">
      <alignment horizontal="right"/>
    </xf>
    <xf numFmtId="0" fontId="11" fillId="9" borderId="5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2" fillId="3" borderId="2" xfId="1" applyFont="1" applyFill="1" applyBorder="1" applyAlignment="1" applyProtection="1">
      <alignment horizontal="centerContinuous" vertical="center"/>
    </xf>
    <xf numFmtId="0" fontId="7" fillId="10" borderId="4" xfId="0" applyFont="1" applyFill="1" applyBorder="1" applyAlignment="1">
      <alignment horizontal="left" vertical="top"/>
    </xf>
    <xf numFmtId="0" fontId="11" fillId="10" borderId="5" xfId="1" applyFont="1" applyFill="1" applyBorder="1" applyAlignment="1" applyProtection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13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165" fontId="4" fillId="0" borderId="11" xfId="0" applyNumberFormat="1" applyFont="1" applyFill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/>
    </xf>
    <xf numFmtId="166" fontId="4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/>
    </xf>
    <xf numFmtId="0" fontId="16" fillId="0" borderId="10" xfId="0" applyNumberFormat="1" applyFont="1" applyFill="1" applyBorder="1" applyAlignment="1">
      <alignment horizontal="center" vertical="center"/>
    </xf>
    <xf numFmtId="0" fontId="11" fillId="12" borderId="1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8" fillId="1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" borderId="15" xfId="0" applyFont="1" applyFill="1" applyBorder="1" applyAlignment="1" applyProtection="1">
      <alignment horizontal="center" vertical="center" wrapText="1"/>
      <protection hidden="1"/>
    </xf>
    <xf numFmtId="0" fontId="0" fillId="14" borderId="15" xfId="0" applyFill="1" applyBorder="1" applyAlignment="1" applyProtection="1">
      <alignment horizontal="center" vertical="center" textRotation="90" wrapText="1"/>
      <protection hidden="1"/>
    </xf>
    <xf numFmtId="0" fontId="0" fillId="12" borderId="11" xfId="0" applyFill="1" applyBorder="1" applyAlignment="1">
      <alignment horizontal="center" vertical="center" textRotation="90"/>
    </xf>
    <xf numFmtId="0" fontId="0" fillId="6" borderId="11" xfId="0" applyFill="1" applyBorder="1" applyAlignment="1">
      <alignment horizontal="center" vertical="center" textRotation="90"/>
    </xf>
    <xf numFmtId="0" fontId="0" fillId="15" borderId="11" xfId="0" applyFill="1" applyBorder="1" applyAlignment="1">
      <alignment horizontal="center" vertical="center" textRotation="90"/>
    </xf>
    <xf numFmtId="0" fontId="0" fillId="16" borderId="11" xfId="0" applyFill="1" applyBorder="1" applyAlignment="1">
      <alignment horizontal="center" vertical="center" textRotation="90"/>
    </xf>
    <xf numFmtId="0" fontId="0" fillId="17" borderId="11" xfId="0" applyFill="1" applyBorder="1" applyAlignment="1">
      <alignment horizontal="center" vertical="center" textRotation="90"/>
    </xf>
    <xf numFmtId="0" fontId="0" fillId="18" borderId="11" xfId="0" applyFill="1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locked="0" hidden="1"/>
    </xf>
    <xf numFmtId="0" fontId="19" fillId="0" borderId="11" xfId="0" applyFont="1" applyBorder="1" applyAlignment="1" applyProtection="1">
      <alignment horizontal="center" vertical="center"/>
      <protection hidden="1"/>
    </xf>
    <xf numFmtId="167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/>
    </xf>
    <xf numFmtId="0" fontId="11" fillId="3" borderId="1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10" borderId="11" xfId="0" applyFont="1" applyFill="1" applyBorder="1" applyAlignment="1">
      <alignment horizontal="center" vertical="center"/>
    </xf>
    <xf numFmtId="14" fontId="21" fillId="10" borderId="11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3" borderId="10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21" fillId="6" borderId="11" xfId="0" applyFont="1" applyFill="1" applyBorder="1" applyAlignment="1">
      <alignment horizontal="center" vertical="center"/>
    </xf>
    <xf numFmtId="0" fontId="21" fillId="12" borderId="11" xfId="0" applyFont="1" applyFill="1" applyBorder="1" applyAlignment="1">
      <alignment horizontal="center" vertical="center"/>
    </xf>
    <xf numFmtId="0" fontId="21" fillId="12" borderId="4" xfId="0" applyFont="1" applyFill="1" applyBorder="1" applyAlignment="1">
      <alignment horizontal="center" vertical="center"/>
    </xf>
    <xf numFmtId="20" fontId="21" fillId="0" borderId="6" xfId="0" applyNumberFormat="1" applyFont="1" applyBorder="1" applyAlignment="1">
      <alignment horizontal="center" vertical="center"/>
    </xf>
    <xf numFmtId="0" fontId="21" fillId="20" borderId="11" xfId="0" applyFont="1" applyFill="1" applyBorder="1" applyAlignment="1">
      <alignment horizontal="center" vertical="center"/>
    </xf>
    <xf numFmtId="0" fontId="11" fillId="20" borderId="11" xfId="0" applyFont="1" applyFill="1" applyBorder="1" applyAlignment="1">
      <alignment horizontal="center" vertical="center"/>
    </xf>
    <xf numFmtId="16" fontId="21" fillId="10" borderId="11" xfId="0" applyNumberFormat="1" applyFont="1" applyFill="1" applyBorder="1" applyAlignment="1">
      <alignment horizontal="center" vertical="center"/>
    </xf>
    <xf numFmtId="0" fontId="11" fillId="22" borderId="17" xfId="0" applyFont="1" applyFill="1" applyBorder="1" applyAlignment="1">
      <alignment horizontal="left" vertical="top"/>
    </xf>
    <xf numFmtId="0" fontId="21" fillId="0" borderId="11" xfId="0" quotePrefix="1" applyFont="1" applyBorder="1" applyAlignment="1">
      <alignment horizontal="center" vertical="center"/>
    </xf>
    <xf numFmtId="0" fontId="11" fillId="23" borderId="17" xfId="0" applyFont="1" applyFill="1" applyBorder="1" applyAlignment="1">
      <alignment horizontal="right"/>
    </xf>
    <xf numFmtId="0" fontId="21" fillId="20" borderId="15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1" fillId="17" borderId="11" xfId="0" applyFont="1" applyFill="1" applyBorder="1" applyAlignment="1">
      <alignment horizontal="center" vertical="center"/>
    </xf>
    <xf numFmtId="0" fontId="11" fillId="17" borderId="1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15" borderId="11" xfId="0" applyFont="1" applyFill="1" applyBorder="1" applyAlignment="1">
      <alignment horizontal="center" vertical="center"/>
    </xf>
    <xf numFmtId="0" fontId="11" fillId="15" borderId="1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16" borderId="11" xfId="0" applyFont="1" applyFill="1" applyBorder="1" applyAlignment="1">
      <alignment horizontal="center"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1" fillId="18" borderId="11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21" fillId="20" borderId="10" xfId="0" applyFont="1" applyFill="1" applyBorder="1" applyAlignment="1">
      <alignment horizontal="center" vertical="center"/>
    </xf>
    <xf numFmtId="0" fontId="22" fillId="24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8" fontId="2" fillId="0" borderId="11" xfId="0" applyNumberFormat="1" applyFont="1" applyBorder="1" applyAlignment="1">
      <alignment horizontal="center" vertical="center" wrapText="1"/>
    </xf>
    <xf numFmtId="0" fontId="2" fillId="12" borderId="11" xfId="0" applyFont="1" applyFill="1" applyBorder="1" applyAlignment="1">
      <alignment horizontal="center" vertical="center" wrapText="1"/>
    </xf>
    <xf numFmtId="0" fontId="2" fillId="25" borderId="11" xfId="0" applyFont="1" applyFill="1" applyBorder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15" borderId="11" xfId="0" applyFont="1" applyFill="1" applyBorder="1" applyAlignment="1">
      <alignment horizontal="center" vertical="center" wrapText="1"/>
    </xf>
    <xf numFmtId="0" fontId="2" fillId="16" borderId="11" xfId="0" applyFont="1" applyFill="1" applyBorder="1" applyAlignment="1">
      <alignment horizontal="center" vertical="center" wrapText="1"/>
    </xf>
    <xf numFmtId="0" fontId="2" fillId="17" borderId="11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1" fontId="2" fillId="0" borderId="0" xfId="0" applyNumberFormat="1" applyFont="1" applyAlignment="1">
      <alignment horizontal="center" vertical="center" wrapText="1"/>
    </xf>
    <xf numFmtId="0" fontId="19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2" fillId="24" borderId="4" xfId="0" applyFont="1" applyFill="1" applyBorder="1" applyAlignment="1">
      <alignment horizontal="center" vertical="center"/>
    </xf>
    <xf numFmtId="0" fontId="21" fillId="18" borderId="5" xfId="0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locked="0" hidden="1"/>
    </xf>
    <xf numFmtId="0" fontId="19" fillId="0" borderId="15" xfId="0" applyFont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locked="0" hidden="1"/>
    </xf>
    <xf numFmtId="0" fontId="19" fillId="0" borderId="10" xfId="0" applyFont="1" applyBorder="1" applyAlignment="1" applyProtection="1">
      <alignment horizontal="center" vertical="center"/>
      <protection hidden="1"/>
    </xf>
    <xf numFmtId="167" fontId="0" fillId="0" borderId="10" xfId="0" applyNumberForma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center" vertical="center" wrapText="1"/>
      <protection hidden="1"/>
    </xf>
    <xf numFmtId="0" fontId="0" fillId="14" borderId="20" xfId="0" applyFill="1" applyBorder="1" applyAlignment="1" applyProtection="1">
      <alignment horizontal="center" vertical="center" wrapText="1"/>
      <protection hidden="1"/>
    </xf>
    <xf numFmtId="0" fontId="20" fillId="3" borderId="23" xfId="0" applyFont="1" applyFill="1" applyBorder="1" applyAlignment="1" applyProtection="1">
      <alignment horizontal="center" vertical="center" wrapText="1"/>
      <protection hidden="1"/>
    </xf>
    <xf numFmtId="0" fontId="0" fillId="14" borderId="24" xfId="0" applyFill="1" applyBorder="1" applyAlignment="1" applyProtection="1">
      <alignment horizontal="center" vertical="center" wrapText="1"/>
      <protection hidden="1"/>
    </xf>
    <xf numFmtId="169" fontId="0" fillId="0" borderId="11" xfId="0" applyNumberFormat="1" applyBorder="1" applyAlignment="1">
      <alignment horizontal="center" vertical="center"/>
    </xf>
    <xf numFmtId="169" fontId="0" fillId="0" borderId="15" xfId="0" applyNumberFormat="1" applyBorder="1" applyAlignment="1">
      <alignment horizontal="center" vertical="center"/>
    </xf>
    <xf numFmtId="169" fontId="0" fillId="12" borderId="21" xfId="0" applyNumberFormat="1" applyFill="1" applyBorder="1" applyAlignment="1">
      <alignment horizontal="center" vertical="center"/>
    </xf>
    <xf numFmtId="169" fontId="0" fillId="6" borderId="21" xfId="0" applyNumberFormat="1" applyFill="1" applyBorder="1" applyAlignment="1">
      <alignment horizontal="center" vertical="center"/>
    </xf>
    <xf numFmtId="169" fontId="0" fillId="15" borderId="21" xfId="0" applyNumberFormat="1" applyFill="1" applyBorder="1" applyAlignment="1">
      <alignment horizontal="center" vertical="center"/>
    </xf>
    <xf numFmtId="169" fontId="0" fillId="16" borderId="21" xfId="0" applyNumberFormat="1" applyFill="1" applyBorder="1" applyAlignment="1">
      <alignment horizontal="center" vertical="center"/>
    </xf>
    <xf numFmtId="169" fontId="0" fillId="17" borderId="21" xfId="0" applyNumberFormat="1" applyFill="1" applyBorder="1" applyAlignment="1">
      <alignment horizontal="center" vertical="center"/>
    </xf>
    <xf numFmtId="169" fontId="0" fillId="18" borderId="21" xfId="0" applyNumberFormat="1" applyFill="1" applyBorder="1" applyAlignment="1">
      <alignment horizontal="center" vertical="center"/>
    </xf>
    <xf numFmtId="169" fontId="0" fillId="18" borderId="22" xfId="0" applyNumberFormat="1" applyFill="1" applyBorder="1" applyAlignment="1">
      <alignment horizontal="center" vertical="center"/>
    </xf>
    <xf numFmtId="169" fontId="0" fillId="0" borderId="6" xfId="0" applyNumberFormat="1" applyBorder="1" applyAlignment="1">
      <alignment horizontal="center" vertical="center"/>
    </xf>
    <xf numFmtId="169" fontId="0" fillId="12" borderId="24" xfId="0" applyNumberFormat="1" applyFill="1" applyBorder="1" applyAlignment="1">
      <alignment horizontal="center" vertical="center"/>
    </xf>
    <xf numFmtId="169" fontId="0" fillId="6" borderId="24" xfId="0" applyNumberFormat="1" applyFill="1" applyBorder="1" applyAlignment="1">
      <alignment horizontal="center" vertical="center"/>
    </xf>
    <xf numFmtId="169" fontId="0" fillId="15" borderId="24" xfId="0" applyNumberFormat="1" applyFill="1" applyBorder="1" applyAlignment="1">
      <alignment horizontal="center" vertical="center"/>
    </xf>
    <xf numFmtId="169" fontId="0" fillId="16" borderId="24" xfId="0" applyNumberFormat="1" applyFill="1" applyBorder="1" applyAlignment="1">
      <alignment horizontal="center" vertical="center"/>
    </xf>
    <xf numFmtId="169" fontId="0" fillId="17" borderId="24" xfId="0" applyNumberFormat="1" applyFill="1" applyBorder="1" applyAlignment="1">
      <alignment horizontal="center" vertical="center"/>
    </xf>
    <xf numFmtId="169" fontId="0" fillId="18" borderId="24" xfId="0" applyNumberFormat="1" applyFill="1" applyBorder="1" applyAlignment="1">
      <alignment horizontal="center" vertical="center"/>
    </xf>
    <xf numFmtId="169" fontId="0" fillId="18" borderId="25" xfId="0" applyNumberFormat="1" applyFill="1" applyBorder="1" applyAlignment="1">
      <alignment horizontal="center" vertical="center"/>
    </xf>
    <xf numFmtId="169" fontId="2" fillId="0" borderId="11" xfId="0" applyNumberFormat="1" applyFont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15" fillId="0" borderId="13" xfId="0" applyNumberFormat="1" applyFont="1" applyFill="1" applyBorder="1" applyAlignment="1">
      <alignment horizontal="center" vertical="center"/>
    </xf>
    <xf numFmtId="0" fontId="15" fillId="0" borderId="14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7" xfId="0" applyNumberFormat="1" applyFont="1" applyFill="1" applyBorder="1" applyAlignment="1">
      <alignment horizontal="center" vertical="center"/>
    </xf>
    <xf numFmtId="0" fontId="15" fillId="0" borderId="8" xfId="0" applyNumberFormat="1" applyFont="1" applyFill="1" applyBorder="1" applyAlignment="1">
      <alignment horizontal="center" vertical="center"/>
    </xf>
    <xf numFmtId="0" fontId="15" fillId="0" borderId="9" xfId="0" applyNumberFormat="1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2" xfId="1" applyFont="1" applyFill="1" applyBorder="1" applyAlignment="1" applyProtection="1">
      <alignment horizontal="center" vertical="center"/>
    </xf>
    <xf numFmtId="0" fontId="1" fillId="3" borderId="0" xfId="1" applyFont="1" applyFill="1" applyBorder="1" applyAlignment="1" applyProtection="1">
      <alignment horizontal="center" vertical="center"/>
    </xf>
    <xf numFmtId="0" fontId="1" fillId="3" borderId="1" xfId="1" applyFont="1" applyFill="1" applyBorder="1" applyAlignment="1" applyProtection="1">
      <alignment horizontal="center" vertical="center"/>
    </xf>
    <xf numFmtId="0" fontId="1" fillId="3" borderId="7" xfId="1" applyFont="1" applyFill="1" applyBorder="1" applyAlignment="1" applyProtection="1">
      <alignment horizontal="center" vertical="center"/>
    </xf>
    <xf numFmtId="0" fontId="1" fillId="3" borderId="8" xfId="1" applyFont="1" applyFill="1" applyBorder="1" applyAlignment="1" applyProtection="1">
      <alignment horizontal="center" vertical="center"/>
    </xf>
    <xf numFmtId="0" fontId="1" fillId="3" borderId="9" xfId="1" applyFont="1" applyFill="1" applyBorder="1" applyAlignment="1" applyProtection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0" fillId="19" borderId="11" xfId="0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0" fillId="18" borderId="6" xfId="0" applyFill="1" applyBorder="1" applyAlignment="1">
      <alignment horizontal="center" vertical="center"/>
    </xf>
    <xf numFmtId="0" fontId="19" fillId="14" borderId="4" xfId="0" applyFont="1" applyFill="1" applyBorder="1" applyAlignment="1">
      <alignment horizontal="center" vertical="center" wrapText="1"/>
    </xf>
    <xf numFmtId="0" fontId="0" fillId="14" borderId="5" xfId="0" applyFill="1" applyBorder="1" applyAlignment="1">
      <alignment horizontal="center" vertical="center" wrapText="1"/>
    </xf>
    <xf numFmtId="0" fontId="0" fillId="14" borderId="6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/>
    </xf>
    <xf numFmtId="0" fontId="0" fillId="15" borderId="11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21" fillId="21" borderId="11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7">
    <dxf>
      <font>
        <b/>
        <i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8" tint="0.39994506668294322"/>
        </patternFill>
      </fill>
      <border>
        <left style="thin">
          <color auto="1"/>
        </left>
      </border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  <border>
        <left/>
        <right style="thin">
          <color auto="1"/>
        </right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5" tint="0.39994506668294322"/>
        </patternFill>
      </fill>
      <border>
        <left style="thin">
          <color auto="1"/>
        </left>
        <right/>
        <vertical/>
        <horizontal/>
      </border>
    </dxf>
    <dxf>
      <fill>
        <patternFill>
          <bgColor theme="8" tint="0.39994506668294322"/>
        </patternFill>
      </fill>
      <border>
        <left style="thin">
          <color auto="1"/>
        </left>
        <right/>
        <vertical/>
        <horizontal/>
      </border>
    </dxf>
    <dxf>
      <font>
        <b/>
        <i val="0"/>
        <color theme="1"/>
      </font>
      <fill>
        <patternFill>
          <bgColor rgb="FF00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</xdr:colOff>
      <xdr:row>12</xdr:row>
      <xdr:rowOff>7144</xdr:rowOff>
    </xdr:from>
    <xdr:to>
      <xdr:col>1</xdr:col>
      <xdr:colOff>371475</xdr:colOff>
      <xdr:row>12</xdr:row>
      <xdr:rowOff>259144</xdr:rowOff>
    </xdr:to>
    <xdr:sp macro="[0]!Monte" textlink="">
      <xdr:nvSpPr>
        <xdr:cNvPr id="2" name="Rectangle 1"/>
        <xdr:cNvSpPr/>
      </xdr:nvSpPr>
      <xdr:spPr>
        <a:xfrm>
          <a:off x="16668" y="2026444"/>
          <a:ext cx="735807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 b="1"/>
            <a:t>Vers le </a:t>
          </a:r>
          <a:r>
            <a:rPr lang="fr-FR" sz="900" b="1"/>
            <a:t>Haut</a:t>
          </a:r>
        </a:p>
      </xdr:txBody>
    </xdr:sp>
    <xdr:clientData/>
  </xdr:twoCellAnchor>
  <xdr:twoCellAnchor>
    <xdr:from>
      <xdr:col>2</xdr:col>
      <xdr:colOff>16667</xdr:colOff>
      <xdr:row>12</xdr:row>
      <xdr:rowOff>7142</xdr:rowOff>
    </xdr:from>
    <xdr:to>
      <xdr:col>3</xdr:col>
      <xdr:colOff>364330</xdr:colOff>
      <xdr:row>12</xdr:row>
      <xdr:rowOff>259142</xdr:rowOff>
    </xdr:to>
    <xdr:sp macro="[0]!Descends" textlink="">
      <xdr:nvSpPr>
        <xdr:cNvPr id="3" name="Rectangle 2"/>
        <xdr:cNvSpPr/>
      </xdr:nvSpPr>
      <xdr:spPr>
        <a:xfrm>
          <a:off x="778667" y="2026442"/>
          <a:ext cx="728663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Vers le Bas</a:t>
          </a:r>
        </a:p>
      </xdr:txBody>
    </xdr:sp>
    <xdr:clientData/>
  </xdr:twoCellAnchor>
  <xdr:twoCellAnchor>
    <xdr:from>
      <xdr:col>0</xdr:col>
      <xdr:colOff>13610</xdr:colOff>
      <xdr:row>10</xdr:row>
      <xdr:rowOff>274597</xdr:rowOff>
    </xdr:from>
    <xdr:to>
      <xdr:col>1</xdr:col>
      <xdr:colOff>369570</xdr:colOff>
      <xdr:row>11</xdr:row>
      <xdr:rowOff>250372</xdr:rowOff>
    </xdr:to>
    <xdr:sp macro="[0]!Ajout_personnel" textlink="">
      <xdr:nvSpPr>
        <xdr:cNvPr id="4" name="Rectangle 3"/>
        <xdr:cNvSpPr/>
      </xdr:nvSpPr>
      <xdr:spPr>
        <a:xfrm>
          <a:off x="13610" y="1741447"/>
          <a:ext cx="736960" cy="25200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>
    <xdr:from>
      <xdr:col>2</xdr:col>
      <xdr:colOff>15241</xdr:colOff>
      <xdr:row>10</xdr:row>
      <xdr:rowOff>274595</xdr:rowOff>
    </xdr:from>
    <xdr:to>
      <xdr:col>3</xdr:col>
      <xdr:colOff>365083</xdr:colOff>
      <xdr:row>11</xdr:row>
      <xdr:rowOff>250370</xdr:rowOff>
    </xdr:to>
    <xdr:sp macro="[0]!Supprimer" textlink="">
      <xdr:nvSpPr>
        <xdr:cNvPr id="5" name="Rectangle 4"/>
        <xdr:cNvSpPr/>
      </xdr:nvSpPr>
      <xdr:spPr>
        <a:xfrm>
          <a:off x="777241" y="1741445"/>
          <a:ext cx="730842" cy="252000"/>
        </a:xfrm>
        <a:prstGeom prst="rect">
          <a:avLst/>
        </a:prstGeom>
        <a:gradFill flip="none" rotWithShape="1">
          <a:gsLst>
            <a:gs pos="0">
              <a:srgbClr val="FF0000"/>
            </a:gs>
            <a:gs pos="80000">
              <a:schemeClr val="accent2">
                <a:shade val="93000"/>
                <a:satMod val="130000"/>
              </a:schemeClr>
            </a:gs>
            <a:gs pos="100000">
              <a:schemeClr val="accent2">
                <a:shade val="94000"/>
                <a:satMod val="135000"/>
              </a:schemeClr>
            </a:gs>
          </a:gsLst>
          <a:lin ang="16200000" scaled="0"/>
          <a:tileRect/>
        </a:gra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Gomme Express</a:t>
          </a:r>
        </a:p>
      </xdr:txBody>
    </xdr:sp>
    <xdr:clientData/>
  </xdr:twoCellAnchor>
  <xdr:twoCellAnchor>
    <xdr:from>
      <xdr:col>0</xdr:col>
      <xdr:colOff>16668</xdr:colOff>
      <xdr:row>12</xdr:row>
      <xdr:rowOff>7144</xdr:rowOff>
    </xdr:from>
    <xdr:to>
      <xdr:col>1</xdr:col>
      <xdr:colOff>371475</xdr:colOff>
      <xdr:row>12</xdr:row>
      <xdr:rowOff>259144</xdr:rowOff>
    </xdr:to>
    <xdr:sp macro="[0]!Monte" textlink="">
      <xdr:nvSpPr>
        <xdr:cNvPr id="6" name="Rectangle 5"/>
        <xdr:cNvSpPr/>
      </xdr:nvSpPr>
      <xdr:spPr>
        <a:xfrm>
          <a:off x="16668" y="2026444"/>
          <a:ext cx="735807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 b="1"/>
            <a:t>Vers le </a:t>
          </a:r>
          <a:r>
            <a:rPr lang="fr-FR" sz="900" b="1"/>
            <a:t>Haut</a:t>
          </a:r>
        </a:p>
      </xdr:txBody>
    </xdr:sp>
    <xdr:clientData/>
  </xdr:twoCellAnchor>
  <xdr:twoCellAnchor>
    <xdr:from>
      <xdr:col>2</xdr:col>
      <xdr:colOff>16667</xdr:colOff>
      <xdr:row>12</xdr:row>
      <xdr:rowOff>7142</xdr:rowOff>
    </xdr:from>
    <xdr:to>
      <xdr:col>3</xdr:col>
      <xdr:colOff>364330</xdr:colOff>
      <xdr:row>12</xdr:row>
      <xdr:rowOff>259142</xdr:rowOff>
    </xdr:to>
    <xdr:sp macro="[0]!Descends" textlink="">
      <xdr:nvSpPr>
        <xdr:cNvPr id="7" name="Rectangle 6"/>
        <xdr:cNvSpPr/>
      </xdr:nvSpPr>
      <xdr:spPr>
        <a:xfrm>
          <a:off x="778667" y="2026442"/>
          <a:ext cx="728663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Vers le Bas</a:t>
          </a:r>
        </a:p>
      </xdr:txBody>
    </xdr:sp>
    <xdr:clientData/>
  </xdr:twoCellAnchor>
  <xdr:twoCellAnchor>
    <xdr:from>
      <xdr:col>0</xdr:col>
      <xdr:colOff>13610</xdr:colOff>
      <xdr:row>10</xdr:row>
      <xdr:rowOff>274597</xdr:rowOff>
    </xdr:from>
    <xdr:to>
      <xdr:col>1</xdr:col>
      <xdr:colOff>369570</xdr:colOff>
      <xdr:row>11</xdr:row>
      <xdr:rowOff>250372</xdr:rowOff>
    </xdr:to>
    <xdr:sp macro="[0]!Ajout_personnel" textlink="">
      <xdr:nvSpPr>
        <xdr:cNvPr id="8" name="Rectangle 7"/>
        <xdr:cNvSpPr/>
      </xdr:nvSpPr>
      <xdr:spPr>
        <a:xfrm>
          <a:off x="13610" y="1741447"/>
          <a:ext cx="736960" cy="25200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>
    <xdr:from>
      <xdr:col>2</xdr:col>
      <xdr:colOff>15241</xdr:colOff>
      <xdr:row>10</xdr:row>
      <xdr:rowOff>274595</xdr:rowOff>
    </xdr:from>
    <xdr:to>
      <xdr:col>3</xdr:col>
      <xdr:colOff>365083</xdr:colOff>
      <xdr:row>11</xdr:row>
      <xdr:rowOff>250370</xdr:rowOff>
    </xdr:to>
    <xdr:sp macro="[0]!Supprimer" textlink="">
      <xdr:nvSpPr>
        <xdr:cNvPr id="9" name="Rectangle 8"/>
        <xdr:cNvSpPr/>
      </xdr:nvSpPr>
      <xdr:spPr>
        <a:xfrm>
          <a:off x="777241" y="1741445"/>
          <a:ext cx="730842" cy="2520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Supprimer</a:t>
          </a:r>
        </a:p>
      </xdr:txBody>
    </xdr:sp>
    <xdr:clientData/>
  </xdr:twoCellAnchor>
  <xdr:twoCellAnchor>
    <xdr:from>
      <xdr:col>0</xdr:col>
      <xdr:colOff>16668</xdr:colOff>
      <xdr:row>12</xdr:row>
      <xdr:rowOff>7144</xdr:rowOff>
    </xdr:from>
    <xdr:to>
      <xdr:col>1</xdr:col>
      <xdr:colOff>371475</xdr:colOff>
      <xdr:row>12</xdr:row>
      <xdr:rowOff>259144</xdr:rowOff>
    </xdr:to>
    <xdr:sp macro="[0]!Monte" textlink="">
      <xdr:nvSpPr>
        <xdr:cNvPr id="10" name="Rectangle 9"/>
        <xdr:cNvSpPr/>
      </xdr:nvSpPr>
      <xdr:spPr>
        <a:xfrm>
          <a:off x="16668" y="2026444"/>
          <a:ext cx="735807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 b="1"/>
            <a:t>Vers le </a:t>
          </a:r>
          <a:r>
            <a:rPr lang="fr-FR" sz="900" b="1"/>
            <a:t>Haut</a:t>
          </a:r>
        </a:p>
      </xdr:txBody>
    </xdr:sp>
    <xdr:clientData/>
  </xdr:twoCellAnchor>
  <xdr:twoCellAnchor>
    <xdr:from>
      <xdr:col>2</xdr:col>
      <xdr:colOff>16667</xdr:colOff>
      <xdr:row>12</xdr:row>
      <xdr:rowOff>7142</xdr:rowOff>
    </xdr:from>
    <xdr:to>
      <xdr:col>3</xdr:col>
      <xdr:colOff>364330</xdr:colOff>
      <xdr:row>12</xdr:row>
      <xdr:rowOff>259142</xdr:rowOff>
    </xdr:to>
    <xdr:sp macro="[0]!Descends" textlink="">
      <xdr:nvSpPr>
        <xdr:cNvPr id="11" name="Rectangle 10"/>
        <xdr:cNvSpPr/>
      </xdr:nvSpPr>
      <xdr:spPr>
        <a:xfrm>
          <a:off x="778667" y="2026442"/>
          <a:ext cx="728663" cy="2520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Vers le Bas</a:t>
          </a:r>
        </a:p>
      </xdr:txBody>
    </xdr:sp>
    <xdr:clientData/>
  </xdr:twoCellAnchor>
  <xdr:twoCellAnchor>
    <xdr:from>
      <xdr:col>0</xdr:col>
      <xdr:colOff>13610</xdr:colOff>
      <xdr:row>10</xdr:row>
      <xdr:rowOff>274597</xdr:rowOff>
    </xdr:from>
    <xdr:to>
      <xdr:col>1</xdr:col>
      <xdr:colOff>369570</xdr:colOff>
      <xdr:row>11</xdr:row>
      <xdr:rowOff>250372</xdr:rowOff>
    </xdr:to>
    <xdr:sp macro="[0]!Ajout_personnel" textlink="">
      <xdr:nvSpPr>
        <xdr:cNvPr id="12" name="Rectangle 11"/>
        <xdr:cNvSpPr/>
      </xdr:nvSpPr>
      <xdr:spPr>
        <a:xfrm>
          <a:off x="13610" y="1741447"/>
          <a:ext cx="736960" cy="252000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>
              <a:solidFill>
                <a:schemeClr val="bg1"/>
              </a:solidFill>
            </a:rPr>
            <a:t>Ajouter</a:t>
          </a:r>
        </a:p>
      </xdr:txBody>
    </xdr:sp>
    <xdr:clientData/>
  </xdr:twoCellAnchor>
  <xdr:twoCellAnchor>
    <xdr:from>
      <xdr:col>2</xdr:col>
      <xdr:colOff>15241</xdr:colOff>
      <xdr:row>10</xdr:row>
      <xdr:rowOff>274595</xdr:rowOff>
    </xdr:from>
    <xdr:to>
      <xdr:col>3</xdr:col>
      <xdr:colOff>365083</xdr:colOff>
      <xdr:row>11</xdr:row>
      <xdr:rowOff>250370</xdr:rowOff>
    </xdr:to>
    <xdr:sp macro="[0]!Supprimer" textlink="">
      <xdr:nvSpPr>
        <xdr:cNvPr id="13" name="Rectangle 12"/>
        <xdr:cNvSpPr/>
      </xdr:nvSpPr>
      <xdr:spPr>
        <a:xfrm>
          <a:off x="777241" y="1741445"/>
          <a:ext cx="730842" cy="2520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900" b="1"/>
            <a:t>Supprimer</a:t>
          </a:r>
        </a:p>
      </xdr:txBody>
    </xdr:sp>
    <xdr:clientData/>
  </xdr:twoCellAnchor>
  <xdr:twoCellAnchor editAs="absolute">
    <xdr:from>
      <xdr:col>0</xdr:col>
      <xdr:colOff>0</xdr:colOff>
      <xdr:row>0</xdr:row>
      <xdr:rowOff>0</xdr:rowOff>
    </xdr:from>
    <xdr:to>
      <xdr:col>3</xdr:col>
      <xdr:colOff>361950</xdr:colOff>
      <xdr:row>6</xdr:row>
      <xdr:rowOff>32647</xdr:rowOff>
    </xdr:to>
    <xdr:sp macro="[0]!Menu" textlink="">
      <xdr:nvSpPr>
        <xdr:cNvPr id="14" name="Rectangle 13"/>
        <xdr:cNvSpPr/>
      </xdr:nvSpPr>
      <xdr:spPr>
        <a:xfrm>
          <a:off x="0" y="0"/>
          <a:ext cx="1504950" cy="324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cs typeface="Aharoni" pitchFamily="2" charset="-79"/>
            </a:rPr>
            <a:t>Plein écran</a:t>
          </a:r>
        </a:p>
      </xdr:txBody>
    </xdr:sp>
    <xdr:clientData fPrintsWithSheet="0"/>
  </xdr:twoCellAnchor>
  <xdr:twoCellAnchor editAs="absolute">
    <xdr:from>
      <xdr:col>0</xdr:col>
      <xdr:colOff>0</xdr:colOff>
      <xdr:row>6</xdr:row>
      <xdr:rowOff>78441</xdr:rowOff>
    </xdr:from>
    <xdr:to>
      <xdr:col>3</xdr:col>
      <xdr:colOff>361950</xdr:colOff>
      <xdr:row>7</xdr:row>
      <xdr:rowOff>111088</xdr:rowOff>
    </xdr:to>
    <xdr:sp macro="[0]!Menu" textlink="">
      <xdr:nvSpPr>
        <xdr:cNvPr id="24" name="Rectangle 23"/>
        <xdr:cNvSpPr/>
      </xdr:nvSpPr>
      <xdr:spPr>
        <a:xfrm>
          <a:off x="0" y="369794"/>
          <a:ext cx="1504950" cy="324000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cs typeface="Aharoni" pitchFamily="2" charset="-79"/>
            </a:rPr>
            <a:t>Plein écran</a:t>
          </a:r>
        </a:p>
      </xdr:txBody>
    </xdr:sp>
    <xdr:clientData fPrintsWithSheet="0"/>
  </xdr:twoCellAnchor>
  <xdr:twoCellAnchor editAs="absolute">
    <xdr:from>
      <xdr:col>0</xdr:col>
      <xdr:colOff>0</xdr:colOff>
      <xdr:row>7</xdr:row>
      <xdr:rowOff>156882</xdr:rowOff>
    </xdr:from>
    <xdr:to>
      <xdr:col>3</xdr:col>
      <xdr:colOff>364331</xdr:colOff>
      <xdr:row>8</xdr:row>
      <xdr:rowOff>189529</xdr:rowOff>
    </xdr:to>
    <xdr:sp macro="[0]!Activité_Planning" textlink="">
      <xdr:nvSpPr>
        <xdr:cNvPr id="25" name="Rectangle 24"/>
        <xdr:cNvSpPr/>
      </xdr:nvSpPr>
      <xdr:spPr>
        <a:xfrm>
          <a:off x="0" y="739588"/>
          <a:ext cx="1507331" cy="324000"/>
        </a:xfrm>
        <a:prstGeom prst="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Planning / Activité</a:t>
          </a:r>
        </a:p>
      </xdr:txBody>
    </xdr:sp>
    <xdr:clientData fPrintsWithSheet="0"/>
  </xdr:twoCellAnchor>
  <xdr:twoCellAnchor editAs="absolute">
    <xdr:from>
      <xdr:col>0</xdr:col>
      <xdr:colOff>0</xdr:colOff>
      <xdr:row>8</xdr:row>
      <xdr:rowOff>235323</xdr:rowOff>
    </xdr:from>
    <xdr:to>
      <xdr:col>3</xdr:col>
      <xdr:colOff>371475</xdr:colOff>
      <xdr:row>9</xdr:row>
      <xdr:rowOff>267970</xdr:rowOff>
    </xdr:to>
    <xdr:sp macro="[0]!gomme_express" textlink="">
      <xdr:nvSpPr>
        <xdr:cNvPr id="27" name="Rectangle 26"/>
        <xdr:cNvSpPr/>
      </xdr:nvSpPr>
      <xdr:spPr>
        <a:xfrm>
          <a:off x="0" y="1109382"/>
          <a:ext cx="1514475" cy="324000"/>
        </a:xfrm>
        <a:prstGeom prst="rect">
          <a:avLst/>
        </a:prstGeom>
        <a:solidFill>
          <a:srgbClr val="000000"/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Gomme</a:t>
          </a:r>
        </a:p>
      </xdr:txBody>
    </xdr:sp>
    <xdr:clientData fPrintsWithSheet="0"/>
  </xdr:twoCellAnchor>
  <xdr:twoCellAnchor editAs="absolute">
    <xdr:from>
      <xdr:col>0</xdr:col>
      <xdr:colOff>0</xdr:colOff>
      <xdr:row>6</xdr:row>
      <xdr:rowOff>78441</xdr:rowOff>
    </xdr:from>
    <xdr:to>
      <xdr:col>3</xdr:col>
      <xdr:colOff>371475</xdr:colOff>
      <xdr:row>7</xdr:row>
      <xdr:rowOff>111088</xdr:rowOff>
    </xdr:to>
    <xdr:sp macro="[0]!Activité" textlink="">
      <xdr:nvSpPr>
        <xdr:cNvPr id="29" name="Rectangle 28"/>
        <xdr:cNvSpPr/>
      </xdr:nvSpPr>
      <xdr:spPr>
        <a:xfrm>
          <a:off x="0" y="369794"/>
          <a:ext cx="1514475" cy="324000"/>
        </a:xfrm>
        <a:prstGeom prst="rect">
          <a:avLst/>
        </a:prstGeom>
        <a:solidFill>
          <a:srgbClr val="C00000"/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Activité/Position</a:t>
          </a:r>
        </a:p>
        <a:p>
          <a:pPr algn="ctr"/>
          <a:endParaRPr lang="fr-FR" sz="1200" b="1">
            <a:solidFill>
              <a:schemeClr val="bg1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22</xdr:row>
      <xdr:rowOff>95250</xdr:rowOff>
    </xdr:from>
    <xdr:to>
      <xdr:col>1</xdr:col>
      <xdr:colOff>666749</xdr:colOff>
      <xdr:row>48</xdr:row>
      <xdr:rowOff>57149</xdr:rowOff>
    </xdr:to>
    <xdr:sp macro="" textlink="">
      <xdr:nvSpPr>
        <xdr:cNvPr id="2" name="Flèche vers le bas 1"/>
        <xdr:cNvSpPr/>
      </xdr:nvSpPr>
      <xdr:spPr>
        <a:xfrm>
          <a:off x="3028950" y="5286375"/>
          <a:ext cx="209549" cy="61531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15</xdr:row>
      <xdr:rowOff>28575</xdr:rowOff>
    </xdr:from>
    <xdr:to>
      <xdr:col>1</xdr:col>
      <xdr:colOff>1114424</xdr:colOff>
      <xdr:row>23</xdr:row>
      <xdr:rowOff>104775</xdr:rowOff>
    </xdr:to>
    <xdr:sp macro="" textlink="">
      <xdr:nvSpPr>
        <xdr:cNvPr id="3" name="Rectangle 2"/>
        <xdr:cNvSpPr/>
      </xdr:nvSpPr>
      <xdr:spPr>
        <a:xfrm>
          <a:off x="2600325" y="3552825"/>
          <a:ext cx="1085849" cy="1838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Vous pouvez ajouter les jours chômés que vous souhaitez ci</a:t>
          </a:r>
          <a:r>
            <a:rPr lang="fr-FR" sz="1100" baseline="0"/>
            <a:t> à droite</a:t>
          </a:r>
          <a:r>
            <a:rPr lang="fr-FR" sz="1100"/>
            <a:t>.</a:t>
          </a:r>
        </a:p>
        <a:p>
          <a:pPr algn="ctr"/>
          <a:r>
            <a:rPr lang="fr-FR" sz="1100"/>
            <a:t>La cellule d'à coté</a:t>
          </a:r>
          <a:r>
            <a:rPr lang="fr-FR" sz="1100" baseline="0"/>
            <a:t> sert de commentaire.</a:t>
          </a:r>
          <a:endParaRPr lang="fr-FR" sz="1100"/>
        </a:p>
      </xdr:txBody>
    </xdr:sp>
    <xdr:clientData/>
  </xdr:twoCellAnchor>
  <xdr:twoCellAnchor>
    <xdr:from>
      <xdr:col>4</xdr:col>
      <xdr:colOff>381000</xdr:colOff>
      <xdr:row>24</xdr:row>
      <xdr:rowOff>9525</xdr:rowOff>
    </xdr:from>
    <xdr:to>
      <xdr:col>4</xdr:col>
      <xdr:colOff>600075</xdr:colOff>
      <xdr:row>48</xdr:row>
      <xdr:rowOff>47625</xdr:rowOff>
    </xdr:to>
    <xdr:sp macro="" textlink="">
      <xdr:nvSpPr>
        <xdr:cNvPr id="4" name="Flèche vers le bas 3"/>
        <xdr:cNvSpPr/>
      </xdr:nvSpPr>
      <xdr:spPr>
        <a:xfrm>
          <a:off x="6172200" y="5676900"/>
          <a:ext cx="219075" cy="5753100"/>
        </a:xfrm>
        <a:prstGeom prst="downArrow">
          <a:avLst/>
        </a:prstGeom>
        <a:solidFill>
          <a:srgbClr val="00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28575</xdr:colOff>
      <xdr:row>15</xdr:row>
      <xdr:rowOff>28574</xdr:rowOff>
    </xdr:from>
    <xdr:to>
      <xdr:col>4</xdr:col>
      <xdr:colOff>885825</xdr:colOff>
      <xdr:row>23</xdr:row>
      <xdr:rowOff>209550</xdr:rowOff>
    </xdr:to>
    <xdr:sp macro="" textlink="">
      <xdr:nvSpPr>
        <xdr:cNvPr id="5" name="Rectangle 4"/>
        <xdr:cNvSpPr/>
      </xdr:nvSpPr>
      <xdr:spPr>
        <a:xfrm>
          <a:off x="5819775" y="3552824"/>
          <a:ext cx="857250" cy="208597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Il n'y a plus de valeur Vrai ou Faux car ils sont forcément chômés vu que vous les indiquez comme tel   ;-)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J438"/>
  <sheetViews>
    <sheetView tabSelected="1" zoomScale="85" zoomScaleNormal="85" workbookViewId="0">
      <pane xSplit="7" ySplit="15" topLeftCell="BC16" activePane="bottomRight" state="frozen"/>
      <selection activeCell="A5" sqref="A5"/>
      <selection pane="topRight" activeCell="H5" sqref="H5"/>
      <selection pane="bottomLeft" activeCell="A16" sqref="A16"/>
      <selection pane="bottomRight" activeCell="BD11" sqref="BD11"/>
    </sheetView>
  </sheetViews>
  <sheetFormatPr baseColWidth="10" defaultColWidth="0" defaultRowHeight="15" customHeight="1" zeroHeight="1" x14ac:dyDescent="0.25"/>
  <cols>
    <col min="1" max="4" width="5.7109375" style="95" customWidth="1"/>
    <col min="5" max="7" width="6" style="93" customWidth="1"/>
    <col min="8" max="38" width="5.7109375" style="26" customWidth="1"/>
    <col min="39" max="39" width="5.7109375" style="94" customWidth="1"/>
    <col min="40" max="373" width="5.7109375" style="26" customWidth="1"/>
    <col min="374" max="374" width="0" style="26" hidden="1" customWidth="1"/>
    <col min="375" max="16384" width="5.7109375" style="26" hidden="1"/>
  </cols>
  <sheetData>
    <row r="1" spans="1:374" s="7" customFormat="1" ht="18.75" hidden="1" customHeight="1" x14ac:dyDescent="0.25">
      <c r="A1" s="1"/>
      <c r="B1" s="2"/>
      <c r="C1" s="2"/>
      <c r="D1" s="3"/>
      <c r="E1" s="4"/>
      <c r="F1" s="4"/>
      <c r="G1" s="5"/>
      <c r="H1" s="5">
        <f t="array" ref="H1">IF(OR(AND(WEEKDAY(H$15)=1,Dimanche),AND(WEEKDAY(H$15)=2,Lundi),AND(WEEKDAY(H$15)=3,Mardi),AND(WEEKDAY(H$15)=4,Mercredi),AND(WEEKDAY(H$15)=5,Jeudi),AND(WEEKDAY(H$15)=6,Vendredi),AND(WEEKDAY(H$15)=7,Samedi),H$15=férié),0,1)</f>
        <v>0</v>
      </c>
      <c r="I1" s="5">
        <f t="array" ref="I1">IF(OR(AND(WEEKDAY(I$15)=1,Dimanche),AND(WEEKDAY(I$15)=2,Lundi),AND(WEEKDAY(I$15)=3,Mardi),AND(WEEKDAY(I$15)=4,Mercredi),AND(WEEKDAY(I$15)=5,Jeudi),AND(WEEKDAY(I$15)=6,Vendredi),AND(WEEKDAY(I$15)=7,Samedi),I$15=férié),0,1)</f>
        <v>1</v>
      </c>
      <c r="J1" s="5">
        <f t="array" ref="J1">IF(OR(AND(WEEKDAY(J$15)=1,Dimanche),AND(WEEKDAY(J$15)=2,Lundi),AND(WEEKDAY(J$15)=3,Mardi),AND(WEEKDAY(J$15)=4,Mercredi),AND(WEEKDAY(J$15)=5,Jeudi),AND(WEEKDAY(J$15)=6,Vendredi),AND(WEEKDAY(J$15)=7,Samedi),J$15=férié),0,1)</f>
        <v>0</v>
      </c>
      <c r="K1" s="5">
        <f t="array" ref="K1">IF(OR(AND(WEEKDAY(K$15)=1,Dimanche),AND(WEEKDAY(K$15)=2,Lundi),AND(WEEKDAY(K$15)=3,Mardi),AND(WEEKDAY(K$15)=4,Mercredi),AND(WEEKDAY(K$15)=5,Jeudi),AND(WEEKDAY(K$15)=6,Vendredi),AND(WEEKDAY(K$15)=7,Samedi),K$15=férié),0,1)</f>
        <v>0</v>
      </c>
      <c r="L1" s="5">
        <f t="array" ref="L1">IF(OR(AND(WEEKDAY(L$15)=1,Dimanche),AND(WEEKDAY(L$15)=2,Lundi),AND(WEEKDAY(L$15)=3,Mardi),AND(WEEKDAY(L$15)=4,Mercredi),AND(WEEKDAY(L$15)=5,Jeudi),AND(WEEKDAY(L$15)=6,Vendredi),AND(WEEKDAY(L$15)=7,Samedi),L$15=férié),0,1)</f>
        <v>1</v>
      </c>
      <c r="M1" s="5">
        <f t="array" ref="M1">IF(OR(AND(WEEKDAY(M$15)=1,Dimanche),AND(WEEKDAY(M$15)=2,Lundi),AND(WEEKDAY(M$15)=3,Mardi),AND(WEEKDAY(M$15)=4,Mercredi),AND(WEEKDAY(M$15)=5,Jeudi),AND(WEEKDAY(M$15)=6,Vendredi),AND(WEEKDAY(M$15)=7,Samedi),M$15=férié),0,1)</f>
        <v>1</v>
      </c>
      <c r="N1" s="5">
        <f t="array" ref="N1">IF(OR(AND(WEEKDAY(N$15)=1,Dimanche),AND(WEEKDAY(N$15)=2,Lundi),AND(WEEKDAY(N$15)=3,Mardi),AND(WEEKDAY(N$15)=4,Mercredi),AND(WEEKDAY(N$15)=5,Jeudi),AND(WEEKDAY(N$15)=6,Vendredi),AND(WEEKDAY(N$15)=7,Samedi),N$15=férié),0,1)</f>
        <v>1</v>
      </c>
      <c r="O1" s="5">
        <f t="array" ref="O1">IF(OR(AND(WEEKDAY(O$15)=1,Dimanche),AND(WEEKDAY(O$15)=2,Lundi),AND(WEEKDAY(O$15)=3,Mardi),AND(WEEKDAY(O$15)=4,Mercredi),AND(WEEKDAY(O$15)=5,Jeudi),AND(WEEKDAY(O$15)=6,Vendredi),AND(WEEKDAY(O$15)=7,Samedi),O$15=férié),0,1)</f>
        <v>1</v>
      </c>
      <c r="P1" s="5">
        <f t="array" ref="P1">IF(OR(AND(WEEKDAY(P$15)=1,Dimanche),AND(WEEKDAY(P$15)=2,Lundi),AND(WEEKDAY(P$15)=3,Mardi),AND(WEEKDAY(P$15)=4,Mercredi),AND(WEEKDAY(P$15)=5,Jeudi),AND(WEEKDAY(P$15)=6,Vendredi),AND(WEEKDAY(P$15)=7,Samedi),P$15=férié),0,1)</f>
        <v>1</v>
      </c>
      <c r="Q1" s="5">
        <f t="array" ref="Q1">IF(OR(AND(WEEKDAY(Q$15)=1,Dimanche),AND(WEEKDAY(Q$15)=2,Lundi),AND(WEEKDAY(Q$15)=3,Mardi),AND(WEEKDAY(Q$15)=4,Mercredi),AND(WEEKDAY(Q$15)=5,Jeudi),AND(WEEKDAY(Q$15)=6,Vendredi),AND(WEEKDAY(Q$15)=7,Samedi),Q$15=férié),0,1)</f>
        <v>0</v>
      </c>
      <c r="R1" s="5">
        <f t="array" ref="R1">IF(OR(AND(WEEKDAY(R$15)=1,Dimanche),AND(WEEKDAY(R$15)=2,Lundi),AND(WEEKDAY(R$15)=3,Mardi),AND(WEEKDAY(R$15)=4,Mercredi),AND(WEEKDAY(R$15)=5,Jeudi),AND(WEEKDAY(R$15)=6,Vendredi),AND(WEEKDAY(R$15)=7,Samedi),R$15=férié),0,1)</f>
        <v>0</v>
      </c>
      <c r="S1" s="5">
        <f t="array" ref="S1">IF(OR(AND(WEEKDAY(S$15)=1,Dimanche),AND(WEEKDAY(S$15)=2,Lundi),AND(WEEKDAY(S$15)=3,Mardi),AND(WEEKDAY(S$15)=4,Mercredi),AND(WEEKDAY(S$15)=5,Jeudi),AND(WEEKDAY(S$15)=6,Vendredi),AND(WEEKDAY(S$15)=7,Samedi),S$15=férié),0,1)</f>
        <v>1</v>
      </c>
      <c r="T1" s="5">
        <f t="array" ref="T1">IF(OR(AND(WEEKDAY(T$15)=1,Dimanche),AND(WEEKDAY(T$15)=2,Lundi),AND(WEEKDAY(T$15)=3,Mardi),AND(WEEKDAY(T$15)=4,Mercredi),AND(WEEKDAY(T$15)=5,Jeudi),AND(WEEKDAY(T$15)=6,Vendredi),AND(WEEKDAY(T$15)=7,Samedi),T$15=férié),0,1)</f>
        <v>1</v>
      </c>
      <c r="U1" s="5">
        <f t="array" ref="U1">IF(OR(AND(WEEKDAY(U$15)=1,Dimanche),AND(WEEKDAY(U$15)=2,Lundi),AND(WEEKDAY(U$15)=3,Mardi),AND(WEEKDAY(U$15)=4,Mercredi),AND(WEEKDAY(U$15)=5,Jeudi),AND(WEEKDAY(U$15)=6,Vendredi),AND(WEEKDAY(U$15)=7,Samedi),U$15=férié),0,1)</f>
        <v>1</v>
      </c>
      <c r="V1" s="5">
        <f t="array" ref="V1">IF(OR(AND(WEEKDAY(V$15)=1,Dimanche),AND(WEEKDAY(V$15)=2,Lundi),AND(WEEKDAY(V$15)=3,Mardi),AND(WEEKDAY(V$15)=4,Mercredi),AND(WEEKDAY(V$15)=5,Jeudi),AND(WEEKDAY(V$15)=6,Vendredi),AND(WEEKDAY(V$15)=7,Samedi),V$15=férié),0,1)</f>
        <v>1</v>
      </c>
      <c r="W1" s="5">
        <f t="array" ref="W1">IF(OR(AND(WEEKDAY(W$15)=1,Dimanche),AND(WEEKDAY(W$15)=2,Lundi),AND(WEEKDAY(W$15)=3,Mardi),AND(WEEKDAY(W$15)=4,Mercredi),AND(WEEKDAY(W$15)=5,Jeudi),AND(WEEKDAY(W$15)=6,Vendredi),AND(WEEKDAY(W$15)=7,Samedi),W$15=férié),0,1)</f>
        <v>1</v>
      </c>
      <c r="X1" s="5">
        <f t="array" ref="X1">IF(OR(AND(WEEKDAY(X$15)=1,Dimanche),AND(WEEKDAY(X$15)=2,Lundi),AND(WEEKDAY(X$15)=3,Mardi),AND(WEEKDAY(X$15)=4,Mercredi),AND(WEEKDAY(X$15)=5,Jeudi),AND(WEEKDAY(X$15)=6,Vendredi),AND(WEEKDAY(X$15)=7,Samedi),X$15=férié),0,1)</f>
        <v>0</v>
      </c>
      <c r="Y1" s="5">
        <f t="array" ref="Y1">IF(OR(AND(WEEKDAY(Y$15)=1,Dimanche),AND(WEEKDAY(Y$15)=2,Lundi),AND(WEEKDAY(Y$15)=3,Mardi),AND(WEEKDAY(Y$15)=4,Mercredi),AND(WEEKDAY(Y$15)=5,Jeudi),AND(WEEKDAY(Y$15)=6,Vendredi),AND(WEEKDAY(Y$15)=7,Samedi),Y$15=férié),0,1)</f>
        <v>0</v>
      </c>
      <c r="Z1" s="5">
        <f t="array" ref="Z1">IF(OR(AND(WEEKDAY(Z$15)=1,Dimanche),AND(WEEKDAY(Z$15)=2,Lundi),AND(WEEKDAY(Z$15)=3,Mardi),AND(WEEKDAY(Z$15)=4,Mercredi),AND(WEEKDAY(Z$15)=5,Jeudi),AND(WEEKDAY(Z$15)=6,Vendredi),AND(WEEKDAY(Z$15)=7,Samedi),Z$15=férié),0,1)</f>
        <v>1</v>
      </c>
      <c r="AA1" s="5">
        <f t="array" ref="AA1">IF(OR(AND(WEEKDAY(AA$15)=1,Dimanche),AND(WEEKDAY(AA$15)=2,Lundi),AND(WEEKDAY(AA$15)=3,Mardi),AND(WEEKDAY(AA$15)=4,Mercredi),AND(WEEKDAY(AA$15)=5,Jeudi),AND(WEEKDAY(AA$15)=6,Vendredi),AND(WEEKDAY(AA$15)=7,Samedi),AA$15=férié),0,1)</f>
        <v>1</v>
      </c>
      <c r="AB1" s="5">
        <f t="array" ref="AB1">IF(OR(AND(WEEKDAY(AB$15)=1,Dimanche),AND(WEEKDAY(AB$15)=2,Lundi),AND(WEEKDAY(AB$15)=3,Mardi),AND(WEEKDAY(AB$15)=4,Mercredi),AND(WEEKDAY(AB$15)=5,Jeudi),AND(WEEKDAY(AB$15)=6,Vendredi),AND(WEEKDAY(AB$15)=7,Samedi),AB$15=férié),0,1)</f>
        <v>1</v>
      </c>
      <c r="AC1" s="5">
        <f t="array" ref="AC1">IF(OR(AND(WEEKDAY(AC$15)=1,Dimanche),AND(WEEKDAY(AC$15)=2,Lundi),AND(WEEKDAY(AC$15)=3,Mardi),AND(WEEKDAY(AC$15)=4,Mercredi),AND(WEEKDAY(AC$15)=5,Jeudi),AND(WEEKDAY(AC$15)=6,Vendredi),AND(WEEKDAY(AC$15)=7,Samedi),AC$15=férié),0,1)</f>
        <v>1</v>
      </c>
      <c r="AD1" s="5">
        <f t="array" ref="AD1">IF(OR(AND(WEEKDAY(AD$15)=1,Dimanche),AND(WEEKDAY(AD$15)=2,Lundi),AND(WEEKDAY(AD$15)=3,Mardi),AND(WEEKDAY(AD$15)=4,Mercredi),AND(WEEKDAY(AD$15)=5,Jeudi),AND(WEEKDAY(AD$15)=6,Vendredi),AND(WEEKDAY(AD$15)=7,Samedi),AD$15=férié),0,1)</f>
        <v>1</v>
      </c>
      <c r="AE1" s="5">
        <f t="array" ref="AE1">IF(OR(AND(WEEKDAY(AE$15)=1,Dimanche),AND(WEEKDAY(AE$15)=2,Lundi),AND(WEEKDAY(AE$15)=3,Mardi),AND(WEEKDAY(AE$15)=4,Mercredi),AND(WEEKDAY(AE$15)=5,Jeudi),AND(WEEKDAY(AE$15)=6,Vendredi),AND(WEEKDAY(AE$15)=7,Samedi),AE$15=férié),0,1)</f>
        <v>0</v>
      </c>
      <c r="AF1" s="5">
        <f t="array" ref="AF1">IF(OR(AND(WEEKDAY(AF$15)=1,Dimanche),AND(WEEKDAY(AF$15)=2,Lundi),AND(WEEKDAY(AF$15)=3,Mardi),AND(WEEKDAY(AF$15)=4,Mercredi),AND(WEEKDAY(AF$15)=5,Jeudi),AND(WEEKDAY(AF$15)=6,Vendredi),AND(WEEKDAY(AF$15)=7,Samedi),AF$15=férié),0,1)</f>
        <v>0</v>
      </c>
      <c r="AG1" s="5">
        <f t="array" ref="AG1">IF(OR(AND(WEEKDAY(AG$15)=1,Dimanche),AND(WEEKDAY(AG$15)=2,Lundi),AND(WEEKDAY(AG$15)=3,Mardi),AND(WEEKDAY(AG$15)=4,Mercredi),AND(WEEKDAY(AG$15)=5,Jeudi),AND(WEEKDAY(AG$15)=6,Vendredi),AND(WEEKDAY(AG$15)=7,Samedi),AG$15=férié),0,1)</f>
        <v>1</v>
      </c>
      <c r="AH1" s="5">
        <f t="array" ref="AH1">IF(OR(AND(WEEKDAY(AH$15)=1,Dimanche),AND(WEEKDAY(AH$15)=2,Lundi),AND(WEEKDAY(AH$15)=3,Mardi),AND(WEEKDAY(AH$15)=4,Mercredi),AND(WEEKDAY(AH$15)=5,Jeudi),AND(WEEKDAY(AH$15)=6,Vendredi),AND(WEEKDAY(AH$15)=7,Samedi),AH$15=férié),0,1)</f>
        <v>1</v>
      </c>
      <c r="AI1" s="5">
        <f t="array" ref="AI1">IF(OR(AND(WEEKDAY(AI$15)=1,Dimanche),AND(WEEKDAY(AI$15)=2,Lundi),AND(WEEKDAY(AI$15)=3,Mardi),AND(WEEKDAY(AI$15)=4,Mercredi),AND(WEEKDAY(AI$15)=5,Jeudi),AND(WEEKDAY(AI$15)=6,Vendredi),AND(WEEKDAY(AI$15)=7,Samedi),AI$15=férié),0,1)</f>
        <v>1</v>
      </c>
      <c r="AJ1" s="5">
        <f t="array" ref="AJ1">IF(OR(AND(WEEKDAY(AJ$15)=1,Dimanche),AND(WEEKDAY(AJ$15)=2,Lundi),AND(WEEKDAY(AJ$15)=3,Mardi),AND(WEEKDAY(AJ$15)=4,Mercredi),AND(WEEKDAY(AJ$15)=5,Jeudi),AND(WEEKDAY(AJ$15)=6,Vendredi),AND(WEEKDAY(AJ$15)=7,Samedi),AJ$15=férié),0,1)</f>
        <v>1</v>
      </c>
      <c r="AK1" s="5">
        <f t="array" ref="AK1">IF(OR(AND(WEEKDAY(AK$15)=1,Dimanche),AND(WEEKDAY(AK$15)=2,Lundi),AND(WEEKDAY(AK$15)=3,Mardi),AND(WEEKDAY(AK$15)=4,Mercredi),AND(WEEKDAY(AK$15)=5,Jeudi),AND(WEEKDAY(AK$15)=6,Vendredi),AND(WEEKDAY(AK$15)=7,Samedi),AK$15=férié),0,1)</f>
        <v>1</v>
      </c>
      <c r="AL1" s="5">
        <f t="array" ref="AL1">IF(OR(AND(WEEKDAY(AL$15)=1,Dimanche),AND(WEEKDAY(AL$15)=2,Lundi),AND(WEEKDAY(AL$15)=3,Mardi),AND(WEEKDAY(AL$15)=4,Mercredi),AND(WEEKDAY(AL$15)=5,Jeudi),AND(WEEKDAY(AL$15)=6,Vendredi),AND(WEEKDAY(AL$15)=7,Samedi),AL$15=férié),0,1)</f>
        <v>0</v>
      </c>
      <c r="AM1" s="5">
        <f t="array" ref="AM1">IF(OR(AND(WEEKDAY(AM$15)=1,Dimanche),AND(WEEKDAY(AM$15)=2,Lundi),AND(WEEKDAY(AM$15)=3,Mardi),AND(WEEKDAY(AM$15)=4,Mercredi),AND(WEEKDAY(AM$15)=5,Jeudi),AND(WEEKDAY(AM$15)=6,Vendredi),AND(WEEKDAY(AM$15)=7,Samedi),AM$15=férié),0,1)</f>
        <v>0</v>
      </c>
      <c r="AN1" s="5">
        <f t="array" ref="AN1">IF(OR(AND(WEEKDAY(AN$15)=1,Dimanche),AND(WEEKDAY(AN$15)=2,Lundi),AND(WEEKDAY(AN$15)=3,Mardi),AND(WEEKDAY(AN$15)=4,Mercredi),AND(WEEKDAY(AN$15)=5,Jeudi),AND(WEEKDAY(AN$15)=6,Vendredi),AND(WEEKDAY(AN$15)=7,Samedi),AN$15=férié),0,1)</f>
        <v>1</v>
      </c>
      <c r="AO1" s="5">
        <f t="array" ref="AO1">IF(OR(AND(WEEKDAY(AO$15)=1,Dimanche),AND(WEEKDAY(AO$15)=2,Lundi),AND(WEEKDAY(AO$15)=3,Mardi),AND(WEEKDAY(AO$15)=4,Mercredi),AND(WEEKDAY(AO$15)=5,Jeudi),AND(WEEKDAY(AO$15)=6,Vendredi),AND(WEEKDAY(AO$15)=7,Samedi),AO$15=férié),0,1)</f>
        <v>1</v>
      </c>
      <c r="AP1" s="5">
        <f t="array" ref="AP1">IF(OR(AND(WEEKDAY(AP$15)=1,Dimanche),AND(WEEKDAY(AP$15)=2,Lundi),AND(WEEKDAY(AP$15)=3,Mardi),AND(WEEKDAY(AP$15)=4,Mercredi),AND(WEEKDAY(AP$15)=5,Jeudi),AND(WEEKDAY(AP$15)=6,Vendredi),AND(WEEKDAY(AP$15)=7,Samedi),AP$15=férié),0,1)</f>
        <v>1</v>
      </c>
      <c r="AQ1" s="5">
        <f t="array" ref="AQ1">IF(OR(AND(WEEKDAY(AQ$15)=1,Dimanche),AND(WEEKDAY(AQ$15)=2,Lundi),AND(WEEKDAY(AQ$15)=3,Mardi),AND(WEEKDAY(AQ$15)=4,Mercredi),AND(WEEKDAY(AQ$15)=5,Jeudi),AND(WEEKDAY(AQ$15)=6,Vendredi),AND(WEEKDAY(AQ$15)=7,Samedi),AQ$15=férié),0,1)</f>
        <v>1</v>
      </c>
      <c r="AR1" s="5">
        <f t="array" ref="AR1">IF(OR(AND(WEEKDAY(AR$15)=1,Dimanche),AND(WEEKDAY(AR$15)=2,Lundi),AND(WEEKDAY(AR$15)=3,Mardi),AND(WEEKDAY(AR$15)=4,Mercredi),AND(WEEKDAY(AR$15)=5,Jeudi),AND(WEEKDAY(AR$15)=6,Vendredi),AND(WEEKDAY(AR$15)=7,Samedi),AR$15=férié),0,1)</f>
        <v>1</v>
      </c>
      <c r="AS1" s="5">
        <f t="array" ref="AS1">IF(OR(AND(WEEKDAY(AS$15)=1,Dimanche),AND(WEEKDAY(AS$15)=2,Lundi),AND(WEEKDAY(AS$15)=3,Mardi),AND(WEEKDAY(AS$15)=4,Mercredi),AND(WEEKDAY(AS$15)=5,Jeudi),AND(WEEKDAY(AS$15)=6,Vendredi),AND(WEEKDAY(AS$15)=7,Samedi),AS$15=férié),0,1)</f>
        <v>0</v>
      </c>
      <c r="AT1" s="5">
        <f t="array" ref="AT1">IF(OR(AND(WEEKDAY(AT$15)=1,Dimanche),AND(WEEKDAY(AT$15)=2,Lundi),AND(WEEKDAY(AT$15)=3,Mardi),AND(WEEKDAY(AT$15)=4,Mercredi),AND(WEEKDAY(AT$15)=5,Jeudi),AND(WEEKDAY(AT$15)=6,Vendredi),AND(WEEKDAY(AT$15)=7,Samedi),AT$15=férié),0,1)</f>
        <v>0</v>
      </c>
      <c r="AU1" s="5">
        <f t="array" ref="AU1">IF(OR(AND(WEEKDAY(AU$15)=1,Dimanche),AND(WEEKDAY(AU$15)=2,Lundi),AND(WEEKDAY(AU$15)=3,Mardi),AND(WEEKDAY(AU$15)=4,Mercredi),AND(WEEKDAY(AU$15)=5,Jeudi),AND(WEEKDAY(AU$15)=6,Vendredi),AND(WEEKDAY(AU$15)=7,Samedi),AU$15=férié),0,1)</f>
        <v>1</v>
      </c>
      <c r="AV1" s="5">
        <f t="array" ref="AV1">IF(OR(AND(WEEKDAY(AV$15)=1,Dimanche),AND(WEEKDAY(AV$15)=2,Lundi),AND(WEEKDAY(AV$15)=3,Mardi),AND(WEEKDAY(AV$15)=4,Mercredi),AND(WEEKDAY(AV$15)=5,Jeudi),AND(WEEKDAY(AV$15)=6,Vendredi),AND(WEEKDAY(AV$15)=7,Samedi),AV$15=férié),0,1)</f>
        <v>1</v>
      </c>
      <c r="AW1" s="5">
        <f t="array" ref="AW1">IF(OR(AND(WEEKDAY(AW$15)=1,Dimanche),AND(WEEKDAY(AW$15)=2,Lundi),AND(WEEKDAY(AW$15)=3,Mardi),AND(WEEKDAY(AW$15)=4,Mercredi),AND(WEEKDAY(AW$15)=5,Jeudi),AND(WEEKDAY(AW$15)=6,Vendredi),AND(WEEKDAY(AW$15)=7,Samedi),AW$15=férié),0,1)</f>
        <v>1</v>
      </c>
      <c r="AX1" s="5">
        <f t="array" ref="AX1">IF(OR(AND(WEEKDAY(AX$15)=1,Dimanche),AND(WEEKDAY(AX$15)=2,Lundi),AND(WEEKDAY(AX$15)=3,Mardi),AND(WEEKDAY(AX$15)=4,Mercredi),AND(WEEKDAY(AX$15)=5,Jeudi),AND(WEEKDAY(AX$15)=6,Vendredi),AND(WEEKDAY(AX$15)=7,Samedi),AX$15=férié),0,1)</f>
        <v>1</v>
      </c>
      <c r="AY1" s="5">
        <f t="array" ref="AY1">IF(OR(AND(WEEKDAY(AY$15)=1,Dimanche),AND(WEEKDAY(AY$15)=2,Lundi),AND(WEEKDAY(AY$15)=3,Mardi),AND(WEEKDAY(AY$15)=4,Mercredi),AND(WEEKDAY(AY$15)=5,Jeudi),AND(WEEKDAY(AY$15)=6,Vendredi),AND(WEEKDAY(AY$15)=7,Samedi),AY$15=férié),0,1)</f>
        <v>1</v>
      </c>
      <c r="AZ1" s="5">
        <f t="array" ref="AZ1">IF(OR(AND(WEEKDAY(AZ$15)=1,Dimanche),AND(WEEKDAY(AZ$15)=2,Lundi),AND(WEEKDAY(AZ$15)=3,Mardi),AND(WEEKDAY(AZ$15)=4,Mercredi),AND(WEEKDAY(AZ$15)=5,Jeudi),AND(WEEKDAY(AZ$15)=6,Vendredi),AND(WEEKDAY(AZ$15)=7,Samedi),AZ$15=férié),0,1)</f>
        <v>0</v>
      </c>
      <c r="BA1" s="5">
        <f t="array" ref="BA1">IF(OR(AND(WEEKDAY(BA$15)=1,Dimanche),AND(WEEKDAY(BA$15)=2,Lundi),AND(WEEKDAY(BA$15)=3,Mardi),AND(WEEKDAY(BA$15)=4,Mercredi),AND(WEEKDAY(BA$15)=5,Jeudi),AND(WEEKDAY(BA$15)=6,Vendredi),AND(WEEKDAY(BA$15)=7,Samedi),BA$15=férié),0,1)</f>
        <v>0</v>
      </c>
      <c r="BB1" s="5">
        <f t="array" ref="BB1">IF(OR(AND(WEEKDAY(BB$15)=1,Dimanche),AND(WEEKDAY(BB$15)=2,Lundi),AND(WEEKDAY(BB$15)=3,Mardi),AND(WEEKDAY(BB$15)=4,Mercredi),AND(WEEKDAY(BB$15)=5,Jeudi),AND(WEEKDAY(BB$15)=6,Vendredi),AND(WEEKDAY(BB$15)=7,Samedi),BB$15=férié),0,1)</f>
        <v>1</v>
      </c>
      <c r="BC1" s="5">
        <f t="array" ref="BC1">IF(OR(AND(WEEKDAY(BC$15)=1,Dimanche),AND(WEEKDAY(BC$15)=2,Lundi),AND(WEEKDAY(BC$15)=3,Mardi),AND(WEEKDAY(BC$15)=4,Mercredi),AND(WEEKDAY(BC$15)=5,Jeudi),AND(WEEKDAY(BC$15)=6,Vendredi),AND(WEEKDAY(BC$15)=7,Samedi),BC$15=férié),0,1)</f>
        <v>1</v>
      </c>
      <c r="BD1" s="5">
        <f t="array" ref="BD1">IF(OR(AND(WEEKDAY(BD$15)=1,Dimanche),AND(WEEKDAY(BD$15)=2,Lundi),AND(WEEKDAY(BD$15)=3,Mardi),AND(WEEKDAY(BD$15)=4,Mercredi),AND(WEEKDAY(BD$15)=5,Jeudi),AND(WEEKDAY(BD$15)=6,Vendredi),AND(WEEKDAY(BD$15)=7,Samedi),BD$15=férié),0,1)</f>
        <v>1</v>
      </c>
      <c r="BE1" s="5">
        <f t="array" ref="BE1">IF(OR(AND(WEEKDAY(BE$15)=1,Dimanche),AND(WEEKDAY(BE$15)=2,Lundi),AND(WEEKDAY(BE$15)=3,Mardi),AND(WEEKDAY(BE$15)=4,Mercredi),AND(WEEKDAY(BE$15)=5,Jeudi),AND(WEEKDAY(BE$15)=6,Vendredi),AND(WEEKDAY(BE$15)=7,Samedi),BE$15=férié),0,1)</f>
        <v>1</v>
      </c>
      <c r="BF1" s="5">
        <f t="array" ref="BF1">IF(OR(AND(WEEKDAY(BF$15)=1,Dimanche),AND(WEEKDAY(BF$15)=2,Lundi),AND(WEEKDAY(BF$15)=3,Mardi),AND(WEEKDAY(BF$15)=4,Mercredi),AND(WEEKDAY(BF$15)=5,Jeudi),AND(WEEKDAY(BF$15)=6,Vendredi),AND(WEEKDAY(BF$15)=7,Samedi),BF$15=férié),0,1)</f>
        <v>1</v>
      </c>
      <c r="BG1" s="5">
        <f t="array" ref="BG1">IF(OR(AND(WEEKDAY(BG$15)=1,Dimanche),AND(WEEKDAY(BG$15)=2,Lundi),AND(WEEKDAY(BG$15)=3,Mardi),AND(WEEKDAY(BG$15)=4,Mercredi),AND(WEEKDAY(BG$15)=5,Jeudi),AND(WEEKDAY(BG$15)=6,Vendredi),AND(WEEKDAY(BG$15)=7,Samedi),BG$15=férié),0,1)</f>
        <v>0</v>
      </c>
      <c r="BH1" s="5">
        <f t="array" ref="BH1">IF(OR(AND(WEEKDAY(BH$15)=1,Dimanche),AND(WEEKDAY(BH$15)=2,Lundi),AND(WEEKDAY(BH$15)=3,Mardi),AND(WEEKDAY(BH$15)=4,Mercredi),AND(WEEKDAY(BH$15)=5,Jeudi),AND(WEEKDAY(BH$15)=6,Vendredi),AND(WEEKDAY(BH$15)=7,Samedi),BH$15=férié),0,1)</f>
        <v>0</v>
      </c>
      <c r="BI1" s="5">
        <f t="array" ref="BI1">IF(OR(AND(WEEKDAY(BI$15)=1,Dimanche),AND(WEEKDAY(BI$15)=2,Lundi),AND(WEEKDAY(BI$15)=3,Mardi),AND(WEEKDAY(BI$15)=4,Mercredi),AND(WEEKDAY(BI$15)=5,Jeudi),AND(WEEKDAY(BI$15)=6,Vendredi),AND(WEEKDAY(BI$15)=7,Samedi),BI$15=férié),0,1)</f>
        <v>1</v>
      </c>
      <c r="BJ1" s="5">
        <f t="array" ref="BJ1">IF(OR(AND(WEEKDAY(BJ$15)=1,Dimanche),AND(WEEKDAY(BJ$15)=2,Lundi),AND(WEEKDAY(BJ$15)=3,Mardi),AND(WEEKDAY(BJ$15)=4,Mercredi),AND(WEEKDAY(BJ$15)=5,Jeudi),AND(WEEKDAY(BJ$15)=6,Vendredi),AND(WEEKDAY(BJ$15)=7,Samedi),BJ$15=férié),0,1)</f>
        <v>1</v>
      </c>
      <c r="BK1" s="5">
        <f t="array" ref="BK1">IF(OR(AND(WEEKDAY(BK$15)=1,Dimanche),AND(WEEKDAY(BK$15)=2,Lundi),AND(WEEKDAY(BK$15)=3,Mardi),AND(WEEKDAY(BK$15)=4,Mercredi),AND(WEEKDAY(BK$15)=5,Jeudi),AND(WEEKDAY(BK$15)=6,Vendredi),AND(WEEKDAY(BK$15)=7,Samedi),BK$15=férié),0,1)</f>
        <v>1</v>
      </c>
      <c r="BL1" s="5">
        <f t="array" ref="BL1">IF(OR(AND(WEEKDAY(BL$15)=1,Dimanche),AND(WEEKDAY(BL$15)=2,Lundi),AND(WEEKDAY(BL$15)=3,Mardi),AND(WEEKDAY(BL$15)=4,Mercredi),AND(WEEKDAY(BL$15)=5,Jeudi),AND(WEEKDAY(BL$15)=6,Vendredi),AND(WEEKDAY(BL$15)=7,Samedi),BL$15=férié),0,1)</f>
        <v>1</v>
      </c>
      <c r="BM1" s="5">
        <f t="array" ref="BM1">IF(OR(AND(WEEKDAY(BM$15)=1,Dimanche),AND(WEEKDAY(BM$15)=2,Lundi),AND(WEEKDAY(BM$15)=3,Mardi),AND(WEEKDAY(BM$15)=4,Mercredi),AND(WEEKDAY(BM$15)=5,Jeudi),AND(WEEKDAY(BM$15)=6,Vendredi),AND(WEEKDAY(BM$15)=7,Samedi),BM$15=férié),0,1)</f>
        <v>1</v>
      </c>
      <c r="BN1" s="5">
        <f t="array" ref="BN1">IF(OR(AND(WEEKDAY(BN$15)=1,Dimanche),AND(WEEKDAY(BN$15)=2,Lundi),AND(WEEKDAY(BN$15)=3,Mardi),AND(WEEKDAY(BN$15)=4,Mercredi),AND(WEEKDAY(BN$15)=5,Jeudi),AND(WEEKDAY(BN$15)=6,Vendredi),AND(WEEKDAY(BN$15)=7,Samedi),BN$15=férié),0,1)</f>
        <v>0</v>
      </c>
      <c r="BO1" s="5">
        <f t="array" ref="BO1">IF(OR(AND(WEEKDAY(BO$15)=1,Dimanche),AND(WEEKDAY(BO$15)=2,Lundi),AND(WEEKDAY(BO$15)=3,Mardi),AND(WEEKDAY(BO$15)=4,Mercredi),AND(WEEKDAY(BO$15)=5,Jeudi),AND(WEEKDAY(BO$15)=6,Vendredi),AND(WEEKDAY(BO$15)=7,Samedi),BO$15=férié),0,1)</f>
        <v>0</v>
      </c>
      <c r="BP1" s="5">
        <f t="array" ref="BP1">IF(OR(AND(WEEKDAY(BP$15)=1,Dimanche),AND(WEEKDAY(BP$15)=2,Lundi),AND(WEEKDAY(BP$15)=3,Mardi),AND(WEEKDAY(BP$15)=4,Mercredi),AND(WEEKDAY(BP$15)=5,Jeudi),AND(WEEKDAY(BP$15)=6,Vendredi),AND(WEEKDAY(BP$15)=7,Samedi),BP$15=férié),0,1)</f>
        <v>1</v>
      </c>
      <c r="BQ1" s="5">
        <f t="array" ref="BQ1">IF(OR(AND(WEEKDAY(BQ$15)=1,Dimanche),AND(WEEKDAY(BQ$15)=2,Lundi),AND(WEEKDAY(BQ$15)=3,Mardi),AND(WEEKDAY(BQ$15)=4,Mercredi),AND(WEEKDAY(BQ$15)=5,Jeudi),AND(WEEKDAY(BQ$15)=6,Vendredi),AND(WEEKDAY(BQ$15)=7,Samedi),BQ$15=férié),0,1)</f>
        <v>1</v>
      </c>
      <c r="BR1" s="5">
        <f t="array" ref="BR1">IF(OR(AND(WEEKDAY(BR$15)=1,Dimanche),AND(WEEKDAY(BR$15)=2,Lundi),AND(WEEKDAY(BR$15)=3,Mardi),AND(WEEKDAY(BR$15)=4,Mercredi),AND(WEEKDAY(BR$15)=5,Jeudi),AND(WEEKDAY(BR$15)=6,Vendredi),AND(WEEKDAY(BR$15)=7,Samedi),BR$15=férié),0,1)</f>
        <v>1</v>
      </c>
      <c r="BS1" s="5">
        <f t="array" ref="BS1">IF(OR(AND(WEEKDAY(BS$15)=1,Dimanche),AND(WEEKDAY(BS$15)=2,Lundi),AND(WEEKDAY(BS$15)=3,Mardi),AND(WEEKDAY(BS$15)=4,Mercredi),AND(WEEKDAY(BS$15)=5,Jeudi),AND(WEEKDAY(BS$15)=6,Vendredi),AND(WEEKDAY(BS$15)=7,Samedi),BS$15=férié),0,1)</f>
        <v>1</v>
      </c>
      <c r="BT1" s="5">
        <f t="array" ref="BT1">IF(OR(AND(WEEKDAY(BT$15)=1,Dimanche),AND(WEEKDAY(BT$15)=2,Lundi),AND(WEEKDAY(BT$15)=3,Mardi),AND(WEEKDAY(BT$15)=4,Mercredi),AND(WEEKDAY(BT$15)=5,Jeudi),AND(WEEKDAY(BT$15)=6,Vendredi),AND(WEEKDAY(BT$15)=7,Samedi),BT$15=férié),0,1)</f>
        <v>1</v>
      </c>
      <c r="BU1" s="5">
        <f t="array" ref="BU1">IF(OR(AND(WEEKDAY(BU$15)=1,Dimanche),AND(WEEKDAY(BU$15)=2,Lundi),AND(WEEKDAY(BU$15)=3,Mardi),AND(WEEKDAY(BU$15)=4,Mercredi),AND(WEEKDAY(BU$15)=5,Jeudi),AND(WEEKDAY(BU$15)=6,Vendredi),AND(WEEKDAY(BU$15)=7,Samedi),BU$15=férié),0,1)</f>
        <v>0</v>
      </c>
      <c r="BV1" s="5">
        <f t="array" ref="BV1">IF(OR(AND(WEEKDAY(BV$15)=1,Dimanche),AND(WEEKDAY(BV$15)=2,Lundi),AND(WEEKDAY(BV$15)=3,Mardi),AND(WEEKDAY(BV$15)=4,Mercredi),AND(WEEKDAY(BV$15)=5,Jeudi),AND(WEEKDAY(BV$15)=6,Vendredi),AND(WEEKDAY(BV$15)=7,Samedi),BV$15=férié),0,1)</f>
        <v>0</v>
      </c>
      <c r="BW1" s="5">
        <f t="array" ref="BW1">IF(OR(AND(WEEKDAY(BW$15)=1,Dimanche),AND(WEEKDAY(BW$15)=2,Lundi),AND(WEEKDAY(BW$15)=3,Mardi),AND(WEEKDAY(BW$15)=4,Mercredi),AND(WEEKDAY(BW$15)=5,Jeudi),AND(WEEKDAY(BW$15)=6,Vendredi),AND(WEEKDAY(BW$15)=7,Samedi),BW$15=férié),0,1)</f>
        <v>1</v>
      </c>
      <c r="BX1" s="5">
        <f t="array" ref="BX1">IF(OR(AND(WEEKDAY(BX$15)=1,Dimanche),AND(WEEKDAY(BX$15)=2,Lundi),AND(WEEKDAY(BX$15)=3,Mardi),AND(WEEKDAY(BX$15)=4,Mercredi),AND(WEEKDAY(BX$15)=5,Jeudi),AND(WEEKDAY(BX$15)=6,Vendredi),AND(WEEKDAY(BX$15)=7,Samedi),BX$15=férié),0,1)</f>
        <v>1</v>
      </c>
      <c r="BY1" s="5">
        <f t="array" ref="BY1">IF(OR(AND(WEEKDAY(BY$15)=1,Dimanche),AND(WEEKDAY(BY$15)=2,Lundi),AND(WEEKDAY(BY$15)=3,Mardi),AND(WEEKDAY(BY$15)=4,Mercredi),AND(WEEKDAY(BY$15)=5,Jeudi),AND(WEEKDAY(BY$15)=6,Vendredi),AND(WEEKDAY(BY$15)=7,Samedi),BY$15=férié),0,1)</f>
        <v>1</v>
      </c>
      <c r="BZ1" s="5">
        <f t="array" ref="BZ1">IF(OR(AND(WEEKDAY(BZ$15)=1,Dimanche),AND(WEEKDAY(BZ$15)=2,Lundi),AND(WEEKDAY(BZ$15)=3,Mardi),AND(WEEKDAY(BZ$15)=4,Mercredi),AND(WEEKDAY(BZ$15)=5,Jeudi),AND(WEEKDAY(BZ$15)=6,Vendredi),AND(WEEKDAY(BZ$15)=7,Samedi),BZ$15=férié),0,1)</f>
        <v>1</v>
      </c>
      <c r="CA1" s="5">
        <f t="array" ref="CA1">IF(OR(AND(WEEKDAY(CA$15)=1,Dimanche),AND(WEEKDAY(CA$15)=2,Lundi),AND(WEEKDAY(CA$15)=3,Mardi),AND(WEEKDAY(CA$15)=4,Mercredi),AND(WEEKDAY(CA$15)=5,Jeudi),AND(WEEKDAY(CA$15)=6,Vendredi),AND(WEEKDAY(CA$15)=7,Samedi),CA$15=férié),0,1)</f>
        <v>1</v>
      </c>
      <c r="CB1" s="5">
        <f t="array" ref="CB1">IF(OR(AND(WEEKDAY(CB$15)=1,Dimanche),AND(WEEKDAY(CB$15)=2,Lundi),AND(WEEKDAY(CB$15)=3,Mardi),AND(WEEKDAY(CB$15)=4,Mercredi),AND(WEEKDAY(CB$15)=5,Jeudi),AND(WEEKDAY(CB$15)=6,Vendredi),AND(WEEKDAY(CB$15)=7,Samedi),CB$15=férié),0,1)</f>
        <v>0</v>
      </c>
      <c r="CC1" s="5">
        <f t="array" ref="CC1">IF(OR(AND(WEEKDAY(CC$15)=1,Dimanche),AND(WEEKDAY(CC$15)=2,Lundi),AND(WEEKDAY(CC$15)=3,Mardi),AND(WEEKDAY(CC$15)=4,Mercredi),AND(WEEKDAY(CC$15)=5,Jeudi),AND(WEEKDAY(CC$15)=6,Vendredi),AND(WEEKDAY(CC$15)=7,Samedi),CC$15=férié),0,1)</f>
        <v>0</v>
      </c>
      <c r="CD1" s="5">
        <f t="array" ref="CD1">IF(OR(AND(WEEKDAY(CD$15)=1,Dimanche),AND(WEEKDAY(CD$15)=2,Lundi),AND(WEEKDAY(CD$15)=3,Mardi),AND(WEEKDAY(CD$15)=4,Mercredi),AND(WEEKDAY(CD$15)=5,Jeudi),AND(WEEKDAY(CD$15)=6,Vendredi),AND(WEEKDAY(CD$15)=7,Samedi),CD$15=férié),0,1)</f>
        <v>1</v>
      </c>
      <c r="CE1" s="5">
        <f t="array" ref="CE1">IF(OR(AND(WEEKDAY(CE$15)=1,Dimanche),AND(WEEKDAY(CE$15)=2,Lundi),AND(WEEKDAY(CE$15)=3,Mardi),AND(WEEKDAY(CE$15)=4,Mercredi),AND(WEEKDAY(CE$15)=5,Jeudi),AND(WEEKDAY(CE$15)=6,Vendredi),AND(WEEKDAY(CE$15)=7,Samedi),CE$15=férié),0,1)</f>
        <v>1</v>
      </c>
      <c r="CF1" s="5">
        <f t="array" ref="CF1">IF(OR(AND(WEEKDAY(CF$15)=1,Dimanche),AND(WEEKDAY(CF$15)=2,Lundi),AND(WEEKDAY(CF$15)=3,Mardi),AND(WEEKDAY(CF$15)=4,Mercredi),AND(WEEKDAY(CF$15)=5,Jeudi),AND(WEEKDAY(CF$15)=6,Vendredi),AND(WEEKDAY(CF$15)=7,Samedi),CF$15=férié),0,1)</f>
        <v>1</v>
      </c>
      <c r="CG1" s="5">
        <f t="array" ref="CG1">IF(OR(AND(WEEKDAY(CG$15)=1,Dimanche),AND(WEEKDAY(CG$15)=2,Lundi),AND(WEEKDAY(CG$15)=3,Mardi),AND(WEEKDAY(CG$15)=4,Mercredi),AND(WEEKDAY(CG$15)=5,Jeudi),AND(WEEKDAY(CG$15)=6,Vendredi),AND(WEEKDAY(CG$15)=7,Samedi),CG$15=férié),0,1)</f>
        <v>1</v>
      </c>
      <c r="CH1" s="5">
        <f t="array" ref="CH1">IF(OR(AND(WEEKDAY(CH$15)=1,Dimanche),AND(WEEKDAY(CH$15)=2,Lundi),AND(WEEKDAY(CH$15)=3,Mardi),AND(WEEKDAY(CH$15)=4,Mercredi),AND(WEEKDAY(CH$15)=5,Jeudi),AND(WEEKDAY(CH$15)=6,Vendredi),AND(WEEKDAY(CH$15)=7,Samedi),CH$15=férié),0,1)</f>
        <v>1</v>
      </c>
      <c r="CI1" s="5">
        <f t="array" ref="CI1">IF(OR(AND(WEEKDAY(CI$15)=1,Dimanche),AND(WEEKDAY(CI$15)=2,Lundi),AND(WEEKDAY(CI$15)=3,Mardi),AND(WEEKDAY(CI$15)=4,Mercredi),AND(WEEKDAY(CI$15)=5,Jeudi),AND(WEEKDAY(CI$15)=6,Vendredi),AND(WEEKDAY(CI$15)=7,Samedi),CI$15=férié),0,1)</f>
        <v>0</v>
      </c>
      <c r="CJ1" s="5">
        <f t="array" ref="CJ1">IF(OR(AND(WEEKDAY(CJ$15)=1,Dimanche),AND(WEEKDAY(CJ$15)=2,Lundi),AND(WEEKDAY(CJ$15)=3,Mardi),AND(WEEKDAY(CJ$15)=4,Mercredi),AND(WEEKDAY(CJ$15)=5,Jeudi),AND(WEEKDAY(CJ$15)=6,Vendredi),AND(WEEKDAY(CJ$15)=7,Samedi),CJ$15=férié),0,1)</f>
        <v>0</v>
      </c>
      <c r="CK1" s="5">
        <f t="array" ref="CK1">IF(OR(AND(WEEKDAY(CK$15)=1,Dimanche),AND(WEEKDAY(CK$15)=2,Lundi),AND(WEEKDAY(CK$15)=3,Mardi),AND(WEEKDAY(CK$15)=4,Mercredi),AND(WEEKDAY(CK$15)=5,Jeudi),AND(WEEKDAY(CK$15)=6,Vendredi),AND(WEEKDAY(CK$15)=7,Samedi),CK$15=férié),0,1)</f>
        <v>1</v>
      </c>
      <c r="CL1" s="5">
        <f t="array" ref="CL1">IF(OR(AND(WEEKDAY(CL$15)=1,Dimanche),AND(WEEKDAY(CL$15)=2,Lundi),AND(WEEKDAY(CL$15)=3,Mardi),AND(WEEKDAY(CL$15)=4,Mercredi),AND(WEEKDAY(CL$15)=5,Jeudi),AND(WEEKDAY(CL$15)=6,Vendredi),AND(WEEKDAY(CL$15)=7,Samedi),CL$15=férié),0,1)</f>
        <v>1</v>
      </c>
      <c r="CM1" s="5">
        <f t="array" ref="CM1">IF(OR(AND(WEEKDAY(CM$15)=1,Dimanche),AND(WEEKDAY(CM$15)=2,Lundi),AND(WEEKDAY(CM$15)=3,Mardi),AND(WEEKDAY(CM$15)=4,Mercredi),AND(WEEKDAY(CM$15)=5,Jeudi),AND(WEEKDAY(CM$15)=6,Vendredi),AND(WEEKDAY(CM$15)=7,Samedi),CM$15=férié),0,1)</f>
        <v>1</v>
      </c>
      <c r="CN1" s="5">
        <f t="array" ref="CN1">IF(OR(AND(WEEKDAY(CN$15)=1,Dimanche),AND(WEEKDAY(CN$15)=2,Lundi),AND(WEEKDAY(CN$15)=3,Mardi),AND(WEEKDAY(CN$15)=4,Mercredi),AND(WEEKDAY(CN$15)=5,Jeudi),AND(WEEKDAY(CN$15)=6,Vendredi),AND(WEEKDAY(CN$15)=7,Samedi),CN$15=férié),0,1)</f>
        <v>1</v>
      </c>
      <c r="CO1" s="5">
        <f t="array" ref="CO1">IF(OR(AND(WEEKDAY(CO$15)=1,Dimanche),AND(WEEKDAY(CO$15)=2,Lundi),AND(WEEKDAY(CO$15)=3,Mardi),AND(WEEKDAY(CO$15)=4,Mercredi),AND(WEEKDAY(CO$15)=5,Jeudi),AND(WEEKDAY(CO$15)=6,Vendredi),AND(WEEKDAY(CO$15)=7,Samedi),CO$15=férié),0,1)</f>
        <v>1</v>
      </c>
      <c r="CP1" s="5">
        <f t="array" ref="CP1">IF(OR(AND(WEEKDAY(CP$15)=1,Dimanche),AND(WEEKDAY(CP$15)=2,Lundi),AND(WEEKDAY(CP$15)=3,Mardi),AND(WEEKDAY(CP$15)=4,Mercredi),AND(WEEKDAY(CP$15)=5,Jeudi),AND(WEEKDAY(CP$15)=6,Vendredi),AND(WEEKDAY(CP$15)=7,Samedi),CP$15=férié),0,1)</f>
        <v>0</v>
      </c>
      <c r="CQ1" s="5">
        <f t="array" ref="CQ1">IF(OR(AND(WEEKDAY(CQ$15)=1,Dimanche),AND(WEEKDAY(CQ$15)=2,Lundi),AND(WEEKDAY(CQ$15)=3,Mardi),AND(WEEKDAY(CQ$15)=4,Mercredi),AND(WEEKDAY(CQ$15)=5,Jeudi),AND(WEEKDAY(CQ$15)=6,Vendredi),AND(WEEKDAY(CQ$15)=7,Samedi),CQ$15=férié),0,1)</f>
        <v>0</v>
      </c>
      <c r="CR1" s="5">
        <f t="array" ref="CR1">IF(OR(AND(WEEKDAY(CR$15)=1,Dimanche),AND(WEEKDAY(CR$15)=2,Lundi),AND(WEEKDAY(CR$15)=3,Mardi),AND(WEEKDAY(CR$15)=4,Mercredi),AND(WEEKDAY(CR$15)=5,Jeudi),AND(WEEKDAY(CR$15)=6,Vendredi),AND(WEEKDAY(CR$15)=7,Samedi),CR$15=férié),0,1)</f>
        <v>1</v>
      </c>
      <c r="CS1" s="5">
        <f t="array" ref="CS1">IF(OR(AND(WEEKDAY(CS$15)=1,Dimanche),AND(WEEKDAY(CS$15)=2,Lundi),AND(WEEKDAY(CS$15)=3,Mardi),AND(WEEKDAY(CS$15)=4,Mercredi),AND(WEEKDAY(CS$15)=5,Jeudi),AND(WEEKDAY(CS$15)=6,Vendredi),AND(WEEKDAY(CS$15)=7,Samedi),CS$15=férié),0,1)</f>
        <v>1</v>
      </c>
      <c r="CT1" s="5">
        <f t="array" ref="CT1">IF(OR(AND(WEEKDAY(CT$15)=1,Dimanche),AND(WEEKDAY(CT$15)=2,Lundi),AND(WEEKDAY(CT$15)=3,Mardi),AND(WEEKDAY(CT$15)=4,Mercredi),AND(WEEKDAY(CT$15)=5,Jeudi),AND(WEEKDAY(CT$15)=6,Vendredi),AND(WEEKDAY(CT$15)=7,Samedi),CT$15=férié),0,1)</f>
        <v>1</v>
      </c>
      <c r="CU1" s="5">
        <f t="array" ref="CU1">IF(OR(AND(WEEKDAY(CU$15)=1,Dimanche),AND(WEEKDAY(CU$15)=2,Lundi),AND(WEEKDAY(CU$15)=3,Mardi),AND(WEEKDAY(CU$15)=4,Mercredi),AND(WEEKDAY(CU$15)=5,Jeudi),AND(WEEKDAY(CU$15)=6,Vendredi),AND(WEEKDAY(CU$15)=7,Samedi),CU$15=férié),0,1)</f>
        <v>1</v>
      </c>
      <c r="CV1" s="5">
        <f t="array" ref="CV1">IF(OR(AND(WEEKDAY(CV$15)=1,Dimanche),AND(WEEKDAY(CV$15)=2,Lundi),AND(WEEKDAY(CV$15)=3,Mardi),AND(WEEKDAY(CV$15)=4,Mercredi),AND(WEEKDAY(CV$15)=5,Jeudi),AND(WEEKDAY(CV$15)=6,Vendredi),AND(WEEKDAY(CV$15)=7,Samedi),CV$15=férié),0,1)</f>
        <v>1</v>
      </c>
      <c r="CW1" s="5">
        <f t="array" ref="CW1">IF(OR(AND(WEEKDAY(CW$15)=1,Dimanche),AND(WEEKDAY(CW$15)=2,Lundi),AND(WEEKDAY(CW$15)=3,Mardi),AND(WEEKDAY(CW$15)=4,Mercredi),AND(WEEKDAY(CW$15)=5,Jeudi),AND(WEEKDAY(CW$15)=6,Vendredi),AND(WEEKDAY(CW$15)=7,Samedi),CW$15=férié),0,1)</f>
        <v>0</v>
      </c>
      <c r="CX1" s="5">
        <f t="array" ref="CX1">IF(OR(AND(WEEKDAY(CX$15)=1,Dimanche),AND(WEEKDAY(CX$15)=2,Lundi),AND(WEEKDAY(CX$15)=3,Mardi),AND(WEEKDAY(CX$15)=4,Mercredi),AND(WEEKDAY(CX$15)=5,Jeudi),AND(WEEKDAY(CX$15)=6,Vendredi),AND(WEEKDAY(CX$15)=7,Samedi),CX$15=férié),0,1)</f>
        <v>0</v>
      </c>
      <c r="CY1" s="5">
        <f t="array" ref="CY1">IF(OR(AND(WEEKDAY(CY$15)=1,Dimanche),AND(WEEKDAY(CY$15)=2,Lundi),AND(WEEKDAY(CY$15)=3,Mardi),AND(WEEKDAY(CY$15)=4,Mercredi),AND(WEEKDAY(CY$15)=5,Jeudi),AND(WEEKDAY(CY$15)=6,Vendredi),AND(WEEKDAY(CY$15)=7,Samedi),CY$15=férié),0,1)</f>
        <v>0</v>
      </c>
      <c r="CZ1" s="5">
        <f t="array" ref="CZ1">IF(OR(AND(WEEKDAY(CZ$15)=1,Dimanche),AND(WEEKDAY(CZ$15)=2,Lundi),AND(WEEKDAY(CZ$15)=3,Mardi),AND(WEEKDAY(CZ$15)=4,Mercredi),AND(WEEKDAY(CZ$15)=5,Jeudi),AND(WEEKDAY(CZ$15)=6,Vendredi),AND(WEEKDAY(CZ$15)=7,Samedi),CZ$15=férié),0,1)</f>
        <v>1</v>
      </c>
      <c r="DA1" s="5">
        <f t="array" ref="DA1">IF(OR(AND(WEEKDAY(DA$15)=1,Dimanche),AND(WEEKDAY(DA$15)=2,Lundi),AND(WEEKDAY(DA$15)=3,Mardi),AND(WEEKDAY(DA$15)=4,Mercredi),AND(WEEKDAY(DA$15)=5,Jeudi),AND(WEEKDAY(DA$15)=6,Vendredi),AND(WEEKDAY(DA$15)=7,Samedi),DA$15=férié),0,1)</f>
        <v>1</v>
      </c>
      <c r="DB1" s="5">
        <f t="array" ref="DB1">IF(OR(AND(WEEKDAY(DB$15)=1,Dimanche),AND(WEEKDAY(DB$15)=2,Lundi),AND(WEEKDAY(DB$15)=3,Mardi),AND(WEEKDAY(DB$15)=4,Mercredi),AND(WEEKDAY(DB$15)=5,Jeudi),AND(WEEKDAY(DB$15)=6,Vendredi),AND(WEEKDAY(DB$15)=7,Samedi),DB$15=férié),0,1)</f>
        <v>1</v>
      </c>
      <c r="DC1" s="5">
        <f t="array" ref="DC1">IF(OR(AND(WEEKDAY(DC$15)=1,Dimanche),AND(WEEKDAY(DC$15)=2,Lundi),AND(WEEKDAY(DC$15)=3,Mardi),AND(WEEKDAY(DC$15)=4,Mercredi),AND(WEEKDAY(DC$15)=5,Jeudi),AND(WEEKDAY(DC$15)=6,Vendredi),AND(WEEKDAY(DC$15)=7,Samedi),DC$15=férié),0,1)</f>
        <v>1</v>
      </c>
      <c r="DD1" s="5">
        <f t="array" ref="DD1">IF(OR(AND(WEEKDAY(DD$15)=1,Dimanche),AND(WEEKDAY(DD$15)=2,Lundi),AND(WEEKDAY(DD$15)=3,Mardi),AND(WEEKDAY(DD$15)=4,Mercredi),AND(WEEKDAY(DD$15)=5,Jeudi),AND(WEEKDAY(DD$15)=6,Vendredi),AND(WEEKDAY(DD$15)=7,Samedi),DD$15=férié),0,1)</f>
        <v>0</v>
      </c>
      <c r="DE1" s="5">
        <f t="array" ref="DE1">IF(OR(AND(WEEKDAY(DE$15)=1,Dimanche),AND(WEEKDAY(DE$15)=2,Lundi),AND(WEEKDAY(DE$15)=3,Mardi),AND(WEEKDAY(DE$15)=4,Mercredi),AND(WEEKDAY(DE$15)=5,Jeudi),AND(WEEKDAY(DE$15)=6,Vendredi),AND(WEEKDAY(DE$15)=7,Samedi),DE$15=férié),0,1)</f>
        <v>0</v>
      </c>
      <c r="DF1" s="5">
        <f t="array" ref="DF1">IF(OR(AND(WEEKDAY(DF$15)=1,Dimanche),AND(WEEKDAY(DF$15)=2,Lundi),AND(WEEKDAY(DF$15)=3,Mardi),AND(WEEKDAY(DF$15)=4,Mercredi),AND(WEEKDAY(DF$15)=5,Jeudi),AND(WEEKDAY(DF$15)=6,Vendredi),AND(WEEKDAY(DF$15)=7,Samedi),DF$15=férié),0,1)</f>
        <v>1</v>
      </c>
      <c r="DG1" s="5">
        <f t="array" ref="DG1">IF(OR(AND(WEEKDAY(DG$15)=1,Dimanche),AND(WEEKDAY(DG$15)=2,Lundi),AND(WEEKDAY(DG$15)=3,Mardi),AND(WEEKDAY(DG$15)=4,Mercredi),AND(WEEKDAY(DG$15)=5,Jeudi),AND(WEEKDAY(DG$15)=6,Vendredi),AND(WEEKDAY(DG$15)=7,Samedi),DG$15=férié),0,1)</f>
        <v>1</v>
      </c>
      <c r="DH1" s="5">
        <f t="array" ref="DH1">IF(OR(AND(WEEKDAY(DH$15)=1,Dimanche),AND(WEEKDAY(DH$15)=2,Lundi),AND(WEEKDAY(DH$15)=3,Mardi),AND(WEEKDAY(DH$15)=4,Mercredi),AND(WEEKDAY(DH$15)=5,Jeudi),AND(WEEKDAY(DH$15)=6,Vendredi),AND(WEEKDAY(DH$15)=7,Samedi),DH$15=férié),0,1)</f>
        <v>1</v>
      </c>
      <c r="DI1" s="5">
        <f t="array" ref="DI1">IF(OR(AND(WEEKDAY(DI$15)=1,Dimanche),AND(WEEKDAY(DI$15)=2,Lundi),AND(WEEKDAY(DI$15)=3,Mardi),AND(WEEKDAY(DI$15)=4,Mercredi),AND(WEEKDAY(DI$15)=5,Jeudi),AND(WEEKDAY(DI$15)=6,Vendredi),AND(WEEKDAY(DI$15)=7,Samedi),DI$15=férié),0,1)</f>
        <v>1</v>
      </c>
      <c r="DJ1" s="5">
        <f t="array" ref="DJ1">IF(OR(AND(WEEKDAY(DJ$15)=1,Dimanche),AND(WEEKDAY(DJ$15)=2,Lundi),AND(WEEKDAY(DJ$15)=3,Mardi),AND(WEEKDAY(DJ$15)=4,Mercredi),AND(WEEKDAY(DJ$15)=5,Jeudi),AND(WEEKDAY(DJ$15)=6,Vendredi),AND(WEEKDAY(DJ$15)=7,Samedi),DJ$15=férié),0,1)</f>
        <v>1</v>
      </c>
      <c r="DK1" s="5">
        <f t="array" ref="DK1">IF(OR(AND(WEEKDAY(DK$15)=1,Dimanche),AND(WEEKDAY(DK$15)=2,Lundi),AND(WEEKDAY(DK$15)=3,Mardi),AND(WEEKDAY(DK$15)=4,Mercredi),AND(WEEKDAY(DK$15)=5,Jeudi),AND(WEEKDAY(DK$15)=6,Vendredi),AND(WEEKDAY(DK$15)=7,Samedi),DK$15=férié),0,1)</f>
        <v>0</v>
      </c>
      <c r="DL1" s="5">
        <f t="array" ref="DL1">IF(OR(AND(WEEKDAY(DL$15)=1,Dimanche),AND(WEEKDAY(DL$15)=2,Lundi),AND(WEEKDAY(DL$15)=3,Mardi),AND(WEEKDAY(DL$15)=4,Mercredi),AND(WEEKDAY(DL$15)=5,Jeudi),AND(WEEKDAY(DL$15)=6,Vendredi),AND(WEEKDAY(DL$15)=7,Samedi),DL$15=férié),0,1)</f>
        <v>0</v>
      </c>
      <c r="DM1" s="5">
        <f t="array" ref="DM1">IF(OR(AND(WEEKDAY(DM$15)=1,Dimanche),AND(WEEKDAY(DM$15)=2,Lundi),AND(WEEKDAY(DM$15)=3,Mardi),AND(WEEKDAY(DM$15)=4,Mercredi),AND(WEEKDAY(DM$15)=5,Jeudi),AND(WEEKDAY(DM$15)=6,Vendredi),AND(WEEKDAY(DM$15)=7,Samedi),DM$15=férié),0,1)</f>
        <v>1</v>
      </c>
      <c r="DN1" s="5">
        <f t="array" ref="DN1">IF(OR(AND(WEEKDAY(DN$15)=1,Dimanche),AND(WEEKDAY(DN$15)=2,Lundi),AND(WEEKDAY(DN$15)=3,Mardi),AND(WEEKDAY(DN$15)=4,Mercredi),AND(WEEKDAY(DN$15)=5,Jeudi),AND(WEEKDAY(DN$15)=6,Vendredi),AND(WEEKDAY(DN$15)=7,Samedi),DN$15=férié),0,1)</f>
        <v>1</v>
      </c>
      <c r="DO1" s="5">
        <f t="array" ref="DO1">IF(OR(AND(WEEKDAY(DO$15)=1,Dimanche),AND(WEEKDAY(DO$15)=2,Lundi),AND(WEEKDAY(DO$15)=3,Mardi),AND(WEEKDAY(DO$15)=4,Mercredi),AND(WEEKDAY(DO$15)=5,Jeudi),AND(WEEKDAY(DO$15)=6,Vendredi),AND(WEEKDAY(DO$15)=7,Samedi),DO$15=férié),0,1)</f>
        <v>1</v>
      </c>
      <c r="DP1" s="5">
        <f t="array" ref="DP1">IF(OR(AND(WEEKDAY(DP$15)=1,Dimanche),AND(WEEKDAY(DP$15)=2,Lundi),AND(WEEKDAY(DP$15)=3,Mardi),AND(WEEKDAY(DP$15)=4,Mercredi),AND(WEEKDAY(DP$15)=5,Jeudi),AND(WEEKDAY(DP$15)=6,Vendredi),AND(WEEKDAY(DP$15)=7,Samedi),DP$15=férié),0,1)</f>
        <v>1</v>
      </c>
      <c r="DQ1" s="5">
        <f t="array" ref="DQ1">IF(OR(AND(WEEKDAY(DQ$15)=1,Dimanche),AND(WEEKDAY(DQ$15)=2,Lundi),AND(WEEKDAY(DQ$15)=3,Mardi),AND(WEEKDAY(DQ$15)=4,Mercredi),AND(WEEKDAY(DQ$15)=5,Jeudi),AND(WEEKDAY(DQ$15)=6,Vendredi),AND(WEEKDAY(DQ$15)=7,Samedi),DQ$15=férié),0,1)</f>
        <v>1</v>
      </c>
      <c r="DR1" s="5">
        <f t="array" ref="DR1">IF(OR(AND(WEEKDAY(DR$15)=1,Dimanche),AND(WEEKDAY(DR$15)=2,Lundi),AND(WEEKDAY(DR$15)=3,Mardi),AND(WEEKDAY(DR$15)=4,Mercredi),AND(WEEKDAY(DR$15)=5,Jeudi),AND(WEEKDAY(DR$15)=6,Vendredi),AND(WEEKDAY(DR$15)=7,Samedi),DR$15=férié),0,1)</f>
        <v>0</v>
      </c>
      <c r="DS1" s="5">
        <f t="array" ref="DS1">IF(OR(AND(WEEKDAY(DS$15)=1,Dimanche),AND(WEEKDAY(DS$15)=2,Lundi),AND(WEEKDAY(DS$15)=3,Mardi),AND(WEEKDAY(DS$15)=4,Mercredi),AND(WEEKDAY(DS$15)=5,Jeudi),AND(WEEKDAY(DS$15)=6,Vendredi),AND(WEEKDAY(DS$15)=7,Samedi),DS$15=férié),0,1)</f>
        <v>0</v>
      </c>
      <c r="DT1" s="5">
        <f t="array" ref="DT1">IF(OR(AND(WEEKDAY(DT$15)=1,Dimanche),AND(WEEKDAY(DT$15)=2,Lundi),AND(WEEKDAY(DT$15)=3,Mardi),AND(WEEKDAY(DT$15)=4,Mercredi),AND(WEEKDAY(DT$15)=5,Jeudi),AND(WEEKDAY(DT$15)=6,Vendredi),AND(WEEKDAY(DT$15)=7,Samedi),DT$15=férié),0,1)</f>
        <v>1</v>
      </c>
      <c r="DU1" s="5">
        <f t="array" ref="DU1">IF(OR(AND(WEEKDAY(DU$15)=1,Dimanche),AND(WEEKDAY(DU$15)=2,Lundi),AND(WEEKDAY(DU$15)=3,Mardi),AND(WEEKDAY(DU$15)=4,Mercredi),AND(WEEKDAY(DU$15)=5,Jeudi),AND(WEEKDAY(DU$15)=6,Vendredi),AND(WEEKDAY(DU$15)=7,Samedi),DU$15=férié),0,1)</f>
        <v>1</v>
      </c>
      <c r="DV1" s="5">
        <f t="array" ref="DV1">IF(OR(AND(WEEKDAY(DV$15)=1,Dimanche),AND(WEEKDAY(DV$15)=2,Lundi),AND(WEEKDAY(DV$15)=3,Mardi),AND(WEEKDAY(DV$15)=4,Mercredi),AND(WEEKDAY(DV$15)=5,Jeudi),AND(WEEKDAY(DV$15)=6,Vendredi),AND(WEEKDAY(DV$15)=7,Samedi),DV$15=férié),0,1)</f>
        <v>1</v>
      </c>
      <c r="DW1" s="5">
        <f t="array" ref="DW1">IF(OR(AND(WEEKDAY(DW$15)=1,Dimanche),AND(WEEKDAY(DW$15)=2,Lundi),AND(WEEKDAY(DW$15)=3,Mardi),AND(WEEKDAY(DW$15)=4,Mercredi),AND(WEEKDAY(DW$15)=5,Jeudi),AND(WEEKDAY(DW$15)=6,Vendredi),AND(WEEKDAY(DW$15)=7,Samedi),DW$15=férié),0,1)</f>
        <v>1</v>
      </c>
      <c r="DX1" s="5">
        <f t="array" ref="DX1">IF(OR(AND(WEEKDAY(DX$15)=1,Dimanche),AND(WEEKDAY(DX$15)=2,Lundi),AND(WEEKDAY(DX$15)=3,Mardi),AND(WEEKDAY(DX$15)=4,Mercredi),AND(WEEKDAY(DX$15)=5,Jeudi),AND(WEEKDAY(DX$15)=6,Vendredi),AND(WEEKDAY(DX$15)=7,Samedi),DX$15=férié),0,1)</f>
        <v>0</v>
      </c>
      <c r="DY1" s="5">
        <f t="array" ref="DY1">IF(OR(AND(WEEKDAY(DY$15)=1,Dimanche),AND(WEEKDAY(DY$15)=2,Lundi),AND(WEEKDAY(DY$15)=3,Mardi),AND(WEEKDAY(DY$15)=4,Mercredi),AND(WEEKDAY(DY$15)=5,Jeudi),AND(WEEKDAY(DY$15)=6,Vendredi),AND(WEEKDAY(DY$15)=7,Samedi),DY$15=férié),0,1)</f>
        <v>0</v>
      </c>
      <c r="DZ1" s="5">
        <f t="array" ref="DZ1">IF(OR(AND(WEEKDAY(DZ$15)=1,Dimanche),AND(WEEKDAY(DZ$15)=2,Lundi),AND(WEEKDAY(DZ$15)=3,Mardi),AND(WEEKDAY(DZ$15)=4,Mercredi),AND(WEEKDAY(DZ$15)=5,Jeudi),AND(WEEKDAY(DZ$15)=6,Vendredi),AND(WEEKDAY(DZ$15)=7,Samedi),DZ$15=férié),0,1)</f>
        <v>0</v>
      </c>
      <c r="EA1" s="5">
        <f t="array" ref="EA1">IF(OR(AND(WEEKDAY(EA$15)=1,Dimanche),AND(WEEKDAY(EA$15)=2,Lundi),AND(WEEKDAY(EA$15)=3,Mardi),AND(WEEKDAY(EA$15)=4,Mercredi),AND(WEEKDAY(EA$15)=5,Jeudi),AND(WEEKDAY(EA$15)=6,Vendredi),AND(WEEKDAY(EA$15)=7,Samedi),EA$15=férié),0,1)</f>
        <v>1</v>
      </c>
      <c r="EB1" s="5">
        <f t="array" ref="EB1">IF(OR(AND(WEEKDAY(EB$15)=1,Dimanche),AND(WEEKDAY(EB$15)=2,Lundi),AND(WEEKDAY(EB$15)=3,Mardi),AND(WEEKDAY(EB$15)=4,Mercredi),AND(WEEKDAY(EB$15)=5,Jeudi),AND(WEEKDAY(EB$15)=6,Vendredi),AND(WEEKDAY(EB$15)=7,Samedi),EB$15=férié),0,1)</f>
        <v>1</v>
      </c>
      <c r="EC1" s="5">
        <f t="array" ref="EC1">IF(OR(AND(WEEKDAY(EC$15)=1,Dimanche),AND(WEEKDAY(EC$15)=2,Lundi),AND(WEEKDAY(EC$15)=3,Mardi),AND(WEEKDAY(EC$15)=4,Mercredi),AND(WEEKDAY(EC$15)=5,Jeudi),AND(WEEKDAY(EC$15)=6,Vendredi),AND(WEEKDAY(EC$15)=7,Samedi),EC$15=férié),0,1)</f>
        <v>1</v>
      </c>
      <c r="ED1" s="5">
        <f t="array" ref="ED1">IF(OR(AND(WEEKDAY(ED$15)=1,Dimanche),AND(WEEKDAY(ED$15)=2,Lundi),AND(WEEKDAY(ED$15)=3,Mardi),AND(WEEKDAY(ED$15)=4,Mercredi),AND(WEEKDAY(ED$15)=5,Jeudi),AND(WEEKDAY(ED$15)=6,Vendredi),AND(WEEKDAY(ED$15)=7,Samedi),ED$15=férié),0,1)</f>
        <v>1</v>
      </c>
      <c r="EE1" s="5">
        <f t="array" ref="EE1">IF(OR(AND(WEEKDAY(EE$15)=1,Dimanche),AND(WEEKDAY(EE$15)=2,Lundi),AND(WEEKDAY(EE$15)=3,Mardi),AND(WEEKDAY(EE$15)=4,Mercredi),AND(WEEKDAY(EE$15)=5,Jeudi),AND(WEEKDAY(EE$15)=6,Vendredi),AND(WEEKDAY(EE$15)=7,Samedi),EE$15=férié),0,1)</f>
        <v>0</v>
      </c>
      <c r="EF1" s="5">
        <f t="array" ref="EF1">IF(OR(AND(WEEKDAY(EF$15)=1,Dimanche),AND(WEEKDAY(EF$15)=2,Lundi),AND(WEEKDAY(EF$15)=3,Mardi),AND(WEEKDAY(EF$15)=4,Mercredi),AND(WEEKDAY(EF$15)=5,Jeudi),AND(WEEKDAY(EF$15)=6,Vendredi),AND(WEEKDAY(EF$15)=7,Samedi),EF$15=férié),0,1)</f>
        <v>0</v>
      </c>
      <c r="EG1" s="5">
        <f t="array" ref="EG1">IF(OR(AND(WEEKDAY(EG$15)=1,Dimanche),AND(WEEKDAY(EG$15)=2,Lundi),AND(WEEKDAY(EG$15)=3,Mardi),AND(WEEKDAY(EG$15)=4,Mercredi),AND(WEEKDAY(EG$15)=5,Jeudi),AND(WEEKDAY(EG$15)=6,Vendredi),AND(WEEKDAY(EG$15)=7,Samedi),EG$15=férié),0,1)</f>
        <v>0</v>
      </c>
      <c r="EH1" s="5">
        <f t="array" ref="EH1">IF(OR(AND(WEEKDAY(EH$15)=1,Dimanche),AND(WEEKDAY(EH$15)=2,Lundi),AND(WEEKDAY(EH$15)=3,Mardi),AND(WEEKDAY(EH$15)=4,Mercredi),AND(WEEKDAY(EH$15)=5,Jeudi),AND(WEEKDAY(EH$15)=6,Vendredi),AND(WEEKDAY(EH$15)=7,Samedi),EH$15=férié),0,1)</f>
        <v>1</v>
      </c>
      <c r="EI1" s="5">
        <f t="array" ref="EI1">IF(OR(AND(WEEKDAY(EI$15)=1,Dimanche),AND(WEEKDAY(EI$15)=2,Lundi),AND(WEEKDAY(EI$15)=3,Mardi),AND(WEEKDAY(EI$15)=4,Mercredi),AND(WEEKDAY(EI$15)=5,Jeudi),AND(WEEKDAY(EI$15)=6,Vendredi),AND(WEEKDAY(EI$15)=7,Samedi),EI$15=férié),0,1)</f>
        <v>1</v>
      </c>
      <c r="EJ1" s="5">
        <f t="array" ref="EJ1">IF(OR(AND(WEEKDAY(EJ$15)=1,Dimanche),AND(WEEKDAY(EJ$15)=2,Lundi),AND(WEEKDAY(EJ$15)=3,Mardi),AND(WEEKDAY(EJ$15)=4,Mercredi),AND(WEEKDAY(EJ$15)=5,Jeudi),AND(WEEKDAY(EJ$15)=6,Vendredi),AND(WEEKDAY(EJ$15)=7,Samedi),EJ$15=férié),0,1)</f>
        <v>1</v>
      </c>
      <c r="EK1" s="5">
        <f t="array" ref="EK1">IF(OR(AND(WEEKDAY(EK$15)=1,Dimanche),AND(WEEKDAY(EK$15)=2,Lundi),AND(WEEKDAY(EK$15)=3,Mardi),AND(WEEKDAY(EK$15)=4,Mercredi),AND(WEEKDAY(EK$15)=5,Jeudi),AND(WEEKDAY(EK$15)=6,Vendredi),AND(WEEKDAY(EK$15)=7,Samedi),EK$15=férié),0,1)</f>
        <v>0</v>
      </c>
      <c r="EL1" s="5">
        <f t="array" ref="EL1">IF(OR(AND(WEEKDAY(EL$15)=1,Dimanche),AND(WEEKDAY(EL$15)=2,Lundi),AND(WEEKDAY(EL$15)=3,Mardi),AND(WEEKDAY(EL$15)=4,Mercredi),AND(WEEKDAY(EL$15)=5,Jeudi),AND(WEEKDAY(EL$15)=6,Vendredi),AND(WEEKDAY(EL$15)=7,Samedi),EL$15=férié),0,1)</f>
        <v>1</v>
      </c>
      <c r="EM1" s="5">
        <f t="array" ref="EM1">IF(OR(AND(WEEKDAY(EM$15)=1,Dimanche),AND(WEEKDAY(EM$15)=2,Lundi),AND(WEEKDAY(EM$15)=3,Mardi),AND(WEEKDAY(EM$15)=4,Mercredi),AND(WEEKDAY(EM$15)=5,Jeudi),AND(WEEKDAY(EM$15)=6,Vendredi),AND(WEEKDAY(EM$15)=7,Samedi),EM$15=férié),0,1)</f>
        <v>0</v>
      </c>
      <c r="EN1" s="5">
        <f t="array" ref="EN1">IF(OR(AND(WEEKDAY(EN$15)=1,Dimanche),AND(WEEKDAY(EN$15)=2,Lundi),AND(WEEKDAY(EN$15)=3,Mardi),AND(WEEKDAY(EN$15)=4,Mercredi),AND(WEEKDAY(EN$15)=5,Jeudi),AND(WEEKDAY(EN$15)=6,Vendredi),AND(WEEKDAY(EN$15)=7,Samedi),EN$15=férié),0,1)</f>
        <v>0</v>
      </c>
      <c r="EO1" s="5">
        <f t="array" ref="EO1">IF(OR(AND(WEEKDAY(EO$15)=1,Dimanche),AND(WEEKDAY(EO$15)=2,Lundi),AND(WEEKDAY(EO$15)=3,Mardi),AND(WEEKDAY(EO$15)=4,Mercredi),AND(WEEKDAY(EO$15)=5,Jeudi),AND(WEEKDAY(EO$15)=6,Vendredi),AND(WEEKDAY(EO$15)=7,Samedi),EO$15=férié),0,1)</f>
        <v>1</v>
      </c>
      <c r="EP1" s="5">
        <f t="array" ref="EP1">IF(OR(AND(WEEKDAY(EP$15)=1,Dimanche),AND(WEEKDAY(EP$15)=2,Lundi),AND(WEEKDAY(EP$15)=3,Mardi),AND(WEEKDAY(EP$15)=4,Mercredi),AND(WEEKDAY(EP$15)=5,Jeudi),AND(WEEKDAY(EP$15)=6,Vendredi),AND(WEEKDAY(EP$15)=7,Samedi),EP$15=férié),0,1)</f>
        <v>1</v>
      </c>
      <c r="EQ1" s="5">
        <f t="array" ref="EQ1">IF(OR(AND(WEEKDAY(EQ$15)=1,Dimanche),AND(WEEKDAY(EQ$15)=2,Lundi),AND(WEEKDAY(EQ$15)=3,Mardi),AND(WEEKDAY(EQ$15)=4,Mercredi),AND(WEEKDAY(EQ$15)=5,Jeudi),AND(WEEKDAY(EQ$15)=6,Vendredi),AND(WEEKDAY(EQ$15)=7,Samedi),EQ$15=férié),0,1)</f>
        <v>1</v>
      </c>
      <c r="ER1" s="5">
        <f t="array" ref="ER1">IF(OR(AND(WEEKDAY(ER$15)=1,Dimanche),AND(WEEKDAY(ER$15)=2,Lundi),AND(WEEKDAY(ER$15)=3,Mardi),AND(WEEKDAY(ER$15)=4,Mercredi),AND(WEEKDAY(ER$15)=5,Jeudi),AND(WEEKDAY(ER$15)=6,Vendredi),AND(WEEKDAY(ER$15)=7,Samedi),ER$15=férié),0,1)</f>
        <v>1</v>
      </c>
      <c r="ES1" s="5">
        <f t="array" ref="ES1">IF(OR(AND(WEEKDAY(ES$15)=1,Dimanche),AND(WEEKDAY(ES$15)=2,Lundi),AND(WEEKDAY(ES$15)=3,Mardi),AND(WEEKDAY(ES$15)=4,Mercredi),AND(WEEKDAY(ES$15)=5,Jeudi),AND(WEEKDAY(ES$15)=6,Vendredi),AND(WEEKDAY(ES$15)=7,Samedi),ES$15=férié),0,1)</f>
        <v>1</v>
      </c>
      <c r="ET1" s="5">
        <f t="array" ref="ET1">IF(OR(AND(WEEKDAY(ET$15)=1,Dimanche),AND(WEEKDAY(ET$15)=2,Lundi),AND(WEEKDAY(ET$15)=3,Mardi),AND(WEEKDAY(ET$15)=4,Mercredi),AND(WEEKDAY(ET$15)=5,Jeudi),AND(WEEKDAY(ET$15)=6,Vendredi),AND(WEEKDAY(ET$15)=7,Samedi),ET$15=férié),0,1)</f>
        <v>0</v>
      </c>
      <c r="EU1" s="5">
        <f t="array" ref="EU1">IF(OR(AND(WEEKDAY(EU$15)=1,Dimanche),AND(WEEKDAY(EU$15)=2,Lundi),AND(WEEKDAY(EU$15)=3,Mardi),AND(WEEKDAY(EU$15)=4,Mercredi),AND(WEEKDAY(EU$15)=5,Jeudi),AND(WEEKDAY(EU$15)=6,Vendredi),AND(WEEKDAY(EU$15)=7,Samedi),EU$15=férié),0,1)</f>
        <v>0</v>
      </c>
      <c r="EV1" s="5">
        <f t="array" ref="EV1">IF(OR(AND(WEEKDAY(EV$15)=1,Dimanche),AND(WEEKDAY(EV$15)=2,Lundi),AND(WEEKDAY(EV$15)=3,Mardi),AND(WEEKDAY(EV$15)=4,Mercredi),AND(WEEKDAY(EV$15)=5,Jeudi),AND(WEEKDAY(EV$15)=6,Vendredi),AND(WEEKDAY(EV$15)=7,Samedi),EV$15=férié),0,1)</f>
        <v>0</v>
      </c>
      <c r="EW1" s="5">
        <f t="array" ref="EW1">IF(OR(AND(WEEKDAY(EW$15)=1,Dimanche),AND(WEEKDAY(EW$15)=2,Lundi),AND(WEEKDAY(EW$15)=3,Mardi),AND(WEEKDAY(EW$15)=4,Mercredi),AND(WEEKDAY(EW$15)=5,Jeudi),AND(WEEKDAY(EW$15)=6,Vendredi),AND(WEEKDAY(EW$15)=7,Samedi),EW$15=férié),0,1)</f>
        <v>1</v>
      </c>
      <c r="EX1" s="5">
        <f t="array" ref="EX1">IF(OR(AND(WEEKDAY(EX$15)=1,Dimanche),AND(WEEKDAY(EX$15)=2,Lundi),AND(WEEKDAY(EX$15)=3,Mardi),AND(WEEKDAY(EX$15)=4,Mercredi),AND(WEEKDAY(EX$15)=5,Jeudi),AND(WEEKDAY(EX$15)=6,Vendredi),AND(WEEKDAY(EX$15)=7,Samedi),EX$15=férié),0,1)</f>
        <v>1</v>
      </c>
      <c r="EY1" s="5">
        <f t="array" ref="EY1">IF(OR(AND(WEEKDAY(EY$15)=1,Dimanche),AND(WEEKDAY(EY$15)=2,Lundi),AND(WEEKDAY(EY$15)=3,Mardi),AND(WEEKDAY(EY$15)=4,Mercredi),AND(WEEKDAY(EY$15)=5,Jeudi),AND(WEEKDAY(EY$15)=6,Vendredi),AND(WEEKDAY(EY$15)=7,Samedi),EY$15=férié),0,1)</f>
        <v>1</v>
      </c>
      <c r="EZ1" s="5">
        <f t="array" ref="EZ1">IF(OR(AND(WEEKDAY(EZ$15)=1,Dimanche),AND(WEEKDAY(EZ$15)=2,Lundi),AND(WEEKDAY(EZ$15)=3,Mardi),AND(WEEKDAY(EZ$15)=4,Mercredi),AND(WEEKDAY(EZ$15)=5,Jeudi),AND(WEEKDAY(EZ$15)=6,Vendredi),AND(WEEKDAY(EZ$15)=7,Samedi),EZ$15=férié),0,1)</f>
        <v>1</v>
      </c>
      <c r="FA1" s="5">
        <f t="array" ref="FA1">IF(OR(AND(WEEKDAY(FA$15)=1,Dimanche),AND(WEEKDAY(FA$15)=2,Lundi),AND(WEEKDAY(FA$15)=3,Mardi),AND(WEEKDAY(FA$15)=4,Mercredi),AND(WEEKDAY(FA$15)=5,Jeudi),AND(WEEKDAY(FA$15)=6,Vendredi),AND(WEEKDAY(FA$15)=7,Samedi),FA$15=férié),0,1)</f>
        <v>0</v>
      </c>
      <c r="FB1" s="5">
        <f t="array" ref="FB1">IF(OR(AND(WEEKDAY(FB$15)=1,Dimanche),AND(WEEKDAY(FB$15)=2,Lundi),AND(WEEKDAY(FB$15)=3,Mardi),AND(WEEKDAY(FB$15)=4,Mercredi),AND(WEEKDAY(FB$15)=5,Jeudi),AND(WEEKDAY(FB$15)=6,Vendredi),AND(WEEKDAY(FB$15)=7,Samedi),FB$15=férié),0,1)</f>
        <v>0</v>
      </c>
      <c r="FC1" s="5">
        <f t="array" ref="FC1">IF(OR(AND(WEEKDAY(FC$15)=1,Dimanche),AND(WEEKDAY(FC$15)=2,Lundi),AND(WEEKDAY(FC$15)=3,Mardi),AND(WEEKDAY(FC$15)=4,Mercredi),AND(WEEKDAY(FC$15)=5,Jeudi),AND(WEEKDAY(FC$15)=6,Vendredi),AND(WEEKDAY(FC$15)=7,Samedi),FC$15=férié),0,1)</f>
        <v>1</v>
      </c>
      <c r="FD1" s="5">
        <f t="array" ref="FD1">IF(OR(AND(WEEKDAY(FD$15)=1,Dimanche),AND(WEEKDAY(FD$15)=2,Lundi),AND(WEEKDAY(FD$15)=3,Mardi),AND(WEEKDAY(FD$15)=4,Mercredi),AND(WEEKDAY(FD$15)=5,Jeudi),AND(WEEKDAY(FD$15)=6,Vendredi),AND(WEEKDAY(FD$15)=7,Samedi),FD$15=férié),0,1)</f>
        <v>1</v>
      </c>
      <c r="FE1" s="5">
        <f t="array" ref="FE1">IF(OR(AND(WEEKDAY(FE$15)=1,Dimanche),AND(WEEKDAY(FE$15)=2,Lundi),AND(WEEKDAY(FE$15)=3,Mardi),AND(WEEKDAY(FE$15)=4,Mercredi),AND(WEEKDAY(FE$15)=5,Jeudi),AND(WEEKDAY(FE$15)=6,Vendredi),AND(WEEKDAY(FE$15)=7,Samedi),FE$15=férié),0,1)</f>
        <v>1</v>
      </c>
      <c r="FF1" s="5">
        <f t="array" ref="FF1">IF(OR(AND(WEEKDAY(FF$15)=1,Dimanche),AND(WEEKDAY(FF$15)=2,Lundi),AND(WEEKDAY(FF$15)=3,Mardi),AND(WEEKDAY(FF$15)=4,Mercredi),AND(WEEKDAY(FF$15)=5,Jeudi),AND(WEEKDAY(FF$15)=6,Vendredi),AND(WEEKDAY(FF$15)=7,Samedi),FF$15=férié),0,1)</f>
        <v>1</v>
      </c>
      <c r="FG1" s="5">
        <f t="array" ref="FG1">IF(OR(AND(WEEKDAY(FG$15)=1,Dimanche),AND(WEEKDAY(FG$15)=2,Lundi),AND(WEEKDAY(FG$15)=3,Mardi),AND(WEEKDAY(FG$15)=4,Mercredi),AND(WEEKDAY(FG$15)=5,Jeudi),AND(WEEKDAY(FG$15)=6,Vendredi),AND(WEEKDAY(FG$15)=7,Samedi),FG$15=férié),0,1)</f>
        <v>1</v>
      </c>
      <c r="FH1" s="5">
        <f t="array" ref="FH1">IF(OR(AND(WEEKDAY(FH$15)=1,Dimanche),AND(WEEKDAY(FH$15)=2,Lundi),AND(WEEKDAY(FH$15)=3,Mardi),AND(WEEKDAY(FH$15)=4,Mercredi),AND(WEEKDAY(FH$15)=5,Jeudi),AND(WEEKDAY(FH$15)=6,Vendredi),AND(WEEKDAY(FH$15)=7,Samedi),FH$15=férié),0,1)</f>
        <v>0</v>
      </c>
      <c r="FI1" s="5">
        <f t="array" ref="FI1">IF(OR(AND(WEEKDAY(FI$15)=1,Dimanche),AND(WEEKDAY(FI$15)=2,Lundi),AND(WEEKDAY(FI$15)=3,Mardi),AND(WEEKDAY(FI$15)=4,Mercredi),AND(WEEKDAY(FI$15)=5,Jeudi),AND(WEEKDAY(FI$15)=6,Vendredi),AND(WEEKDAY(FI$15)=7,Samedi),FI$15=férié),0,1)</f>
        <v>0</v>
      </c>
      <c r="FJ1" s="5">
        <f t="array" ref="FJ1">IF(OR(AND(WEEKDAY(FJ$15)=1,Dimanche),AND(WEEKDAY(FJ$15)=2,Lundi),AND(WEEKDAY(FJ$15)=3,Mardi),AND(WEEKDAY(FJ$15)=4,Mercredi),AND(WEEKDAY(FJ$15)=5,Jeudi),AND(WEEKDAY(FJ$15)=6,Vendredi),AND(WEEKDAY(FJ$15)=7,Samedi),FJ$15=férié),0,1)</f>
        <v>1</v>
      </c>
      <c r="FK1" s="5">
        <f t="array" ref="FK1">IF(OR(AND(WEEKDAY(FK$15)=1,Dimanche),AND(WEEKDAY(FK$15)=2,Lundi),AND(WEEKDAY(FK$15)=3,Mardi),AND(WEEKDAY(FK$15)=4,Mercredi),AND(WEEKDAY(FK$15)=5,Jeudi),AND(WEEKDAY(FK$15)=6,Vendredi),AND(WEEKDAY(FK$15)=7,Samedi),FK$15=férié),0,1)</f>
        <v>1</v>
      </c>
      <c r="FL1" s="5">
        <f t="array" ref="FL1">IF(OR(AND(WEEKDAY(FL$15)=1,Dimanche),AND(WEEKDAY(FL$15)=2,Lundi),AND(WEEKDAY(FL$15)=3,Mardi),AND(WEEKDAY(FL$15)=4,Mercredi),AND(WEEKDAY(FL$15)=5,Jeudi),AND(WEEKDAY(FL$15)=6,Vendredi),AND(WEEKDAY(FL$15)=7,Samedi),FL$15=férié),0,1)</f>
        <v>1</v>
      </c>
      <c r="FM1" s="5">
        <f t="array" ref="FM1">IF(OR(AND(WEEKDAY(FM$15)=1,Dimanche),AND(WEEKDAY(FM$15)=2,Lundi),AND(WEEKDAY(FM$15)=3,Mardi),AND(WEEKDAY(FM$15)=4,Mercredi),AND(WEEKDAY(FM$15)=5,Jeudi),AND(WEEKDAY(FM$15)=6,Vendredi),AND(WEEKDAY(FM$15)=7,Samedi),FM$15=férié),0,1)</f>
        <v>1</v>
      </c>
      <c r="FN1" s="5">
        <f t="array" ref="FN1">IF(OR(AND(WEEKDAY(FN$15)=1,Dimanche),AND(WEEKDAY(FN$15)=2,Lundi),AND(WEEKDAY(FN$15)=3,Mardi),AND(WEEKDAY(FN$15)=4,Mercredi),AND(WEEKDAY(FN$15)=5,Jeudi),AND(WEEKDAY(FN$15)=6,Vendredi),AND(WEEKDAY(FN$15)=7,Samedi),FN$15=férié),0,1)</f>
        <v>1</v>
      </c>
      <c r="FO1" s="5">
        <f t="array" ref="FO1">IF(OR(AND(WEEKDAY(FO$15)=1,Dimanche),AND(WEEKDAY(FO$15)=2,Lundi),AND(WEEKDAY(FO$15)=3,Mardi),AND(WEEKDAY(FO$15)=4,Mercredi),AND(WEEKDAY(FO$15)=5,Jeudi),AND(WEEKDAY(FO$15)=6,Vendredi),AND(WEEKDAY(FO$15)=7,Samedi),FO$15=férié),0,1)</f>
        <v>0</v>
      </c>
      <c r="FP1" s="5">
        <f t="array" ref="FP1">IF(OR(AND(WEEKDAY(FP$15)=1,Dimanche),AND(WEEKDAY(FP$15)=2,Lundi),AND(WEEKDAY(FP$15)=3,Mardi),AND(WEEKDAY(FP$15)=4,Mercredi),AND(WEEKDAY(FP$15)=5,Jeudi),AND(WEEKDAY(FP$15)=6,Vendredi),AND(WEEKDAY(FP$15)=7,Samedi),FP$15=férié),0,1)</f>
        <v>0</v>
      </c>
      <c r="FQ1" s="5">
        <f t="array" ref="FQ1">IF(OR(AND(WEEKDAY(FQ$15)=1,Dimanche),AND(WEEKDAY(FQ$15)=2,Lundi),AND(WEEKDAY(FQ$15)=3,Mardi),AND(WEEKDAY(FQ$15)=4,Mercredi),AND(WEEKDAY(FQ$15)=5,Jeudi),AND(WEEKDAY(FQ$15)=6,Vendredi),AND(WEEKDAY(FQ$15)=7,Samedi),FQ$15=férié),0,1)</f>
        <v>1</v>
      </c>
      <c r="FR1" s="5">
        <f t="array" ref="FR1">IF(OR(AND(WEEKDAY(FR$15)=1,Dimanche),AND(WEEKDAY(FR$15)=2,Lundi),AND(WEEKDAY(FR$15)=3,Mardi),AND(WEEKDAY(FR$15)=4,Mercredi),AND(WEEKDAY(FR$15)=5,Jeudi),AND(WEEKDAY(FR$15)=6,Vendredi),AND(WEEKDAY(FR$15)=7,Samedi),FR$15=férié),0,1)</f>
        <v>1</v>
      </c>
      <c r="FS1" s="5">
        <f t="array" ref="FS1">IF(OR(AND(WEEKDAY(FS$15)=1,Dimanche),AND(WEEKDAY(FS$15)=2,Lundi),AND(WEEKDAY(FS$15)=3,Mardi),AND(WEEKDAY(FS$15)=4,Mercredi),AND(WEEKDAY(FS$15)=5,Jeudi),AND(WEEKDAY(FS$15)=6,Vendredi),AND(WEEKDAY(FS$15)=7,Samedi),FS$15=férié),0,1)</f>
        <v>1</v>
      </c>
      <c r="FT1" s="5">
        <f t="array" ref="FT1">IF(OR(AND(WEEKDAY(FT$15)=1,Dimanche),AND(WEEKDAY(FT$15)=2,Lundi),AND(WEEKDAY(FT$15)=3,Mardi),AND(WEEKDAY(FT$15)=4,Mercredi),AND(WEEKDAY(FT$15)=5,Jeudi),AND(WEEKDAY(FT$15)=6,Vendredi),AND(WEEKDAY(FT$15)=7,Samedi),FT$15=férié),0,1)</f>
        <v>1</v>
      </c>
      <c r="FU1" s="5">
        <f t="array" ref="FU1">IF(OR(AND(WEEKDAY(FU$15)=1,Dimanche),AND(WEEKDAY(FU$15)=2,Lundi),AND(WEEKDAY(FU$15)=3,Mardi),AND(WEEKDAY(FU$15)=4,Mercredi),AND(WEEKDAY(FU$15)=5,Jeudi),AND(WEEKDAY(FU$15)=6,Vendredi),AND(WEEKDAY(FU$15)=7,Samedi),FU$15=férié),0,1)</f>
        <v>1</v>
      </c>
      <c r="FV1" s="5">
        <f t="array" ref="FV1">IF(OR(AND(WEEKDAY(FV$15)=1,Dimanche),AND(WEEKDAY(FV$15)=2,Lundi),AND(WEEKDAY(FV$15)=3,Mardi),AND(WEEKDAY(FV$15)=4,Mercredi),AND(WEEKDAY(FV$15)=5,Jeudi),AND(WEEKDAY(FV$15)=6,Vendredi),AND(WEEKDAY(FV$15)=7,Samedi),FV$15=férié),0,1)</f>
        <v>0</v>
      </c>
      <c r="FW1" s="5">
        <f t="array" ref="FW1">IF(OR(AND(WEEKDAY(FW$15)=1,Dimanche),AND(WEEKDAY(FW$15)=2,Lundi),AND(WEEKDAY(FW$15)=3,Mardi),AND(WEEKDAY(FW$15)=4,Mercredi),AND(WEEKDAY(FW$15)=5,Jeudi),AND(WEEKDAY(FW$15)=6,Vendredi),AND(WEEKDAY(FW$15)=7,Samedi),FW$15=férié),0,1)</f>
        <v>0</v>
      </c>
      <c r="FX1" s="5">
        <f t="array" ref="FX1">IF(OR(AND(WEEKDAY(FX$15)=1,Dimanche),AND(WEEKDAY(FX$15)=2,Lundi),AND(WEEKDAY(FX$15)=3,Mardi),AND(WEEKDAY(FX$15)=4,Mercredi),AND(WEEKDAY(FX$15)=5,Jeudi),AND(WEEKDAY(FX$15)=6,Vendredi),AND(WEEKDAY(FX$15)=7,Samedi),FX$15=férié),0,1)</f>
        <v>1</v>
      </c>
      <c r="FY1" s="5">
        <f t="array" ref="FY1">IF(OR(AND(WEEKDAY(FY$15)=1,Dimanche),AND(WEEKDAY(FY$15)=2,Lundi),AND(WEEKDAY(FY$15)=3,Mardi),AND(WEEKDAY(FY$15)=4,Mercredi),AND(WEEKDAY(FY$15)=5,Jeudi),AND(WEEKDAY(FY$15)=6,Vendredi),AND(WEEKDAY(FY$15)=7,Samedi),FY$15=férié),0,1)</f>
        <v>1</v>
      </c>
      <c r="FZ1" s="5">
        <f t="array" ref="FZ1">IF(OR(AND(WEEKDAY(FZ$15)=1,Dimanche),AND(WEEKDAY(FZ$15)=2,Lundi),AND(WEEKDAY(FZ$15)=3,Mardi),AND(WEEKDAY(FZ$15)=4,Mercredi),AND(WEEKDAY(FZ$15)=5,Jeudi),AND(WEEKDAY(FZ$15)=6,Vendredi),AND(WEEKDAY(FZ$15)=7,Samedi),FZ$15=férié),0,1)</f>
        <v>1</v>
      </c>
      <c r="GA1" s="5">
        <f t="array" ref="GA1">IF(OR(AND(WEEKDAY(GA$15)=1,Dimanche),AND(WEEKDAY(GA$15)=2,Lundi),AND(WEEKDAY(GA$15)=3,Mardi),AND(WEEKDAY(GA$15)=4,Mercredi),AND(WEEKDAY(GA$15)=5,Jeudi),AND(WEEKDAY(GA$15)=6,Vendredi),AND(WEEKDAY(GA$15)=7,Samedi),GA$15=férié),0,1)</f>
        <v>1</v>
      </c>
      <c r="GB1" s="5">
        <f t="array" ref="GB1">IF(OR(AND(WEEKDAY(GB$15)=1,Dimanche),AND(WEEKDAY(GB$15)=2,Lundi),AND(WEEKDAY(GB$15)=3,Mardi),AND(WEEKDAY(GB$15)=4,Mercredi),AND(WEEKDAY(GB$15)=5,Jeudi),AND(WEEKDAY(GB$15)=6,Vendredi),AND(WEEKDAY(GB$15)=7,Samedi),GB$15=férié),0,1)</f>
        <v>1</v>
      </c>
      <c r="GC1" s="5">
        <f t="array" ref="GC1">IF(OR(AND(WEEKDAY(GC$15)=1,Dimanche),AND(WEEKDAY(GC$15)=2,Lundi),AND(WEEKDAY(GC$15)=3,Mardi),AND(WEEKDAY(GC$15)=4,Mercredi),AND(WEEKDAY(GC$15)=5,Jeudi),AND(WEEKDAY(GC$15)=6,Vendredi),AND(WEEKDAY(GC$15)=7,Samedi),GC$15=férié),0,1)</f>
        <v>0</v>
      </c>
      <c r="GD1" s="5">
        <f t="array" ref="GD1">IF(OR(AND(WEEKDAY(GD$15)=1,Dimanche),AND(WEEKDAY(GD$15)=2,Lundi),AND(WEEKDAY(GD$15)=3,Mardi),AND(WEEKDAY(GD$15)=4,Mercredi),AND(WEEKDAY(GD$15)=5,Jeudi),AND(WEEKDAY(GD$15)=6,Vendredi),AND(WEEKDAY(GD$15)=7,Samedi),GD$15=férié),0,1)</f>
        <v>0</v>
      </c>
      <c r="GE1" s="5">
        <f t="array" ref="GE1">IF(OR(AND(WEEKDAY(GE$15)=1,Dimanche),AND(WEEKDAY(GE$15)=2,Lundi),AND(WEEKDAY(GE$15)=3,Mardi),AND(WEEKDAY(GE$15)=4,Mercredi),AND(WEEKDAY(GE$15)=5,Jeudi),AND(WEEKDAY(GE$15)=6,Vendredi),AND(WEEKDAY(GE$15)=7,Samedi),GE$15=férié),0,1)</f>
        <v>1</v>
      </c>
      <c r="GF1" s="5">
        <f t="array" ref="GF1">IF(OR(AND(WEEKDAY(GF$15)=1,Dimanche),AND(WEEKDAY(GF$15)=2,Lundi),AND(WEEKDAY(GF$15)=3,Mardi),AND(WEEKDAY(GF$15)=4,Mercredi),AND(WEEKDAY(GF$15)=5,Jeudi),AND(WEEKDAY(GF$15)=6,Vendredi),AND(WEEKDAY(GF$15)=7,Samedi),GF$15=férié),0,1)</f>
        <v>1</v>
      </c>
      <c r="GG1" s="5">
        <f t="array" ref="GG1">IF(OR(AND(WEEKDAY(GG$15)=1,Dimanche),AND(WEEKDAY(GG$15)=2,Lundi),AND(WEEKDAY(GG$15)=3,Mardi),AND(WEEKDAY(GG$15)=4,Mercredi),AND(WEEKDAY(GG$15)=5,Jeudi),AND(WEEKDAY(GG$15)=6,Vendredi),AND(WEEKDAY(GG$15)=7,Samedi),GG$15=férié),0,1)</f>
        <v>1</v>
      </c>
      <c r="GH1" s="5">
        <f t="array" ref="GH1">IF(OR(AND(WEEKDAY(GH$15)=1,Dimanche),AND(WEEKDAY(GH$15)=2,Lundi),AND(WEEKDAY(GH$15)=3,Mardi),AND(WEEKDAY(GH$15)=4,Mercredi),AND(WEEKDAY(GH$15)=5,Jeudi),AND(WEEKDAY(GH$15)=6,Vendredi),AND(WEEKDAY(GH$15)=7,Samedi),GH$15=férié),0,1)</f>
        <v>1</v>
      </c>
      <c r="GI1" s="5">
        <f t="array" ref="GI1">IF(OR(AND(WEEKDAY(GI$15)=1,Dimanche),AND(WEEKDAY(GI$15)=2,Lundi),AND(WEEKDAY(GI$15)=3,Mardi),AND(WEEKDAY(GI$15)=4,Mercredi),AND(WEEKDAY(GI$15)=5,Jeudi),AND(WEEKDAY(GI$15)=6,Vendredi),AND(WEEKDAY(GI$15)=7,Samedi),GI$15=férié),0,1)</f>
        <v>1</v>
      </c>
      <c r="GJ1" s="5">
        <f t="array" ref="GJ1">IF(OR(AND(WEEKDAY(GJ$15)=1,Dimanche),AND(WEEKDAY(GJ$15)=2,Lundi),AND(WEEKDAY(GJ$15)=3,Mardi),AND(WEEKDAY(GJ$15)=4,Mercredi),AND(WEEKDAY(GJ$15)=5,Jeudi),AND(WEEKDAY(GJ$15)=6,Vendredi),AND(WEEKDAY(GJ$15)=7,Samedi),GJ$15=férié),0,1)</f>
        <v>0</v>
      </c>
      <c r="GK1" s="5">
        <f t="array" ref="GK1">IF(OR(AND(WEEKDAY(GK$15)=1,Dimanche),AND(WEEKDAY(GK$15)=2,Lundi),AND(WEEKDAY(GK$15)=3,Mardi),AND(WEEKDAY(GK$15)=4,Mercredi),AND(WEEKDAY(GK$15)=5,Jeudi),AND(WEEKDAY(GK$15)=6,Vendredi),AND(WEEKDAY(GK$15)=7,Samedi),GK$15=férié),0,1)</f>
        <v>0</v>
      </c>
      <c r="GL1" s="5">
        <f t="array" ref="GL1">IF(OR(AND(WEEKDAY(GL$15)=1,Dimanche),AND(WEEKDAY(GL$15)=2,Lundi),AND(WEEKDAY(GL$15)=3,Mardi),AND(WEEKDAY(GL$15)=4,Mercredi),AND(WEEKDAY(GL$15)=5,Jeudi),AND(WEEKDAY(GL$15)=6,Vendredi),AND(WEEKDAY(GL$15)=7,Samedi),GL$15=férié),0,1)</f>
        <v>1</v>
      </c>
      <c r="GM1" s="5">
        <f t="array" ref="GM1">IF(OR(AND(WEEKDAY(GM$15)=1,Dimanche),AND(WEEKDAY(GM$15)=2,Lundi),AND(WEEKDAY(GM$15)=3,Mardi),AND(WEEKDAY(GM$15)=4,Mercredi),AND(WEEKDAY(GM$15)=5,Jeudi),AND(WEEKDAY(GM$15)=6,Vendredi),AND(WEEKDAY(GM$15)=7,Samedi),GM$15=férié),0,1)</f>
        <v>1</v>
      </c>
      <c r="GN1" s="5">
        <f t="array" ref="GN1">IF(OR(AND(WEEKDAY(GN$15)=1,Dimanche),AND(WEEKDAY(GN$15)=2,Lundi),AND(WEEKDAY(GN$15)=3,Mardi),AND(WEEKDAY(GN$15)=4,Mercredi),AND(WEEKDAY(GN$15)=5,Jeudi),AND(WEEKDAY(GN$15)=6,Vendredi),AND(WEEKDAY(GN$15)=7,Samedi),GN$15=férié),0,1)</f>
        <v>1</v>
      </c>
      <c r="GO1" s="5">
        <f t="array" ref="GO1">IF(OR(AND(WEEKDAY(GO$15)=1,Dimanche),AND(WEEKDAY(GO$15)=2,Lundi),AND(WEEKDAY(GO$15)=3,Mardi),AND(WEEKDAY(GO$15)=4,Mercredi),AND(WEEKDAY(GO$15)=5,Jeudi),AND(WEEKDAY(GO$15)=6,Vendredi),AND(WEEKDAY(GO$15)=7,Samedi),GO$15=férié),0,1)</f>
        <v>1</v>
      </c>
      <c r="GP1" s="5">
        <f t="array" ref="GP1">IF(OR(AND(WEEKDAY(GP$15)=1,Dimanche),AND(WEEKDAY(GP$15)=2,Lundi),AND(WEEKDAY(GP$15)=3,Mardi),AND(WEEKDAY(GP$15)=4,Mercredi),AND(WEEKDAY(GP$15)=5,Jeudi),AND(WEEKDAY(GP$15)=6,Vendredi),AND(WEEKDAY(GP$15)=7,Samedi),GP$15=férié),0,1)</f>
        <v>1</v>
      </c>
      <c r="GQ1" s="5">
        <f t="array" ref="GQ1">IF(OR(AND(WEEKDAY(GQ$15)=1,Dimanche),AND(WEEKDAY(GQ$15)=2,Lundi),AND(WEEKDAY(GQ$15)=3,Mardi),AND(WEEKDAY(GQ$15)=4,Mercredi),AND(WEEKDAY(GQ$15)=5,Jeudi),AND(WEEKDAY(GQ$15)=6,Vendredi),AND(WEEKDAY(GQ$15)=7,Samedi),GQ$15=férié),0,1)</f>
        <v>0</v>
      </c>
      <c r="GR1" s="5">
        <f t="array" ref="GR1">IF(OR(AND(WEEKDAY(GR$15)=1,Dimanche),AND(WEEKDAY(GR$15)=2,Lundi),AND(WEEKDAY(GR$15)=3,Mardi),AND(WEEKDAY(GR$15)=4,Mercredi),AND(WEEKDAY(GR$15)=5,Jeudi),AND(WEEKDAY(GR$15)=6,Vendredi),AND(WEEKDAY(GR$15)=7,Samedi),GR$15=férié),0,1)</f>
        <v>0</v>
      </c>
      <c r="GS1" s="5">
        <f t="array" ref="GS1">IF(OR(AND(WEEKDAY(GS$15)=1,Dimanche),AND(WEEKDAY(GS$15)=2,Lundi),AND(WEEKDAY(GS$15)=3,Mardi),AND(WEEKDAY(GS$15)=4,Mercredi),AND(WEEKDAY(GS$15)=5,Jeudi),AND(WEEKDAY(GS$15)=6,Vendredi),AND(WEEKDAY(GS$15)=7,Samedi),GS$15=férié),0,1)</f>
        <v>1</v>
      </c>
      <c r="GT1" s="5">
        <f t="array" ref="GT1">IF(OR(AND(WEEKDAY(GT$15)=1,Dimanche),AND(WEEKDAY(GT$15)=2,Lundi),AND(WEEKDAY(GT$15)=3,Mardi),AND(WEEKDAY(GT$15)=4,Mercredi),AND(WEEKDAY(GT$15)=5,Jeudi),AND(WEEKDAY(GT$15)=6,Vendredi),AND(WEEKDAY(GT$15)=7,Samedi),GT$15=férié),0,1)</f>
        <v>0</v>
      </c>
      <c r="GU1" s="5">
        <f t="array" ref="GU1">IF(OR(AND(WEEKDAY(GU$15)=1,Dimanche),AND(WEEKDAY(GU$15)=2,Lundi),AND(WEEKDAY(GU$15)=3,Mardi),AND(WEEKDAY(GU$15)=4,Mercredi),AND(WEEKDAY(GU$15)=5,Jeudi),AND(WEEKDAY(GU$15)=6,Vendredi),AND(WEEKDAY(GU$15)=7,Samedi),GU$15=férié),0,1)</f>
        <v>1</v>
      </c>
      <c r="GV1" s="5">
        <f t="array" ref="GV1">IF(OR(AND(WEEKDAY(GV$15)=1,Dimanche),AND(WEEKDAY(GV$15)=2,Lundi),AND(WEEKDAY(GV$15)=3,Mardi),AND(WEEKDAY(GV$15)=4,Mercredi),AND(WEEKDAY(GV$15)=5,Jeudi),AND(WEEKDAY(GV$15)=6,Vendredi),AND(WEEKDAY(GV$15)=7,Samedi),GV$15=férié),0,1)</f>
        <v>1</v>
      </c>
      <c r="GW1" s="5">
        <f t="array" ref="GW1">IF(OR(AND(WEEKDAY(GW$15)=1,Dimanche),AND(WEEKDAY(GW$15)=2,Lundi),AND(WEEKDAY(GW$15)=3,Mardi),AND(WEEKDAY(GW$15)=4,Mercredi),AND(WEEKDAY(GW$15)=5,Jeudi),AND(WEEKDAY(GW$15)=6,Vendredi),AND(WEEKDAY(GW$15)=7,Samedi),GW$15=férié),0,1)</f>
        <v>1</v>
      </c>
      <c r="GX1" s="5">
        <f t="array" ref="GX1">IF(OR(AND(WEEKDAY(GX$15)=1,Dimanche),AND(WEEKDAY(GX$15)=2,Lundi),AND(WEEKDAY(GX$15)=3,Mardi),AND(WEEKDAY(GX$15)=4,Mercredi),AND(WEEKDAY(GX$15)=5,Jeudi),AND(WEEKDAY(GX$15)=6,Vendredi),AND(WEEKDAY(GX$15)=7,Samedi),GX$15=férié),0,1)</f>
        <v>0</v>
      </c>
      <c r="GY1" s="5">
        <f t="array" ref="GY1">IF(OR(AND(WEEKDAY(GY$15)=1,Dimanche),AND(WEEKDAY(GY$15)=2,Lundi),AND(WEEKDAY(GY$15)=3,Mardi),AND(WEEKDAY(GY$15)=4,Mercredi),AND(WEEKDAY(GY$15)=5,Jeudi),AND(WEEKDAY(GY$15)=6,Vendredi),AND(WEEKDAY(GY$15)=7,Samedi),GY$15=férié),0,1)</f>
        <v>0</v>
      </c>
      <c r="GZ1" s="5">
        <f t="array" ref="GZ1">IF(OR(AND(WEEKDAY(GZ$15)=1,Dimanche),AND(WEEKDAY(GZ$15)=2,Lundi),AND(WEEKDAY(GZ$15)=3,Mardi),AND(WEEKDAY(GZ$15)=4,Mercredi),AND(WEEKDAY(GZ$15)=5,Jeudi),AND(WEEKDAY(GZ$15)=6,Vendredi),AND(WEEKDAY(GZ$15)=7,Samedi),GZ$15=férié),0,1)</f>
        <v>1</v>
      </c>
      <c r="HA1" s="5">
        <f t="array" ref="HA1">IF(OR(AND(WEEKDAY(HA$15)=1,Dimanche),AND(WEEKDAY(HA$15)=2,Lundi),AND(WEEKDAY(HA$15)=3,Mardi),AND(WEEKDAY(HA$15)=4,Mercredi),AND(WEEKDAY(HA$15)=5,Jeudi),AND(WEEKDAY(HA$15)=6,Vendredi),AND(WEEKDAY(HA$15)=7,Samedi),HA$15=férié),0,1)</f>
        <v>1</v>
      </c>
      <c r="HB1" s="5">
        <f t="array" ref="HB1">IF(OR(AND(WEEKDAY(HB$15)=1,Dimanche),AND(WEEKDAY(HB$15)=2,Lundi),AND(WEEKDAY(HB$15)=3,Mardi),AND(WEEKDAY(HB$15)=4,Mercredi),AND(WEEKDAY(HB$15)=5,Jeudi),AND(WEEKDAY(HB$15)=6,Vendredi),AND(WEEKDAY(HB$15)=7,Samedi),HB$15=férié),0,1)</f>
        <v>1</v>
      </c>
      <c r="HC1" s="5">
        <f t="array" ref="HC1">IF(OR(AND(WEEKDAY(HC$15)=1,Dimanche),AND(WEEKDAY(HC$15)=2,Lundi),AND(WEEKDAY(HC$15)=3,Mardi),AND(WEEKDAY(HC$15)=4,Mercredi),AND(WEEKDAY(HC$15)=5,Jeudi),AND(WEEKDAY(HC$15)=6,Vendredi),AND(WEEKDAY(HC$15)=7,Samedi),HC$15=férié),0,1)</f>
        <v>1</v>
      </c>
      <c r="HD1" s="5">
        <f t="array" ref="HD1">IF(OR(AND(WEEKDAY(HD$15)=1,Dimanche),AND(WEEKDAY(HD$15)=2,Lundi),AND(WEEKDAY(HD$15)=3,Mardi),AND(WEEKDAY(HD$15)=4,Mercredi),AND(WEEKDAY(HD$15)=5,Jeudi),AND(WEEKDAY(HD$15)=6,Vendredi),AND(WEEKDAY(HD$15)=7,Samedi),HD$15=férié),0,1)</f>
        <v>1</v>
      </c>
      <c r="HE1" s="5">
        <f t="array" ref="HE1">IF(OR(AND(WEEKDAY(HE$15)=1,Dimanche),AND(WEEKDAY(HE$15)=2,Lundi),AND(WEEKDAY(HE$15)=3,Mardi),AND(WEEKDAY(HE$15)=4,Mercredi),AND(WEEKDAY(HE$15)=5,Jeudi),AND(WEEKDAY(HE$15)=6,Vendredi),AND(WEEKDAY(HE$15)=7,Samedi),HE$15=férié),0,1)</f>
        <v>0</v>
      </c>
      <c r="HF1" s="5">
        <f t="array" ref="HF1">IF(OR(AND(WEEKDAY(HF$15)=1,Dimanche),AND(WEEKDAY(HF$15)=2,Lundi),AND(WEEKDAY(HF$15)=3,Mardi),AND(WEEKDAY(HF$15)=4,Mercredi),AND(WEEKDAY(HF$15)=5,Jeudi),AND(WEEKDAY(HF$15)=6,Vendredi),AND(WEEKDAY(HF$15)=7,Samedi),HF$15=férié),0,1)</f>
        <v>0</v>
      </c>
      <c r="HG1" s="5">
        <f t="array" ref="HG1">IF(OR(AND(WEEKDAY(HG$15)=1,Dimanche),AND(WEEKDAY(HG$15)=2,Lundi),AND(WEEKDAY(HG$15)=3,Mardi),AND(WEEKDAY(HG$15)=4,Mercredi),AND(WEEKDAY(HG$15)=5,Jeudi),AND(WEEKDAY(HG$15)=6,Vendredi),AND(WEEKDAY(HG$15)=7,Samedi),HG$15=férié),0,1)</f>
        <v>1</v>
      </c>
      <c r="HH1" s="5">
        <f t="array" ref="HH1">IF(OR(AND(WEEKDAY(HH$15)=1,Dimanche),AND(WEEKDAY(HH$15)=2,Lundi),AND(WEEKDAY(HH$15)=3,Mardi),AND(WEEKDAY(HH$15)=4,Mercredi),AND(WEEKDAY(HH$15)=5,Jeudi),AND(WEEKDAY(HH$15)=6,Vendredi),AND(WEEKDAY(HH$15)=7,Samedi),HH$15=férié),0,1)</f>
        <v>1</v>
      </c>
      <c r="HI1" s="5">
        <f t="array" ref="HI1">IF(OR(AND(WEEKDAY(HI$15)=1,Dimanche),AND(WEEKDAY(HI$15)=2,Lundi),AND(WEEKDAY(HI$15)=3,Mardi),AND(WEEKDAY(HI$15)=4,Mercredi),AND(WEEKDAY(HI$15)=5,Jeudi),AND(WEEKDAY(HI$15)=6,Vendredi),AND(WEEKDAY(HI$15)=7,Samedi),HI$15=férié),0,1)</f>
        <v>1</v>
      </c>
      <c r="HJ1" s="5">
        <f t="array" ref="HJ1">IF(OR(AND(WEEKDAY(HJ$15)=1,Dimanche),AND(WEEKDAY(HJ$15)=2,Lundi),AND(WEEKDAY(HJ$15)=3,Mardi),AND(WEEKDAY(HJ$15)=4,Mercredi),AND(WEEKDAY(HJ$15)=5,Jeudi),AND(WEEKDAY(HJ$15)=6,Vendredi),AND(WEEKDAY(HJ$15)=7,Samedi),HJ$15=férié),0,1)</f>
        <v>1</v>
      </c>
      <c r="HK1" s="5">
        <f t="array" ref="HK1">IF(OR(AND(WEEKDAY(HK$15)=1,Dimanche),AND(WEEKDAY(HK$15)=2,Lundi),AND(WEEKDAY(HK$15)=3,Mardi),AND(WEEKDAY(HK$15)=4,Mercredi),AND(WEEKDAY(HK$15)=5,Jeudi),AND(WEEKDAY(HK$15)=6,Vendredi),AND(WEEKDAY(HK$15)=7,Samedi),HK$15=férié),0,1)</f>
        <v>1</v>
      </c>
      <c r="HL1" s="5">
        <f t="array" ref="HL1">IF(OR(AND(WEEKDAY(HL$15)=1,Dimanche),AND(WEEKDAY(HL$15)=2,Lundi),AND(WEEKDAY(HL$15)=3,Mardi),AND(WEEKDAY(HL$15)=4,Mercredi),AND(WEEKDAY(HL$15)=5,Jeudi),AND(WEEKDAY(HL$15)=6,Vendredi),AND(WEEKDAY(HL$15)=7,Samedi),HL$15=férié),0,1)</f>
        <v>0</v>
      </c>
      <c r="HM1" s="5">
        <f t="array" ref="HM1">IF(OR(AND(WEEKDAY(HM$15)=1,Dimanche),AND(WEEKDAY(HM$15)=2,Lundi),AND(WEEKDAY(HM$15)=3,Mardi),AND(WEEKDAY(HM$15)=4,Mercredi),AND(WEEKDAY(HM$15)=5,Jeudi),AND(WEEKDAY(HM$15)=6,Vendredi),AND(WEEKDAY(HM$15)=7,Samedi),HM$15=férié),0,1)</f>
        <v>0</v>
      </c>
      <c r="HN1" s="5">
        <f t="array" ref="HN1">IF(OR(AND(WEEKDAY(HN$15)=1,Dimanche),AND(WEEKDAY(HN$15)=2,Lundi),AND(WEEKDAY(HN$15)=3,Mardi),AND(WEEKDAY(HN$15)=4,Mercredi),AND(WEEKDAY(HN$15)=5,Jeudi),AND(WEEKDAY(HN$15)=6,Vendredi),AND(WEEKDAY(HN$15)=7,Samedi),HN$15=férié),0,1)</f>
        <v>1</v>
      </c>
      <c r="HO1" s="5">
        <f t="array" ref="HO1">IF(OR(AND(WEEKDAY(HO$15)=1,Dimanche),AND(WEEKDAY(HO$15)=2,Lundi),AND(WEEKDAY(HO$15)=3,Mardi),AND(WEEKDAY(HO$15)=4,Mercredi),AND(WEEKDAY(HO$15)=5,Jeudi),AND(WEEKDAY(HO$15)=6,Vendredi),AND(WEEKDAY(HO$15)=7,Samedi),HO$15=férié),0,1)</f>
        <v>1</v>
      </c>
      <c r="HP1" s="5">
        <f t="array" ref="HP1">IF(OR(AND(WEEKDAY(HP$15)=1,Dimanche),AND(WEEKDAY(HP$15)=2,Lundi),AND(WEEKDAY(HP$15)=3,Mardi),AND(WEEKDAY(HP$15)=4,Mercredi),AND(WEEKDAY(HP$15)=5,Jeudi),AND(WEEKDAY(HP$15)=6,Vendredi),AND(WEEKDAY(HP$15)=7,Samedi),HP$15=férié),0,1)</f>
        <v>1</v>
      </c>
      <c r="HQ1" s="5">
        <f t="array" ref="HQ1">IF(OR(AND(WEEKDAY(HQ$15)=1,Dimanche),AND(WEEKDAY(HQ$15)=2,Lundi),AND(WEEKDAY(HQ$15)=3,Mardi),AND(WEEKDAY(HQ$15)=4,Mercredi),AND(WEEKDAY(HQ$15)=5,Jeudi),AND(WEEKDAY(HQ$15)=6,Vendredi),AND(WEEKDAY(HQ$15)=7,Samedi),HQ$15=férié),0,1)</f>
        <v>1</v>
      </c>
      <c r="HR1" s="5">
        <f t="array" ref="HR1">IF(OR(AND(WEEKDAY(HR$15)=1,Dimanche),AND(WEEKDAY(HR$15)=2,Lundi),AND(WEEKDAY(HR$15)=3,Mardi),AND(WEEKDAY(HR$15)=4,Mercredi),AND(WEEKDAY(HR$15)=5,Jeudi),AND(WEEKDAY(HR$15)=6,Vendredi),AND(WEEKDAY(HR$15)=7,Samedi),HR$15=férié),0,1)</f>
        <v>1</v>
      </c>
      <c r="HS1" s="5">
        <f t="array" ref="HS1">IF(OR(AND(WEEKDAY(HS$15)=1,Dimanche),AND(WEEKDAY(HS$15)=2,Lundi),AND(WEEKDAY(HS$15)=3,Mardi),AND(WEEKDAY(HS$15)=4,Mercredi),AND(WEEKDAY(HS$15)=5,Jeudi),AND(WEEKDAY(HS$15)=6,Vendredi),AND(WEEKDAY(HS$15)=7,Samedi),HS$15=férié),0,1)</f>
        <v>0</v>
      </c>
      <c r="HT1" s="5">
        <f t="array" ref="HT1">IF(OR(AND(WEEKDAY(HT$15)=1,Dimanche),AND(WEEKDAY(HT$15)=2,Lundi),AND(WEEKDAY(HT$15)=3,Mardi),AND(WEEKDAY(HT$15)=4,Mercredi),AND(WEEKDAY(HT$15)=5,Jeudi),AND(WEEKDAY(HT$15)=6,Vendredi),AND(WEEKDAY(HT$15)=7,Samedi),HT$15=férié),0,1)</f>
        <v>0</v>
      </c>
      <c r="HU1" s="5">
        <f t="array" ref="HU1">IF(OR(AND(WEEKDAY(HU$15)=1,Dimanche),AND(WEEKDAY(HU$15)=2,Lundi),AND(WEEKDAY(HU$15)=3,Mardi),AND(WEEKDAY(HU$15)=4,Mercredi),AND(WEEKDAY(HU$15)=5,Jeudi),AND(WEEKDAY(HU$15)=6,Vendredi),AND(WEEKDAY(HU$15)=7,Samedi),HU$15=férié),0,1)</f>
        <v>1</v>
      </c>
      <c r="HV1" s="5">
        <f t="array" ref="HV1">IF(OR(AND(WEEKDAY(HV$15)=1,Dimanche),AND(WEEKDAY(HV$15)=2,Lundi),AND(WEEKDAY(HV$15)=3,Mardi),AND(WEEKDAY(HV$15)=4,Mercredi),AND(WEEKDAY(HV$15)=5,Jeudi),AND(WEEKDAY(HV$15)=6,Vendredi),AND(WEEKDAY(HV$15)=7,Samedi),HV$15=férié),0,1)</f>
        <v>1</v>
      </c>
      <c r="HW1" s="5">
        <f t="array" ref="HW1">IF(OR(AND(WEEKDAY(HW$15)=1,Dimanche),AND(WEEKDAY(HW$15)=2,Lundi),AND(WEEKDAY(HW$15)=3,Mardi),AND(WEEKDAY(HW$15)=4,Mercredi),AND(WEEKDAY(HW$15)=5,Jeudi),AND(WEEKDAY(HW$15)=6,Vendredi),AND(WEEKDAY(HW$15)=7,Samedi),HW$15=férié),0,1)</f>
        <v>1</v>
      </c>
      <c r="HX1" s="5">
        <f t="array" ref="HX1">IF(OR(AND(WEEKDAY(HX$15)=1,Dimanche),AND(WEEKDAY(HX$15)=2,Lundi),AND(WEEKDAY(HX$15)=3,Mardi),AND(WEEKDAY(HX$15)=4,Mercredi),AND(WEEKDAY(HX$15)=5,Jeudi),AND(WEEKDAY(HX$15)=6,Vendredi),AND(WEEKDAY(HX$15)=7,Samedi),HX$15=férié),0,1)</f>
        <v>1</v>
      </c>
      <c r="HY1" s="5">
        <f t="array" ref="HY1">IF(OR(AND(WEEKDAY(HY$15)=1,Dimanche),AND(WEEKDAY(HY$15)=2,Lundi),AND(WEEKDAY(HY$15)=3,Mardi),AND(WEEKDAY(HY$15)=4,Mercredi),AND(WEEKDAY(HY$15)=5,Jeudi),AND(WEEKDAY(HY$15)=6,Vendredi),AND(WEEKDAY(HY$15)=7,Samedi),HY$15=férié),0,1)</f>
        <v>1</v>
      </c>
      <c r="HZ1" s="5">
        <f t="array" ref="HZ1">IF(OR(AND(WEEKDAY(HZ$15)=1,Dimanche),AND(WEEKDAY(HZ$15)=2,Lundi),AND(WEEKDAY(HZ$15)=3,Mardi),AND(WEEKDAY(HZ$15)=4,Mercredi),AND(WEEKDAY(HZ$15)=5,Jeudi),AND(WEEKDAY(HZ$15)=6,Vendredi),AND(WEEKDAY(HZ$15)=7,Samedi),HZ$15=férié),0,1)</f>
        <v>0</v>
      </c>
      <c r="IA1" s="5">
        <f t="array" ref="IA1">IF(OR(AND(WEEKDAY(IA$15)=1,Dimanche),AND(WEEKDAY(IA$15)=2,Lundi),AND(WEEKDAY(IA$15)=3,Mardi),AND(WEEKDAY(IA$15)=4,Mercredi),AND(WEEKDAY(IA$15)=5,Jeudi),AND(WEEKDAY(IA$15)=6,Vendredi),AND(WEEKDAY(IA$15)=7,Samedi),IA$15=férié),0,1)</f>
        <v>0</v>
      </c>
      <c r="IB1" s="5">
        <f t="array" ref="IB1">IF(OR(AND(WEEKDAY(IB$15)=1,Dimanche),AND(WEEKDAY(IB$15)=2,Lundi),AND(WEEKDAY(IB$15)=3,Mardi),AND(WEEKDAY(IB$15)=4,Mercredi),AND(WEEKDAY(IB$15)=5,Jeudi),AND(WEEKDAY(IB$15)=6,Vendredi),AND(WEEKDAY(IB$15)=7,Samedi),IB$15=férié),0,1)</f>
        <v>1</v>
      </c>
      <c r="IC1" s="5">
        <f t="array" ref="IC1">IF(OR(AND(WEEKDAY(IC$15)=1,Dimanche),AND(WEEKDAY(IC$15)=2,Lundi),AND(WEEKDAY(IC$15)=3,Mardi),AND(WEEKDAY(IC$15)=4,Mercredi),AND(WEEKDAY(IC$15)=5,Jeudi),AND(WEEKDAY(IC$15)=6,Vendredi),AND(WEEKDAY(IC$15)=7,Samedi),IC$15=férié),0,1)</f>
        <v>1</v>
      </c>
      <c r="ID1" s="5">
        <f t="array" ref="ID1">IF(OR(AND(WEEKDAY(ID$15)=1,Dimanche),AND(WEEKDAY(ID$15)=2,Lundi),AND(WEEKDAY(ID$15)=3,Mardi),AND(WEEKDAY(ID$15)=4,Mercredi),AND(WEEKDAY(ID$15)=5,Jeudi),AND(WEEKDAY(ID$15)=6,Vendredi),AND(WEEKDAY(ID$15)=7,Samedi),ID$15=férié),0,1)</f>
        <v>1</v>
      </c>
      <c r="IE1" s="5">
        <f t="array" ref="IE1">IF(OR(AND(WEEKDAY(IE$15)=1,Dimanche),AND(WEEKDAY(IE$15)=2,Lundi),AND(WEEKDAY(IE$15)=3,Mardi),AND(WEEKDAY(IE$15)=4,Mercredi),AND(WEEKDAY(IE$15)=5,Jeudi),AND(WEEKDAY(IE$15)=6,Vendredi),AND(WEEKDAY(IE$15)=7,Samedi),IE$15=férié),0,1)</f>
        <v>1</v>
      </c>
      <c r="IF1" s="5">
        <f t="array" ref="IF1">IF(OR(AND(WEEKDAY(IF$15)=1,Dimanche),AND(WEEKDAY(IF$15)=2,Lundi),AND(WEEKDAY(IF$15)=3,Mardi),AND(WEEKDAY(IF$15)=4,Mercredi),AND(WEEKDAY(IF$15)=5,Jeudi),AND(WEEKDAY(IF$15)=6,Vendredi),AND(WEEKDAY(IF$15)=7,Samedi),IF$15=férié),0,1)</f>
        <v>1</v>
      </c>
      <c r="IG1" s="5">
        <f t="array" ref="IG1">IF(OR(AND(WEEKDAY(IG$15)=1,Dimanche),AND(WEEKDAY(IG$15)=2,Lundi),AND(WEEKDAY(IG$15)=3,Mardi),AND(WEEKDAY(IG$15)=4,Mercredi),AND(WEEKDAY(IG$15)=5,Jeudi),AND(WEEKDAY(IG$15)=6,Vendredi),AND(WEEKDAY(IG$15)=7,Samedi),IG$15=férié),0,1)</f>
        <v>0</v>
      </c>
      <c r="IH1" s="5">
        <f t="array" ref="IH1">IF(OR(AND(WEEKDAY(IH$15)=1,Dimanche),AND(WEEKDAY(IH$15)=2,Lundi),AND(WEEKDAY(IH$15)=3,Mardi),AND(WEEKDAY(IH$15)=4,Mercredi),AND(WEEKDAY(IH$15)=5,Jeudi),AND(WEEKDAY(IH$15)=6,Vendredi),AND(WEEKDAY(IH$15)=7,Samedi),IH$15=férié),0,1)</f>
        <v>0</v>
      </c>
      <c r="II1" s="5">
        <f t="array" ref="II1">IF(OR(AND(WEEKDAY(II$15)=1,Dimanche),AND(WEEKDAY(II$15)=2,Lundi),AND(WEEKDAY(II$15)=3,Mardi),AND(WEEKDAY(II$15)=4,Mercredi),AND(WEEKDAY(II$15)=5,Jeudi),AND(WEEKDAY(II$15)=6,Vendredi),AND(WEEKDAY(II$15)=7,Samedi),II$15=férié),0,1)</f>
        <v>1</v>
      </c>
      <c r="IJ1" s="5">
        <f t="array" ref="IJ1">IF(OR(AND(WEEKDAY(IJ$15)=1,Dimanche),AND(WEEKDAY(IJ$15)=2,Lundi),AND(WEEKDAY(IJ$15)=3,Mardi),AND(WEEKDAY(IJ$15)=4,Mercredi),AND(WEEKDAY(IJ$15)=5,Jeudi),AND(WEEKDAY(IJ$15)=6,Vendredi),AND(WEEKDAY(IJ$15)=7,Samedi),IJ$15=férié),0,1)</f>
        <v>1</v>
      </c>
      <c r="IK1" s="5">
        <f t="array" ref="IK1">IF(OR(AND(WEEKDAY(IK$15)=1,Dimanche),AND(WEEKDAY(IK$15)=2,Lundi),AND(WEEKDAY(IK$15)=3,Mardi),AND(WEEKDAY(IK$15)=4,Mercredi),AND(WEEKDAY(IK$15)=5,Jeudi),AND(WEEKDAY(IK$15)=6,Vendredi),AND(WEEKDAY(IK$15)=7,Samedi),IK$15=férié),0,1)</f>
        <v>1</v>
      </c>
      <c r="IL1" s="5">
        <f t="array" ref="IL1">IF(OR(AND(WEEKDAY(IL$15)=1,Dimanche),AND(WEEKDAY(IL$15)=2,Lundi),AND(WEEKDAY(IL$15)=3,Mardi),AND(WEEKDAY(IL$15)=4,Mercredi),AND(WEEKDAY(IL$15)=5,Jeudi),AND(WEEKDAY(IL$15)=6,Vendredi),AND(WEEKDAY(IL$15)=7,Samedi),IL$15=férié),0,1)</f>
        <v>1</v>
      </c>
      <c r="IM1" s="5">
        <f t="array" ref="IM1">IF(OR(AND(WEEKDAY(IM$15)=1,Dimanche),AND(WEEKDAY(IM$15)=2,Lundi),AND(WEEKDAY(IM$15)=3,Mardi),AND(WEEKDAY(IM$15)=4,Mercredi),AND(WEEKDAY(IM$15)=5,Jeudi),AND(WEEKDAY(IM$15)=6,Vendredi),AND(WEEKDAY(IM$15)=7,Samedi),IM$15=férié),0,1)</f>
        <v>1</v>
      </c>
      <c r="IN1" s="5">
        <f t="array" ref="IN1">IF(OR(AND(WEEKDAY(IN$15)=1,Dimanche),AND(WEEKDAY(IN$15)=2,Lundi),AND(WEEKDAY(IN$15)=3,Mardi),AND(WEEKDAY(IN$15)=4,Mercredi),AND(WEEKDAY(IN$15)=5,Jeudi),AND(WEEKDAY(IN$15)=6,Vendredi),AND(WEEKDAY(IN$15)=7,Samedi),IN$15=férié),0,1)</f>
        <v>0</v>
      </c>
      <c r="IO1" s="5">
        <f t="array" ref="IO1">IF(OR(AND(WEEKDAY(IO$15)=1,Dimanche),AND(WEEKDAY(IO$15)=2,Lundi),AND(WEEKDAY(IO$15)=3,Mardi),AND(WEEKDAY(IO$15)=4,Mercredi),AND(WEEKDAY(IO$15)=5,Jeudi),AND(WEEKDAY(IO$15)=6,Vendredi),AND(WEEKDAY(IO$15)=7,Samedi),IO$15=férié),0,1)</f>
        <v>0</v>
      </c>
      <c r="IP1" s="5">
        <f t="array" ref="IP1">IF(OR(AND(WEEKDAY(IP$15)=1,Dimanche),AND(WEEKDAY(IP$15)=2,Lundi),AND(WEEKDAY(IP$15)=3,Mardi),AND(WEEKDAY(IP$15)=4,Mercredi),AND(WEEKDAY(IP$15)=5,Jeudi),AND(WEEKDAY(IP$15)=6,Vendredi),AND(WEEKDAY(IP$15)=7,Samedi),IP$15=férié),0,1)</f>
        <v>1</v>
      </c>
      <c r="IQ1" s="5">
        <f t="array" ref="IQ1">IF(OR(AND(WEEKDAY(IQ$15)=1,Dimanche),AND(WEEKDAY(IQ$15)=2,Lundi),AND(WEEKDAY(IQ$15)=3,Mardi),AND(WEEKDAY(IQ$15)=4,Mercredi),AND(WEEKDAY(IQ$15)=5,Jeudi),AND(WEEKDAY(IQ$15)=6,Vendredi),AND(WEEKDAY(IQ$15)=7,Samedi),IQ$15=férié),0,1)</f>
        <v>1</v>
      </c>
      <c r="IR1" s="5">
        <f t="array" ref="IR1">IF(OR(AND(WEEKDAY(IR$15)=1,Dimanche),AND(WEEKDAY(IR$15)=2,Lundi),AND(WEEKDAY(IR$15)=3,Mardi),AND(WEEKDAY(IR$15)=4,Mercredi),AND(WEEKDAY(IR$15)=5,Jeudi),AND(WEEKDAY(IR$15)=6,Vendredi),AND(WEEKDAY(IR$15)=7,Samedi),IR$15=férié),0,1)</f>
        <v>1</v>
      </c>
      <c r="IS1" s="5">
        <f t="array" ref="IS1">IF(OR(AND(WEEKDAY(IS$15)=1,Dimanche),AND(WEEKDAY(IS$15)=2,Lundi),AND(WEEKDAY(IS$15)=3,Mardi),AND(WEEKDAY(IS$15)=4,Mercredi),AND(WEEKDAY(IS$15)=5,Jeudi),AND(WEEKDAY(IS$15)=6,Vendredi),AND(WEEKDAY(IS$15)=7,Samedi),IS$15=férié),0,1)</f>
        <v>1</v>
      </c>
      <c r="IT1" s="5">
        <f t="array" ref="IT1">IF(OR(AND(WEEKDAY(IT$15)=1,Dimanche),AND(WEEKDAY(IT$15)=2,Lundi),AND(WEEKDAY(IT$15)=3,Mardi),AND(WEEKDAY(IT$15)=4,Mercredi),AND(WEEKDAY(IT$15)=5,Jeudi),AND(WEEKDAY(IT$15)=6,Vendredi),AND(WEEKDAY(IT$15)=7,Samedi),IT$15=férié),0,1)</f>
        <v>1</v>
      </c>
      <c r="IU1" s="5">
        <f t="array" ref="IU1">IF(OR(AND(WEEKDAY(IU$15)=1,Dimanche),AND(WEEKDAY(IU$15)=2,Lundi),AND(WEEKDAY(IU$15)=3,Mardi),AND(WEEKDAY(IU$15)=4,Mercredi),AND(WEEKDAY(IU$15)=5,Jeudi),AND(WEEKDAY(IU$15)=6,Vendredi),AND(WEEKDAY(IU$15)=7,Samedi),IU$15=férié),0,1)</f>
        <v>0</v>
      </c>
      <c r="IV1" s="5">
        <f t="array" ref="IV1">IF(OR(AND(WEEKDAY(IV$15)=1,Dimanche),AND(WEEKDAY(IV$15)=2,Lundi),AND(WEEKDAY(IV$15)=3,Mardi),AND(WEEKDAY(IV$15)=4,Mercredi),AND(WEEKDAY(IV$15)=5,Jeudi),AND(WEEKDAY(IV$15)=6,Vendredi),AND(WEEKDAY(IV$15)=7,Samedi),IV$15=férié),0,1)</f>
        <v>0</v>
      </c>
      <c r="IW1" s="5">
        <f t="array" ref="IW1">IF(OR(AND(WEEKDAY(IW$15)=1,Dimanche),AND(WEEKDAY(IW$15)=2,Lundi),AND(WEEKDAY(IW$15)=3,Mardi),AND(WEEKDAY(IW$15)=4,Mercredi),AND(WEEKDAY(IW$15)=5,Jeudi),AND(WEEKDAY(IW$15)=6,Vendredi),AND(WEEKDAY(IW$15)=7,Samedi),IW$15=férié),0,1)</f>
        <v>1</v>
      </c>
      <c r="IX1" s="5">
        <f t="array" ref="IX1">IF(OR(AND(WEEKDAY(IX$15)=1,Dimanche),AND(WEEKDAY(IX$15)=2,Lundi),AND(WEEKDAY(IX$15)=3,Mardi),AND(WEEKDAY(IX$15)=4,Mercredi),AND(WEEKDAY(IX$15)=5,Jeudi),AND(WEEKDAY(IX$15)=6,Vendredi),AND(WEEKDAY(IX$15)=7,Samedi),IX$15=férié),0,1)</f>
        <v>1</v>
      </c>
      <c r="IY1" s="5">
        <f t="array" ref="IY1">IF(OR(AND(WEEKDAY(IY$15)=1,Dimanche),AND(WEEKDAY(IY$15)=2,Lundi),AND(WEEKDAY(IY$15)=3,Mardi),AND(WEEKDAY(IY$15)=4,Mercredi),AND(WEEKDAY(IY$15)=5,Jeudi),AND(WEEKDAY(IY$15)=6,Vendredi),AND(WEEKDAY(IY$15)=7,Samedi),IY$15=férié),0,1)</f>
        <v>1</v>
      </c>
      <c r="IZ1" s="5">
        <f t="array" ref="IZ1">IF(OR(AND(WEEKDAY(IZ$15)=1,Dimanche),AND(WEEKDAY(IZ$15)=2,Lundi),AND(WEEKDAY(IZ$15)=3,Mardi),AND(WEEKDAY(IZ$15)=4,Mercredi),AND(WEEKDAY(IZ$15)=5,Jeudi),AND(WEEKDAY(IZ$15)=6,Vendredi),AND(WEEKDAY(IZ$15)=7,Samedi),IZ$15=férié),0,1)</f>
        <v>1</v>
      </c>
      <c r="JA1" s="5">
        <f t="array" ref="JA1">IF(OR(AND(WEEKDAY(JA$15)=1,Dimanche),AND(WEEKDAY(JA$15)=2,Lundi),AND(WEEKDAY(JA$15)=3,Mardi),AND(WEEKDAY(JA$15)=4,Mercredi),AND(WEEKDAY(JA$15)=5,Jeudi),AND(WEEKDAY(JA$15)=6,Vendredi),AND(WEEKDAY(JA$15)=7,Samedi),JA$15=férié),0,1)</f>
        <v>1</v>
      </c>
      <c r="JB1" s="5">
        <f t="array" ref="JB1">IF(OR(AND(WEEKDAY(JB$15)=1,Dimanche),AND(WEEKDAY(JB$15)=2,Lundi),AND(WEEKDAY(JB$15)=3,Mardi),AND(WEEKDAY(JB$15)=4,Mercredi),AND(WEEKDAY(JB$15)=5,Jeudi),AND(WEEKDAY(JB$15)=6,Vendredi),AND(WEEKDAY(JB$15)=7,Samedi),JB$15=férié),0,1)</f>
        <v>0</v>
      </c>
      <c r="JC1" s="5">
        <f t="array" ref="JC1">IF(OR(AND(WEEKDAY(JC$15)=1,Dimanche),AND(WEEKDAY(JC$15)=2,Lundi),AND(WEEKDAY(JC$15)=3,Mardi),AND(WEEKDAY(JC$15)=4,Mercredi),AND(WEEKDAY(JC$15)=5,Jeudi),AND(WEEKDAY(JC$15)=6,Vendredi),AND(WEEKDAY(JC$15)=7,Samedi),JC$15=férié),0,1)</f>
        <v>0</v>
      </c>
      <c r="JD1" s="5">
        <f t="array" ref="JD1">IF(OR(AND(WEEKDAY(JD$15)=1,Dimanche),AND(WEEKDAY(JD$15)=2,Lundi),AND(WEEKDAY(JD$15)=3,Mardi),AND(WEEKDAY(JD$15)=4,Mercredi),AND(WEEKDAY(JD$15)=5,Jeudi),AND(WEEKDAY(JD$15)=6,Vendredi),AND(WEEKDAY(JD$15)=7,Samedi),JD$15=férié),0,1)</f>
        <v>1</v>
      </c>
      <c r="JE1" s="5">
        <f t="array" ref="JE1">IF(OR(AND(WEEKDAY(JE$15)=1,Dimanche),AND(WEEKDAY(JE$15)=2,Lundi),AND(WEEKDAY(JE$15)=3,Mardi),AND(WEEKDAY(JE$15)=4,Mercredi),AND(WEEKDAY(JE$15)=5,Jeudi),AND(WEEKDAY(JE$15)=6,Vendredi),AND(WEEKDAY(JE$15)=7,Samedi),JE$15=férié),0,1)</f>
        <v>1</v>
      </c>
      <c r="JF1" s="5">
        <f t="array" ref="JF1">IF(OR(AND(WEEKDAY(JF$15)=1,Dimanche),AND(WEEKDAY(JF$15)=2,Lundi),AND(WEEKDAY(JF$15)=3,Mardi),AND(WEEKDAY(JF$15)=4,Mercredi),AND(WEEKDAY(JF$15)=5,Jeudi),AND(WEEKDAY(JF$15)=6,Vendredi),AND(WEEKDAY(JF$15)=7,Samedi),JF$15=férié),0,1)</f>
        <v>1</v>
      </c>
      <c r="JG1" s="5">
        <f t="array" ref="JG1">IF(OR(AND(WEEKDAY(JG$15)=1,Dimanche),AND(WEEKDAY(JG$15)=2,Lundi),AND(WEEKDAY(JG$15)=3,Mardi),AND(WEEKDAY(JG$15)=4,Mercredi),AND(WEEKDAY(JG$15)=5,Jeudi),AND(WEEKDAY(JG$15)=6,Vendredi),AND(WEEKDAY(JG$15)=7,Samedi),JG$15=férié),0,1)</f>
        <v>1</v>
      </c>
      <c r="JH1" s="5">
        <f t="array" ref="JH1">IF(OR(AND(WEEKDAY(JH$15)=1,Dimanche),AND(WEEKDAY(JH$15)=2,Lundi),AND(WEEKDAY(JH$15)=3,Mardi),AND(WEEKDAY(JH$15)=4,Mercredi),AND(WEEKDAY(JH$15)=5,Jeudi),AND(WEEKDAY(JH$15)=6,Vendredi),AND(WEEKDAY(JH$15)=7,Samedi),JH$15=férié),0,1)</f>
        <v>1</v>
      </c>
      <c r="JI1" s="5">
        <f t="array" ref="JI1">IF(OR(AND(WEEKDAY(JI$15)=1,Dimanche),AND(WEEKDAY(JI$15)=2,Lundi),AND(WEEKDAY(JI$15)=3,Mardi),AND(WEEKDAY(JI$15)=4,Mercredi),AND(WEEKDAY(JI$15)=5,Jeudi),AND(WEEKDAY(JI$15)=6,Vendredi),AND(WEEKDAY(JI$15)=7,Samedi),JI$15=férié),0,1)</f>
        <v>0</v>
      </c>
      <c r="JJ1" s="5">
        <f t="array" ref="JJ1">IF(OR(AND(WEEKDAY(JJ$15)=1,Dimanche),AND(WEEKDAY(JJ$15)=2,Lundi),AND(WEEKDAY(JJ$15)=3,Mardi),AND(WEEKDAY(JJ$15)=4,Mercredi),AND(WEEKDAY(JJ$15)=5,Jeudi),AND(WEEKDAY(JJ$15)=6,Vendredi),AND(WEEKDAY(JJ$15)=7,Samedi),JJ$15=férié),0,1)</f>
        <v>0</v>
      </c>
      <c r="JK1" s="5">
        <f t="array" ref="JK1">IF(OR(AND(WEEKDAY(JK$15)=1,Dimanche),AND(WEEKDAY(JK$15)=2,Lundi),AND(WEEKDAY(JK$15)=3,Mardi),AND(WEEKDAY(JK$15)=4,Mercredi),AND(WEEKDAY(JK$15)=5,Jeudi),AND(WEEKDAY(JK$15)=6,Vendredi),AND(WEEKDAY(JK$15)=7,Samedi),JK$15=férié),0,1)</f>
        <v>1</v>
      </c>
      <c r="JL1" s="5">
        <f t="array" ref="JL1">IF(OR(AND(WEEKDAY(JL$15)=1,Dimanche),AND(WEEKDAY(JL$15)=2,Lundi),AND(WEEKDAY(JL$15)=3,Mardi),AND(WEEKDAY(JL$15)=4,Mercredi),AND(WEEKDAY(JL$15)=5,Jeudi),AND(WEEKDAY(JL$15)=6,Vendredi),AND(WEEKDAY(JL$15)=7,Samedi),JL$15=férié),0,1)</f>
        <v>1</v>
      </c>
      <c r="JM1" s="5">
        <f t="array" ref="JM1">IF(OR(AND(WEEKDAY(JM$15)=1,Dimanche),AND(WEEKDAY(JM$15)=2,Lundi),AND(WEEKDAY(JM$15)=3,Mardi),AND(WEEKDAY(JM$15)=4,Mercredi),AND(WEEKDAY(JM$15)=5,Jeudi),AND(WEEKDAY(JM$15)=6,Vendredi),AND(WEEKDAY(JM$15)=7,Samedi),JM$15=férié),0,1)</f>
        <v>1</v>
      </c>
      <c r="JN1" s="5">
        <f t="array" ref="JN1">IF(OR(AND(WEEKDAY(JN$15)=1,Dimanche),AND(WEEKDAY(JN$15)=2,Lundi),AND(WEEKDAY(JN$15)=3,Mardi),AND(WEEKDAY(JN$15)=4,Mercredi),AND(WEEKDAY(JN$15)=5,Jeudi),AND(WEEKDAY(JN$15)=6,Vendredi),AND(WEEKDAY(JN$15)=7,Samedi),JN$15=férié),0,1)</f>
        <v>1</v>
      </c>
      <c r="JO1" s="5">
        <f t="array" ref="JO1">IF(OR(AND(WEEKDAY(JO$15)=1,Dimanche),AND(WEEKDAY(JO$15)=2,Lundi),AND(WEEKDAY(JO$15)=3,Mardi),AND(WEEKDAY(JO$15)=4,Mercredi),AND(WEEKDAY(JO$15)=5,Jeudi),AND(WEEKDAY(JO$15)=6,Vendredi),AND(WEEKDAY(JO$15)=7,Samedi),JO$15=férié),0,1)</f>
        <v>1</v>
      </c>
      <c r="JP1" s="5">
        <f t="array" ref="JP1">IF(OR(AND(WEEKDAY(JP$15)=1,Dimanche),AND(WEEKDAY(JP$15)=2,Lundi),AND(WEEKDAY(JP$15)=3,Mardi),AND(WEEKDAY(JP$15)=4,Mercredi),AND(WEEKDAY(JP$15)=5,Jeudi),AND(WEEKDAY(JP$15)=6,Vendredi),AND(WEEKDAY(JP$15)=7,Samedi),JP$15=férié),0,1)</f>
        <v>0</v>
      </c>
      <c r="JQ1" s="5">
        <f t="array" ref="JQ1">IF(OR(AND(WEEKDAY(JQ$15)=1,Dimanche),AND(WEEKDAY(JQ$15)=2,Lundi),AND(WEEKDAY(JQ$15)=3,Mardi),AND(WEEKDAY(JQ$15)=4,Mercredi),AND(WEEKDAY(JQ$15)=5,Jeudi),AND(WEEKDAY(JQ$15)=6,Vendredi),AND(WEEKDAY(JQ$15)=7,Samedi),JQ$15=férié),0,1)</f>
        <v>0</v>
      </c>
      <c r="JR1" s="5">
        <f t="array" ref="JR1">IF(OR(AND(WEEKDAY(JR$15)=1,Dimanche),AND(WEEKDAY(JR$15)=2,Lundi),AND(WEEKDAY(JR$15)=3,Mardi),AND(WEEKDAY(JR$15)=4,Mercredi),AND(WEEKDAY(JR$15)=5,Jeudi),AND(WEEKDAY(JR$15)=6,Vendredi),AND(WEEKDAY(JR$15)=7,Samedi),JR$15=férié),0,1)</f>
        <v>1</v>
      </c>
      <c r="JS1" s="5">
        <f t="array" ref="JS1">IF(OR(AND(WEEKDAY(JS$15)=1,Dimanche),AND(WEEKDAY(JS$15)=2,Lundi),AND(WEEKDAY(JS$15)=3,Mardi),AND(WEEKDAY(JS$15)=4,Mercredi),AND(WEEKDAY(JS$15)=5,Jeudi),AND(WEEKDAY(JS$15)=6,Vendredi),AND(WEEKDAY(JS$15)=7,Samedi),JS$15=férié),0,1)</f>
        <v>1</v>
      </c>
      <c r="JT1" s="5">
        <f t="array" ref="JT1">IF(OR(AND(WEEKDAY(JT$15)=1,Dimanche),AND(WEEKDAY(JT$15)=2,Lundi),AND(WEEKDAY(JT$15)=3,Mardi),AND(WEEKDAY(JT$15)=4,Mercredi),AND(WEEKDAY(JT$15)=5,Jeudi),AND(WEEKDAY(JT$15)=6,Vendredi),AND(WEEKDAY(JT$15)=7,Samedi),JT$15=férié),0,1)</f>
        <v>1</v>
      </c>
      <c r="JU1" s="5">
        <f t="array" ref="JU1">IF(OR(AND(WEEKDAY(JU$15)=1,Dimanche),AND(WEEKDAY(JU$15)=2,Lundi),AND(WEEKDAY(JU$15)=3,Mardi),AND(WEEKDAY(JU$15)=4,Mercredi),AND(WEEKDAY(JU$15)=5,Jeudi),AND(WEEKDAY(JU$15)=6,Vendredi),AND(WEEKDAY(JU$15)=7,Samedi),JU$15=férié),0,1)</f>
        <v>1</v>
      </c>
      <c r="JV1" s="5">
        <f t="array" ref="JV1">IF(OR(AND(WEEKDAY(JV$15)=1,Dimanche),AND(WEEKDAY(JV$15)=2,Lundi),AND(WEEKDAY(JV$15)=3,Mardi),AND(WEEKDAY(JV$15)=4,Mercredi),AND(WEEKDAY(JV$15)=5,Jeudi),AND(WEEKDAY(JV$15)=6,Vendredi),AND(WEEKDAY(JV$15)=7,Samedi),JV$15=férié),0,1)</f>
        <v>1</v>
      </c>
      <c r="JW1" s="5">
        <f t="array" ref="JW1">IF(OR(AND(WEEKDAY(JW$15)=1,Dimanche),AND(WEEKDAY(JW$15)=2,Lundi),AND(WEEKDAY(JW$15)=3,Mardi),AND(WEEKDAY(JW$15)=4,Mercredi),AND(WEEKDAY(JW$15)=5,Jeudi),AND(WEEKDAY(JW$15)=6,Vendredi),AND(WEEKDAY(JW$15)=7,Samedi),JW$15=férié),0,1)</f>
        <v>0</v>
      </c>
      <c r="JX1" s="5">
        <f t="array" ref="JX1">IF(OR(AND(WEEKDAY(JX$15)=1,Dimanche),AND(WEEKDAY(JX$15)=2,Lundi),AND(WEEKDAY(JX$15)=3,Mardi),AND(WEEKDAY(JX$15)=4,Mercredi),AND(WEEKDAY(JX$15)=5,Jeudi),AND(WEEKDAY(JX$15)=6,Vendredi),AND(WEEKDAY(JX$15)=7,Samedi),JX$15=férié),0,1)</f>
        <v>0</v>
      </c>
      <c r="JY1" s="5">
        <f t="array" ref="JY1">IF(OR(AND(WEEKDAY(JY$15)=1,Dimanche),AND(WEEKDAY(JY$15)=2,Lundi),AND(WEEKDAY(JY$15)=3,Mardi),AND(WEEKDAY(JY$15)=4,Mercredi),AND(WEEKDAY(JY$15)=5,Jeudi),AND(WEEKDAY(JY$15)=6,Vendredi),AND(WEEKDAY(JY$15)=7,Samedi),JY$15=férié),0,1)</f>
        <v>1</v>
      </c>
      <c r="JZ1" s="5">
        <f t="array" ref="JZ1">IF(OR(AND(WEEKDAY(JZ$15)=1,Dimanche),AND(WEEKDAY(JZ$15)=2,Lundi),AND(WEEKDAY(JZ$15)=3,Mardi),AND(WEEKDAY(JZ$15)=4,Mercredi),AND(WEEKDAY(JZ$15)=5,Jeudi),AND(WEEKDAY(JZ$15)=6,Vendredi),AND(WEEKDAY(JZ$15)=7,Samedi),JZ$15=férié),0,1)</f>
        <v>1</v>
      </c>
      <c r="KA1" s="5">
        <f t="array" ref="KA1">IF(OR(AND(WEEKDAY(KA$15)=1,Dimanche),AND(WEEKDAY(KA$15)=2,Lundi),AND(WEEKDAY(KA$15)=3,Mardi),AND(WEEKDAY(KA$15)=4,Mercredi),AND(WEEKDAY(KA$15)=5,Jeudi),AND(WEEKDAY(KA$15)=6,Vendredi),AND(WEEKDAY(KA$15)=7,Samedi),KA$15=férié),0,1)</f>
        <v>1</v>
      </c>
      <c r="KB1" s="5">
        <f t="array" ref="KB1">IF(OR(AND(WEEKDAY(KB$15)=1,Dimanche),AND(WEEKDAY(KB$15)=2,Lundi),AND(WEEKDAY(KB$15)=3,Mardi),AND(WEEKDAY(KB$15)=4,Mercredi),AND(WEEKDAY(KB$15)=5,Jeudi),AND(WEEKDAY(KB$15)=6,Vendredi),AND(WEEKDAY(KB$15)=7,Samedi),KB$15=férié),0,1)</f>
        <v>1</v>
      </c>
      <c r="KC1" s="5">
        <f t="array" ref="KC1">IF(OR(AND(WEEKDAY(KC$15)=1,Dimanche),AND(WEEKDAY(KC$15)=2,Lundi),AND(WEEKDAY(KC$15)=3,Mardi),AND(WEEKDAY(KC$15)=4,Mercredi),AND(WEEKDAY(KC$15)=5,Jeudi),AND(WEEKDAY(KC$15)=6,Vendredi),AND(WEEKDAY(KC$15)=7,Samedi),KC$15=férié),0,1)</f>
        <v>1</v>
      </c>
      <c r="KD1" s="5">
        <f t="array" ref="KD1">IF(OR(AND(WEEKDAY(KD$15)=1,Dimanche),AND(WEEKDAY(KD$15)=2,Lundi),AND(WEEKDAY(KD$15)=3,Mardi),AND(WEEKDAY(KD$15)=4,Mercredi),AND(WEEKDAY(KD$15)=5,Jeudi),AND(WEEKDAY(KD$15)=6,Vendredi),AND(WEEKDAY(KD$15)=7,Samedi),KD$15=férié),0,1)</f>
        <v>0</v>
      </c>
      <c r="KE1" s="5">
        <f t="array" ref="KE1">IF(OR(AND(WEEKDAY(KE$15)=1,Dimanche),AND(WEEKDAY(KE$15)=2,Lundi),AND(WEEKDAY(KE$15)=3,Mardi),AND(WEEKDAY(KE$15)=4,Mercredi),AND(WEEKDAY(KE$15)=5,Jeudi),AND(WEEKDAY(KE$15)=6,Vendredi),AND(WEEKDAY(KE$15)=7,Samedi),KE$15=férié),0,1)</f>
        <v>0</v>
      </c>
      <c r="KF1" s="5">
        <f t="array" ref="KF1">IF(OR(AND(WEEKDAY(KF$15)=1,Dimanche),AND(WEEKDAY(KF$15)=2,Lundi),AND(WEEKDAY(KF$15)=3,Mardi),AND(WEEKDAY(KF$15)=4,Mercredi),AND(WEEKDAY(KF$15)=5,Jeudi),AND(WEEKDAY(KF$15)=6,Vendredi),AND(WEEKDAY(KF$15)=7,Samedi),KF$15=férié),0,1)</f>
        <v>1</v>
      </c>
      <c r="KG1" s="5">
        <f t="array" ref="KG1">IF(OR(AND(WEEKDAY(KG$15)=1,Dimanche),AND(WEEKDAY(KG$15)=2,Lundi),AND(WEEKDAY(KG$15)=3,Mardi),AND(WEEKDAY(KG$15)=4,Mercredi),AND(WEEKDAY(KG$15)=5,Jeudi),AND(WEEKDAY(KG$15)=6,Vendredi),AND(WEEKDAY(KG$15)=7,Samedi),KG$15=férié),0,1)</f>
        <v>1</v>
      </c>
      <c r="KH1" s="5">
        <f t="array" ref="KH1">IF(OR(AND(WEEKDAY(KH$15)=1,Dimanche),AND(WEEKDAY(KH$15)=2,Lundi),AND(WEEKDAY(KH$15)=3,Mardi),AND(WEEKDAY(KH$15)=4,Mercredi),AND(WEEKDAY(KH$15)=5,Jeudi),AND(WEEKDAY(KH$15)=6,Vendredi),AND(WEEKDAY(KH$15)=7,Samedi),KH$15=férié),0,1)</f>
        <v>1</v>
      </c>
      <c r="KI1" s="5">
        <f t="array" ref="KI1">IF(OR(AND(WEEKDAY(KI$15)=1,Dimanche),AND(WEEKDAY(KI$15)=2,Lundi),AND(WEEKDAY(KI$15)=3,Mardi),AND(WEEKDAY(KI$15)=4,Mercredi),AND(WEEKDAY(KI$15)=5,Jeudi),AND(WEEKDAY(KI$15)=6,Vendredi),AND(WEEKDAY(KI$15)=7,Samedi),KI$15=férié),0,1)</f>
        <v>1</v>
      </c>
      <c r="KJ1" s="5">
        <f t="array" ref="KJ1">IF(OR(AND(WEEKDAY(KJ$15)=1,Dimanche),AND(WEEKDAY(KJ$15)=2,Lundi),AND(WEEKDAY(KJ$15)=3,Mardi),AND(WEEKDAY(KJ$15)=4,Mercredi),AND(WEEKDAY(KJ$15)=5,Jeudi),AND(WEEKDAY(KJ$15)=6,Vendredi),AND(WEEKDAY(KJ$15)=7,Samedi),KJ$15=férié),0,1)</f>
        <v>1</v>
      </c>
      <c r="KK1" s="5">
        <f t="array" ref="KK1">IF(OR(AND(WEEKDAY(KK$15)=1,Dimanche),AND(WEEKDAY(KK$15)=2,Lundi),AND(WEEKDAY(KK$15)=3,Mardi),AND(WEEKDAY(KK$15)=4,Mercredi),AND(WEEKDAY(KK$15)=5,Jeudi),AND(WEEKDAY(KK$15)=6,Vendredi),AND(WEEKDAY(KK$15)=7,Samedi),KK$15=férié),0,1)</f>
        <v>0</v>
      </c>
      <c r="KL1" s="5">
        <f t="array" ref="KL1">IF(OR(AND(WEEKDAY(KL$15)=1,Dimanche),AND(WEEKDAY(KL$15)=2,Lundi),AND(WEEKDAY(KL$15)=3,Mardi),AND(WEEKDAY(KL$15)=4,Mercredi),AND(WEEKDAY(KL$15)=5,Jeudi),AND(WEEKDAY(KL$15)=6,Vendredi),AND(WEEKDAY(KL$15)=7,Samedi),KL$15=férié),0,1)</f>
        <v>0</v>
      </c>
      <c r="KM1" s="5">
        <f t="array" ref="KM1">IF(OR(AND(WEEKDAY(KM$15)=1,Dimanche),AND(WEEKDAY(KM$15)=2,Lundi),AND(WEEKDAY(KM$15)=3,Mardi),AND(WEEKDAY(KM$15)=4,Mercredi),AND(WEEKDAY(KM$15)=5,Jeudi),AND(WEEKDAY(KM$15)=6,Vendredi),AND(WEEKDAY(KM$15)=7,Samedi),KM$15=férié),0,1)</f>
        <v>1</v>
      </c>
      <c r="KN1" s="5">
        <f t="array" ref="KN1">IF(OR(AND(WEEKDAY(KN$15)=1,Dimanche),AND(WEEKDAY(KN$15)=2,Lundi),AND(WEEKDAY(KN$15)=3,Mardi),AND(WEEKDAY(KN$15)=4,Mercredi),AND(WEEKDAY(KN$15)=5,Jeudi),AND(WEEKDAY(KN$15)=6,Vendredi),AND(WEEKDAY(KN$15)=7,Samedi),KN$15=férié),0,1)</f>
        <v>1</v>
      </c>
      <c r="KO1" s="5">
        <f t="array" ref="KO1">IF(OR(AND(WEEKDAY(KO$15)=1,Dimanche),AND(WEEKDAY(KO$15)=2,Lundi),AND(WEEKDAY(KO$15)=3,Mardi),AND(WEEKDAY(KO$15)=4,Mercredi),AND(WEEKDAY(KO$15)=5,Jeudi),AND(WEEKDAY(KO$15)=6,Vendredi),AND(WEEKDAY(KO$15)=7,Samedi),KO$15=férié),0,1)</f>
        <v>1</v>
      </c>
      <c r="KP1" s="5">
        <f t="array" ref="KP1">IF(OR(AND(WEEKDAY(KP$15)=1,Dimanche),AND(WEEKDAY(KP$15)=2,Lundi),AND(WEEKDAY(KP$15)=3,Mardi),AND(WEEKDAY(KP$15)=4,Mercredi),AND(WEEKDAY(KP$15)=5,Jeudi),AND(WEEKDAY(KP$15)=6,Vendredi),AND(WEEKDAY(KP$15)=7,Samedi),KP$15=férié),0,1)</f>
        <v>1</v>
      </c>
      <c r="KQ1" s="5">
        <f t="array" ref="KQ1">IF(OR(AND(WEEKDAY(KQ$15)=1,Dimanche),AND(WEEKDAY(KQ$15)=2,Lundi),AND(WEEKDAY(KQ$15)=3,Mardi),AND(WEEKDAY(KQ$15)=4,Mercredi),AND(WEEKDAY(KQ$15)=5,Jeudi),AND(WEEKDAY(KQ$15)=6,Vendredi),AND(WEEKDAY(KQ$15)=7,Samedi),KQ$15=férié),0,1)</f>
        <v>1</v>
      </c>
      <c r="KR1" s="5">
        <f t="array" ref="KR1">IF(OR(AND(WEEKDAY(KR$15)=1,Dimanche),AND(WEEKDAY(KR$15)=2,Lundi),AND(WEEKDAY(KR$15)=3,Mardi),AND(WEEKDAY(KR$15)=4,Mercredi),AND(WEEKDAY(KR$15)=5,Jeudi),AND(WEEKDAY(KR$15)=6,Vendredi),AND(WEEKDAY(KR$15)=7,Samedi),KR$15=férié),0,1)</f>
        <v>0</v>
      </c>
      <c r="KS1" s="5">
        <f t="array" ref="KS1">IF(OR(AND(WEEKDAY(KS$15)=1,Dimanche),AND(WEEKDAY(KS$15)=2,Lundi),AND(WEEKDAY(KS$15)=3,Mardi),AND(WEEKDAY(KS$15)=4,Mercredi),AND(WEEKDAY(KS$15)=5,Jeudi),AND(WEEKDAY(KS$15)=6,Vendredi),AND(WEEKDAY(KS$15)=7,Samedi),KS$15=férié),0,1)</f>
        <v>0</v>
      </c>
      <c r="KT1" s="5">
        <f t="array" ref="KT1">IF(OR(AND(WEEKDAY(KT$15)=1,Dimanche),AND(WEEKDAY(KT$15)=2,Lundi),AND(WEEKDAY(KT$15)=3,Mardi),AND(WEEKDAY(KT$15)=4,Mercredi),AND(WEEKDAY(KT$15)=5,Jeudi),AND(WEEKDAY(KT$15)=6,Vendredi),AND(WEEKDAY(KT$15)=7,Samedi),KT$15=férié),0,1)</f>
        <v>1</v>
      </c>
      <c r="KU1" s="5">
        <f t="array" ref="KU1">IF(OR(AND(WEEKDAY(KU$15)=1,Dimanche),AND(WEEKDAY(KU$15)=2,Lundi),AND(WEEKDAY(KU$15)=3,Mardi),AND(WEEKDAY(KU$15)=4,Mercredi),AND(WEEKDAY(KU$15)=5,Jeudi),AND(WEEKDAY(KU$15)=6,Vendredi),AND(WEEKDAY(KU$15)=7,Samedi),KU$15=férié),0,1)</f>
        <v>1</v>
      </c>
      <c r="KV1" s="5">
        <f t="array" ref="KV1">IF(OR(AND(WEEKDAY(KV$15)=1,Dimanche),AND(WEEKDAY(KV$15)=2,Lundi),AND(WEEKDAY(KV$15)=3,Mardi),AND(WEEKDAY(KV$15)=4,Mercredi),AND(WEEKDAY(KV$15)=5,Jeudi),AND(WEEKDAY(KV$15)=6,Vendredi),AND(WEEKDAY(KV$15)=7,Samedi),KV$15=férié),0,1)</f>
        <v>1</v>
      </c>
      <c r="KW1" s="5">
        <f t="array" ref="KW1">IF(OR(AND(WEEKDAY(KW$15)=1,Dimanche),AND(WEEKDAY(KW$15)=2,Lundi),AND(WEEKDAY(KW$15)=3,Mardi),AND(WEEKDAY(KW$15)=4,Mercredi),AND(WEEKDAY(KW$15)=5,Jeudi),AND(WEEKDAY(KW$15)=6,Vendredi),AND(WEEKDAY(KW$15)=7,Samedi),KW$15=férié),0,1)</f>
        <v>1</v>
      </c>
      <c r="KX1" s="5">
        <f t="array" ref="KX1">IF(OR(AND(WEEKDAY(KX$15)=1,Dimanche),AND(WEEKDAY(KX$15)=2,Lundi),AND(WEEKDAY(KX$15)=3,Mardi),AND(WEEKDAY(KX$15)=4,Mercredi),AND(WEEKDAY(KX$15)=5,Jeudi),AND(WEEKDAY(KX$15)=6,Vendredi),AND(WEEKDAY(KX$15)=7,Samedi),KX$15=férié),0,1)</f>
        <v>1</v>
      </c>
      <c r="KY1" s="5">
        <f t="array" ref="KY1">IF(OR(AND(WEEKDAY(KY$15)=1,Dimanche),AND(WEEKDAY(KY$15)=2,Lundi),AND(WEEKDAY(KY$15)=3,Mardi),AND(WEEKDAY(KY$15)=4,Mercredi),AND(WEEKDAY(KY$15)=5,Jeudi),AND(WEEKDAY(KY$15)=6,Vendredi),AND(WEEKDAY(KY$15)=7,Samedi),KY$15=férié),0,1)</f>
        <v>0</v>
      </c>
      <c r="KZ1" s="5">
        <f t="array" ref="KZ1">IF(OR(AND(WEEKDAY(KZ$15)=1,Dimanche),AND(WEEKDAY(KZ$15)=2,Lundi),AND(WEEKDAY(KZ$15)=3,Mardi),AND(WEEKDAY(KZ$15)=4,Mercredi),AND(WEEKDAY(KZ$15)=5,Jeudi),AND(WEEKDAY(KZ$15)=6,Vendredi),AND(WEEKDAY(KZ$15)=7,Samedi),KZ$15=férié),0,1)</f>
        <v>0</v>
      </c>
      <c r="LA1" s="5">
        <f t="array" ref="LA1">IF(OR(AND(WEEKDAY(LA$15)=1,Dimanche),AND(WEEKDAY(LA$15)=2,Lundi),AND(WEEKDAY(LA$15)=3,Mardi),AND(WEEKDAY(LA$15)=4,Mercredi),AND(WEEKDAY(LA$15)=5,Jeudi),AND(WEEKDAY(LA$15)=6,Vendredi),AND(WEEKDAY(LA$15)=7,Samedi),LA$15=férié),0,1)</f>
        <v>1</v>
      </c>
      <c r="LB1" s="5">
        <f t="array" ref="LB1">IF(OR(AND(WEEKDAY(LB$15)=1,Dimanche),AND(WEEKDAY(LB$15)=2,Lundi),AND(WEEKDAY(LB$15)=3,Mardi),AND(WEEKDAY(LB$15)=4,Mercredi),AND(WEEKDAY(LB$15)=5,Jeudi),AND(WEEKDAY(LB$15)=6,Vendredi),AND(WEEKDAY(LB$15)=7,Samedi),LB$15=férié),0,1)</f>
        <v>1</v>
      </c>
      <c r="LC1" s="5">
        <f t="array" ref="LC1">IF(OR(AND(WEEKDAY(LC$15)=1,Dimanche),AND(WEEKDAY(LC$15)=2,Lundi),AND(WEEKDAY(LC$15)=3,Mardi),AND(WEEKDAY(LC$15)=4,Mercredi),AND(WEEKDAY(LC$15)=5,Jeudi),AND(WEEKDAY(LC$15)=6,Vendredi),AND(WEEKDAY(LC$15)=7,Samedi),LC$15=férié),0,1)</f>
        <v>1</v>
      </c>
      <c r="LD1" s="5">
        <f t="array" ref="LD1">IF(OR(AND(WEEKDAY(LD$15)=1,Dimanche),AND(WEEKDAY(LD$15)=2,Lundi),AND(WEEKDAY(LD$15)=3,Mardi),AND(WEEKDAY(LD$15)=4,Mercredi),AND(WEEKDAY(LD$15)=5,Jeudi),AND(WEEKDAY(LD$15)=6,Vendredi),AND(WEEKDAY(LD$15)=7,Samedi),LD$15=férié),0,1)</f>
        <v>1</v>
      </c>
      <c r="LE1" s="5">
        <f t="array" ref="LE1">IF(OR(AND(WEEKDAY(LE$15)=1,Dimanche),AND(WEEKDAY(LE$15)=2,Lundi),AND(WEEKDAY(LE$15)=3,Mardi),AND(WEEKDAY(LE$15)=4,Mercredi),AND(WEEKDAY(LE$15)=5,Jeudi),AND(WEEKDAY(LE$15)=6,Vendredi),AND(WEEKDAY(LE$15)=7,Samedi),LE$15=férié),0,1)</f>
        <v>1</v>
      </c>
      <c r="LF1" s="5">
        <f t="array" ref="LF1">IF(OR(AND(WEEKDAY(LF$15)=1,Dimanche),AND(WEEKDAY(LF$15)=2,Lundi),AND(WEEKDAY(LF$15)=3,Mardi),AND(WEEKDAY(LF$15)=4,Mercredi),AND(WEEKDAY(LF$15)=5,Jeudi),AND(WEEKDAY(LF$15)=6,Vendredi),AND(WEEKDAY(LF$15)=7,Samedi),LF$15=férié),0,1)</f>
        <v>0</v>
      </c>
      <c r="LG1" s="5">
        <f t="array" ref="LG1">IF(OR(AND(WEEKDAY(LG$15)=1,Dimanche),AND(WEEKDAY(LG$15)=2,Lundi),AND(WEEKDAY(LG$15)=3,Mardi),AND(WEEKDAY(LG$15)=4,Mercredi),AND(WEEKDAY(LG$15)=5,Jeudi),AND(WEEKDAY(LG$15)=6,Vendredi),AND(WEEKDAY(LG$15)=7,Samedi),LG$15=férié),0,1)</f>
        <v>0</v>
      </c>
      <c r="LH1" s="5">
        <f t="array" ref="LH1">IF(OR(AND(WEEKDAY(LH$15)=1,Dimanche),AND(WEEKDAY(LH$15)=2,Lundi),AND(WEEKDAY(LH$15)=3,Mardi),AND(WEEKDAY(LH$15)=4,Mercredi),AND(WEEKDAY(LH$15)=5,Jeudi),AND(WEEKDAY(LH$15)=6,Vendredi),AND(WEEKDAY(LH$15)=7,Samedi),LH$15=férié),0,1)</f>
        <v>1</v>
      </c>
      <c r="LI1" s="5">
        <f t="array" ref="LI1">IF(OR(AND(WEEKDAY(LI$15)=1,Dimanche),AND(WEEKDAY(LI$15)=2,Lundi),AND(WEEKDAY(LI$15)=3,Mardi),AND(WEEKDAY(LI$15)=4,Mercredi),AND(WEEKDAY(LI$15)=5,Jeudi),AND(WEEKDAY(LI$15)=6,Vendredi),AND(WEEKDAY(LI$15)=7,Samedi),LI$15=férié),0,1)</f>
        <v>1</v>
      </c>
      <c r="LJ1" s="5">
        <f t="array" ref="LJ1">IF(OR(AND(WEEKDAY(LJ$15)=1,Dimanche),AND(WEEKDAY(LJ$15)=2,Lundi),AND(WEEKDAY(LJ$15)=3,Mardi),AND(WEEKDAY(LJ$15)=4,Mercredi),AND(WEEKDAY(LJ$15)=5,Jeudi),AND(WEEKDAY(LJ$15)=6,Vendredi),AND(WEEKDAY(LJ$15)=7,Samedi),LJ$15=férié),0,1)</f>
        <v>0</v>
      </c>
      <c r="LK1" s="5">
        <f t="array" ref="LK1">IF(OR(AND(WEEKDAY(LK$15)=1,Dimanche),AND(WEEKDAY(LK$15)=2,Lundi),AND(WEEKDAY(LK$15)=3,Mardi),AND(WEEKDAY(LK$15)=4,Mercredi),AND(WEEKDAY(LK$15)=5,Jeudi),AND(WEEKDAY(LK$15)=6,Vendredi),AND(WEEKDAY(LK$15)=7,Samedi),LK$15=férié),0,1)</f>
        <v>1</v>
      </c>
      <c r="LL1" s="5">
        <f t="array" ref="LL1">IF(OR(AND(WEEKDAY(LL$15)=1,Dimanche),AND(WEEKDAY(LL$15)=2,Lundi),AND(WEEKDAY(LL$15)=3,Mardi),AND(WEEKDAY(LL$15)=4,Mercredi),AND(WEEKDAY(LL$15)=5,Jeudi),AND(WEEKDAY(LL$15)=6,Vendredi),AND(WEEKDAY(LL$15)=7,Samedi),LL$15=férié),0,1)</f>
        <v>1</v>
      </c>
      <c r="LM1" s="5">
        <f t="array" ref="LM1">IF(OR(AND(WEEKDAY(LM$15)=1,Dimanche),AND(WEEKDAY(LM$15)=2,Lundi),AND(WEEKDAY(LM$15)=3,Mardi),AND(WEEKDAY(LM$15)=4,Mercredi),AND(WEEKDAY(LM$15)=5,Jeudi),AND(WEEKDAY(LM$15)=6,Vendredi),AND(WEEKDAY(LM$15)=7,Samedi),LM$15=férié),0,1)</f>
        <v>0</v>
      </c>
      <c r="LN1" s="5">
        <f t="array" ref="LN1">IF(OR(AND(WEEKDAY(LN$15)=1,Dimanche),AND(WEEKDAY(LN$15)=2,Lundi),AND(WEEKDAY(LN$15)=3,Mardi),AND(WEEKDAY(LN$15)=4,Mercredi),AND(WEEKDAY(LN$15)=5,Jeudi),AND(WEEKDAY(LN$15)=6,Vendredi),AND(WEEKDAY(LN$15)=7,Samedi),LN$15=férié),0,1)</f>
        <v>0</v>
      </c>
      <c r="LO1" s="5">
        <f t="array" ref="LO1">IF(OR(AND(WEEKDAY(LO$15)=1,Dimanche),AND(WEEKDAY(LO$15)=2,Lundi),AND(WEEKDAY(LO$15)=3,Mardi),AND(WEEKDAY(LO$15)=4,Mercredi),AND(WEEKDAY(LO$15)=5,Jeudi),AND(WEEKDAY(LO$15)=6,Vendredi),AND(WEEKDAY(LO$15)=7,Samedi),LO$15=férié),0,1)</f>
        <v>1</v>
      </c>
      <c r="LP1" s="5">
        <f t="array" ref="LP1">IF(OR(AND(WEEKDAY(LP$15)=1,Dimanche),AND(WEEKDAY(LP$15)=2,Lundi),AND(WEEKDAY(LP$15)=3,Mardi),AND(WEEKDAY(LP$15)=4,Mercredi),AND(WEEKDAY(LP$15)=5,Jeudi),AND(WEEKDAY(LP$15)=6,Vendredi),AND(WEEKDAY(LP$15)=7,Samedi),LP$15=férié),0,1)</f>
        <v>1</v>
      </c>
      <c r="LQ1" s="5">
        <f t="array" ref="LQ1">IF(OR(AND(WEEKDAY(LQ$15)=1,Dimanche),AND(WEEKDAY(LQ$15)=2,Lundi),AND(WEEKDAY(LQ$15)=3,Mardi),AND(WEEKDAY(LQ$15)=4,Mercredi),AND(WEEKDAY(LQ$15)=5,Jeudi),AND(WEEKDAY(LQ$15)=6,Vendredi),AND(WEEKDAY(LQ$15)=7,Samedi),LQ$15=férié),0,1)</f>
        <v>1</v>
      </c>
      <c r="LR1" s="5">
        <f t="array" ref="LR1">IF(OR(AND(WEEKDAY(LR$15)=1,Dimanche),AND(WEEKDAY(LR$15)=2,Lundi),AND(WEEKDAY(LR$15)=3,Mardi),AND(WEEKDAY(LR$15)=4,Mercredi),AND(WEEKDAY(LR$15)=5,Jeudi),AND(WEEKDAY(LR$15)=6,Vendredi),AND(WEEKDAY(LR$15)=7,Samedi),LR$15=férié),0,1)</f>
        <v>1</v>
      </c>
      <c r="LS1" s="5">
        <f t="array" ref="LS1">IF(OR(AND(WEEKDAY(LS$15)=1,Dimanche),AND(WEEKDAY(LS$15)=2,Lundi),AND(WEEKDAY(LS$15)=3,Mardi),AND(WEEKDAY(LS$15)=4,Mercredi),AND(WEEKDAY(LS$15)=5,Jeudi),AND(WEEKDAY(LS$15)=6,Vendredi),AND(WEEKDAY(LS$15)=7,Samedi),LS$15=férié),0,1)</f>
        <v>1</v>
      </c>
      <c r="LT1" s="5">
        <f t="array" ref="LT1">IF(OR(AND(WEEKDAY(LT$15)=1,Dimanche),AND(WEEKDAY(LT$15)=2,Lundi),AND(WEEKDAY(LT$15)=3,Mardi),AND(WEEKDAY(LT$15)=4,Mercredi),AND(WEEKDAY(LT$15)=5,Jeudi),AND(WEEKDAY(LT$15)=6,Vendredi),AND(WEEKDAY(LT$15)=7,Samedi),LT$15=férié),0,1)</f>
        <v>0</v>
      </c>
      <c r="LU1" s="5">
        <f t="array" ref="LU1">IF(OR(AND(WEEKDAY(LU$15)=1,Dimanche),AND(WEEKDAY(LU$15)=2,Lundi),AND(WEEKDAY(LU$15)=3,Mardi),AND(WEEKDAY(LU$15)=4,Mercredi),AND(WEEKDAY(LU$15)=5,Jeudi),AND(WEEKDAY(LU$15)=6,Vendredi),AND(WEEKDAY(LU$15)=7,Samedi),LU$15=férié),0,1)</f>
        <v>0</v>
      </c>
      <c r="LV1" s="5">
        <f t="array" ref="LV1">IF(OR(AND(WEEKDAY(LV$15)=1,Dimanche),AND(WEEKDAY(LV$15)=2,Lundi),AND(WEEKDAY(LV$15)=3,Mardi),AND(WEEKDAY(LV$15)=4,Mercredi),AND(WEEKDAY(LV$15)=5,Jeudi),AND(WEEKDAY(LV$15)=6,Vendredi),AND(WEEKDAY(LV$15)=7,Samedi),LV$15=férié),0,1)</f>
        <v>1</v>
      </c>
      <c r="LW1" s="5">
        <f t="array" ref="LW1">IF(OR(AND(WEEKDAY(LW$15)=1,Dimanche),AND(WEEKDAY(LW$15)=2,Lundi),AND(WEEKDAY(LW$15)=3,Mardi),AND(WEEKDAY(LW$15)=4,Mercredi),AND(WEEKDAY(LW$15)=5,Jeudi),AND(WEEKDAY(LW$15)=6,Vendredi),AND(WEEKDAY(LW$15)=7,Samedi),LW$15=férié),0,1)</f>
        <v>1</v>
      </c>
      <c r="LX1" s="5">
        <f t="array" ref="LX1">IF(OR(AND(WEEKDAY(LX$15)=1,Dimanche),AND(WEEKDAY(LX$15)=2,Lundi),AND(WEEKDAY(LX$15)=3,Mardi),AND(WEEKDAY(LX$15)=4,Mercredi),AND(WEEKDAY(LX$15)=5,Jeudi),AND(WEEKDAY(LX$15)=6,Vendredi),AND(WEEKDAY(LX$15)=7,Samedi),LX$15=férié),0,1)</f>
        <v>1</v>
      </c>
      <c r="LY1" s="5">
        <f t="array" ref="LY1">IF(OR(AND(WEEKDAY(LY$15)=1,Dimanche),AND(WEEKDAY(LY$15)=2,Lundi),AND(WEEKDAY(LY$15)=3,Mardi),AND(WEEKDAY(LY$15)=4,Mercredi),AND(WEEKDAY(LY$15)=5,Jeudi),AND(WEEKDAY(LY$15)=6,Vendredi),AND(WEEKDAY(LY$15)=7,Samedi),LY$15=férié),0,1)</f>
        <v>1</v>
      </c>
      <c r="LZ1" s="5">
        <f t="array" ref="LZ1">IF(OR(AND(WEEKDAY(LZ$15)=1,Dimanche),AND(WEEKDAY(LZ$15)=2,Lundi),AND(WEEKDAY(LZ$15)=3,Mardi),AND(WEEKDAY(LZ$15)=4,Mercredi),AND(WEEKDAY(LZ$15)=5,Jeudi),AND(WEEKDAY(LZ$15)=6,Vendredi),AND(WEEKDAY(LZ$15)=7,Samedi),LZ$15=férié),0,1)</f>
        <v>1</v>
      </c>
      <c r="MA1" s="5">
        <f t="array" ref="MA1">IF(OR(AND(WEEKDAY(MA$15)=1,Dimanche),AND(WEEKDAY(MA$15)=2,Lundi),AND(WEEKDAY(MA$15)=3,Mardi),AND(WEEKDAY(MA$15)=4,Mercredi),AND(WEEKDAY(MA$15)=5,Jeudi),AND(WEEKDAY(MA$15)=6,Vendredi),AND(WEEKDAY(MA$15)=7,Samedi),MA$15=férié),0,1)</f>
        <v>0</v>
      </c>
      <c r="MB1" s="5">
        <f t="array" ref="MB1">IF(OR(AND(WEEKDAY(MB$15)=1,Dimanche),AND(WEEKDAY(MB$15)=2,Lundi),AND(WEEKDAY(MB$15)=3,Mardi),AND(WEEKDAY(MB$15)=4,Mercredi),AND(WEEKDAY(MB$15)=5,Jeudi),AND(WEEKDAY(MB$15)=6,Vendredi),AND(WEEKDAY(MB$15)=7,Samedi),MB$15=férié),0,1)</f>
        <v>0</v>
      </c>
      <c r="MC1" s="5">
        <f t="array" ref="MC1">IF(OR(AND(WEEKDAY(MC$15)=1,Dimanche),AND(WEEKDAY(MC$15)=2,Lundi),AND(WEEKDAY(MC$15)=3,Mardi),AND(WEEKDAY(MC$15)=4,Mercredi),AND(WEEKDAY(MC$15)=5,Jeudi),AND(WEEKDAY(MC$15)=6,Vendredi),AND(WEEKDAY(MC$15)=7,Samedi),MC$15=férié),0,1)</f>
        <v>1</v>
      </c>
      <c r="MD1" s="5">
        <f t="array" ref="MD1">IF(OR(AND(WEEKDAY(MD$15)=1,Dimanche),AND(WEEKDAY(MD$15)=2,Lundi),AND(WEEKDAY(MD$15)=3,Mardi),AND(WEEKDAY(MD$15)=4,Mercredi),AND(WEEKDAY(MD$15)=5,Jeudi),AND(WEEKDAY(MD$15)=6,Vendredi),AND(WEEKDAY(MD$15)=7,Samedi),MD$15=férié),0,1)</f>
        <v>1</v>
      </c>
      <c r="ME1" s="5">
        <f t="array" ref="ME1">IF(OR(AND(WEEKDAY(ME$15)=1,Dimanche),AND(WEEKDAY(ME$15)=2,Lundi),AND(WEEKDAY(ME$15)=3,Mardi),AND(WEEKDAY(ME$15)=4,Mercredi),AND(WEEKDAY(ME$15)=5,Jeudi),AND(WEEKDAY(ME$15)=6,Vendredi),AND(WEEKDAY(ME$15)=7,Samedi),ME$15=férié),0,1)</f>
        <v>1</v>
      </c>
      <c r="MF1" s="5">
        <f t="array" ref="MF1">IF(OR(AND(WEEKDAY(MF$15)=1,Dimanche),AND(WEEKDAY(MF$15)=2,Lundi),AND(WEEKDAY(MF$15)=3,Mardi),AND(WEEKDAY(MF$15)=4,Mercredi),AND(WEEKDAY(MF$15)=5,Jeudi),AND(WEEKDAY(MF$15)=6,Vendredi),AND(WEEKDAY(MF$15)=7,Samedi),MF$15=férié),0,1)</f>
        <v>1</v>
      </c>
      <c r="MG1" s="5">
        <f t="array" ref="MG1">IF(OR(AND(WEEKDAY(MG$15)=1,Dimanche),AND(WEEKDAY(MG$15)=2,Lundi),AND(WEEKDAY(MG$15)=3,Mardi),AND(WEEKDAY(MG$15)=4,Mercredi),AND(WEEKDAY(MG$15)=5,Jeudi),AND(WEEKDAY(MG$15)=6,Vendredi),AND(WEEKDAY(MG$15)=7,Samedi),MG$15=férié),0,1)</f>
        <v>1</v>
      </c>
      <c r="MH1" s="5">
        <f t="array" ref="MH1">IF(OR(AND(WEEKDAY(MH$15)=1,Dimanche),AND(WEEKDAY(MH$15)=2,Lundi),AND(WEEKDAY(MH$15)=3,Mardi),AND(WEEKDAY(MH$15)=4,Mercredi),AND(WEEKDAY(MH$15)=5,Jeudi),AND(WEEKDAY(MH$15)=6,Vendredi),AND(WEEKDAY(MH$15)=7,Samedi),MH$15=férié),0,1)</f>
        <v>0</v>
      </c>
      <c r="MI1" s="5">
        <f t="array" ref="MI1">IF(OR(AND(WEEKDAY(MI$15)=1,Dimanche),AND(WEEKDAY(MI$15)=2,Lundi),AND(WEEKDAY(MI$15)=3,Mardi),AND(WEEKDAY(MI$15)=4,Mercredi),AND(WEEKDAY(MI$15)=5,Jeudi),AND(WEEKDAY(MI$15)=6,Vendredi),AND(WEEKDAY(MI$15)=7,Samedi),MI$15=férié),0,1)</f>
        <v>0</v>
      </c>
      <c r="MJ1" s="5">
        <f t="array" ref="MJ1">IF(OR(AND(WEEKDAY(MJ$15)=1,Dimanche),AND(WEEKDAY(MJ$15)=2,Lundi),AND(WEEKDAY(MJ$15)=3,Mardi),AND(WEEKDAY(MJ$15)=4,Mercredi),AND(WEEKDAY(MJ$15)=5,Jeudi),AND(WEEKDAY(MJ$15)=6,Vendredi),AND(WEEKDAY(MJ$15)=7,Samedi),MJ$15=férié),0,1)</f>
        <v>1</v>
      </c>
      <c r="MK1" s="5">
        <f t="array" ref="MK1">IF(OR(AND(WEEKDAY(MK$15)=1,Dimanche),AND(WEEKDAY(MK$15)=2,Lundi),AND(WEEKDAY(MK$15)=3,Mardi),AND(WEEKDAY(MK$15)=4,Mercredi),AND(WEEKDAY(MK$15)=5,Jeudi),AND(WEEKDAY(MK$15)=6,Vendredi),AND(WEEKDAY(MK$15)=7,Samedi),MK$15=férié),0,1)</f>
        <v>1</v>
      </c>
      <c r="ML1" s="5">
        <f t="array" ref="ML1">IF(OR(AND(WEEKDAY(ML$15)=1,Dimanche),AND(WEEKDAY(ML$15)=2,Lundi),AND(WEEKDAY(ML$15)=3,Mardi),AND(WEEKDAY(ML$15)=4,Mercredi),AND(WEEKDAY(ML$15)=5,Jeudi),AND(WEEKDAY(ML$15)=6,Vendredi),AND(WEEKDAY(ML$15)=7,Samedi),ML$15=férié),0,1)</f>
        <v>1</v>
      </c>
      <c r="MM1" s="5">
        <f t="array" ref="MM1">IF(OR(AND(WEEKDAY(MM$15)=1,Dimanche),AND(WEEKDAY(MM$15)=2,Lundi),AND(WEEKDAY(MM$15)=3,Mardi),AND(WEEKDAY(MM$15)=4,Mercredi),AND(WEEKDAY(MM$15)=5,Jeudi),AND(WEEKDAY(MM$15)=6,Vendredi),AND(WEEKDAY(MM$15)=7,Samedi),MM$15=férié),0,1)</f>
        <v>1</v>
      </c>
      <c r="MN1" s="5">
        <f t="array" ref="MN1">IF(OR(AND(WEEKDAY(MN$15)=1,Dimanche),AND(WEEKDAY(MN$15)=2,Lundi),AND(WEEKDAY(MN$15)=3,Mardi),AND(WEEKDAY(MN$15)=4,Mercredi),AND(WEEKDAY(MN$15)=5,Jeudi),AND(WEEKDAY(MN$15)=6,Vendredi),AND(WEEKDAY(MN$15)=7,Samedi),MN$15=férié),0,1)</f>
        <v>1</v>
      </c>
      <c r="MO1" s="5">
        <f t="array" ref="MO1">IF(OR(AND(WEEKDAY(MO$15)=1,Dimanche),AND(WEEKDAY(MO$15)=2,Lundi),AND(WEEKDAY(MO$15)=3,Mardi),AND(WEEKDAY(MO$15)=4,Mercredi),AND(WEEKDAY(MO$15)=5,Jeudi),AND(WEEKDAY(MO$15)=6,Vendredi),AND(WEEKDAY(MO$15)=7,Samedi),MO$15=férié),0,1)</f>
        <v>0</v>
      </c>
      <c r="MP1" s="5">
        <f t="array" ref="MP1">IF(OR(AND(WEEKDAY(MP$15)=1,Dimanche),AND(WEEKDAY(MP$15)=2,Lundi),AND(WEEKDAY(MP$15)=3,Mardi),AND(WEEKDAY(MP$15)=4,Mercredi),AND(WEEKDAY(MP$15)=5,Jeudi),AND(WEEKDAY(MP$15)=6,Vendredi),AND(WEEKDAY(MP$15)=7,Samedi),MP$15=férié),0,1)</f>
        <v>0</v>
      </c>
      <c r="MQ1" s="5">
        <f t="array" ref="MQ1">IF(OR(AND(WEEKDAY(MQ$15)=1,Dimanche),AND(WEEKDAY(MQ$15)=2,Lundi),AND(WEEKDAY(MQ$15)=3,Mardi),AND(WEEKDAY(MQ$15)=4,Mercredi),AND(WEEKDAY(MQ$15)=5,Jeudi),AND(WEEKDAY(MQ$15)=6,Vendredi),AND(WEEKDAY(MQ$15)=7,Samedi),MQ$15=férié),0,1)</f>
        <v>1</v>
      </c>
      <c r="MR1" s="5">
        <f t="array" ref="MR1">IF(OR(AND(WEEKDAY(MR$15)=1,Dimanche),AND(WEEKDAY(MR$15)=2,Lundi),AND(WEEKDAY(MR$15)=3,Mardi),AND(WEEKDAY(MR$15)=4,Mercredi),AND(WEEKDAY(MR$15)=5,Jeudi),AND(WEEKDAY(MR$15)=6,Vendredi),AND(WEEKDAY(MR$15)=7,Samedi),MR$15=férié),0,1)</f>
        <v>1</v>
      </c>
      <c r="MS1" s="5">
        <f t="array" ref="MS1">IF(OR(AND(WEEKDAY(MS$15)=1,Dimanche),AND(WEEKDAY(MS$15)=2,Lundi),AND(WEEKDAY(MS$15)=3,Mardi),AND(WEEKDAY(MS$15)=4,Mercredi),AND(WEEKDAY(MS$15)=5,Jeudi),AND(WEEKDAY(MS$15)=6,Vendredi),AND(WEEKDAY(MS$15)=7,Samedi),MS$15=férié),0,1)</f>
        <v>1</v>
      </c>
      <c r="MT1" s="5">
        <f t="array" ref="MT1">IF(OR(AND(WEEKDAY(MT$15)=1,Dimanche),AND(WEEKDAY(MT$15)=2,Lundi),AND(WEEKDAY(MT$15)=3,Mardi),AND(WEEKDAY(MT$15)=4,Mercredi),AND(WEEKDAY(MT$15)=5,Jeudi),AND(WEEKDAY(MT$15)=6,Vendredi),AND(WEEKDAY(MT$15)=7,Samedi),MT$15=férié),0,1)</f>
        <v>1</v>
      </c>
      <c r="MU1" s="5">
        <f t="array" ref="MU1">IF(OR(AND(WEEKDAY(MU$15)=1,Dimanche),AND(WEEKDAY(MU$15)=2,Lundi),AND(WEEKDAY(MU$15)=3,Mardi),AND(WEEKDAY(MU$15)=4,Mercredi),AND(WEEKDAY(MU$15)=5,Jeudi),AND(WEEKDAY(MU$15)=6,Vendredi),AND(WEEKDAY(MU$15)=7,Samedi),MU$15=férié),0,1)</f>
        <v>1</v>
      </c>
      <c r="MV1" s="5">
        <f t="array" ref="MV1">IF(OR(AND(WEEKDAY(MV$15)=1,Dimanche),AND(WEEKDAY(MV$15)=2,Lundi),AND(WEEKDAY(MV$15)=3,Mardi),AND(WEEKDAY(MV$15)=4,Mercredi),AND(WEEKDAY(MV$15)=5,Jeudi),AND(WEEKDAY(MV$15)=6,Vendredi),AND(WEEKDAY(MV$15)=7,Samedi),MV$15=férié),0,1)</f>
        <v>0</v>
      </c>
      <c r="MW1" s="5">
        <f t="array" ref="MW1">IF(OR(AND(WEEKDAY(MW$15)=1,Dimanche),AND(WEEKDAY(MW$15)=2,Lundi),AND(WEEKDAY(MW$15)=3,Mardi),AND(WEEKDAY(MW$15)=4,Mercredi),AND(WEEKDAY(MW$15)=5,Jeudi),AND(WEEKDAY(MW$15)=6,Vendredi),AND(WEEKDAY(MW$15)=7,Samedi),MW$15=férié),0,1)</f>
        <v>0</v>
      </c>
      <c r="MX1" s="5">
        <f t="array" ref="MX1">IF(OR(AND(WEEKDAY(MX$15)=1,Dimanche),AND(WEEKDAY(MX$15)=2,Lundi),AND(WEEKDAY(MX$15)=3,Mardi),AND(WEEKDAY(MX$15)=4,Mercredi),AND(WEEKDAY(MX$15)=5,Jeudi),AND(WEEKDAY(MX$15)=6,Vendredi),AND(WEEKDAY(MX$15)=7,Samedi),MX$15=férié),0,1)</f>
        <v>1</v>
      </c>
      <c r="MY1" s="5">
        <f t="array" ref="MY1">IF(OR(AND(WEEKDAY(MY$15)=1,Dimanche),AND(WEEKDAY(MY$15)=2,Lundi),AND(WEEKDAY(MY$15)=3,Mardi),AND(WEEKDAY(MY$15)=4,Mercredi),AND(WEEKDAY(MY$15)=5,Jeudi),AND(WEEKDAY(MY$15)=6,Vendredi),AND(WEEKDAY(MY$15)=7,Samedi),MY$15=férié),0,1)</f>
        <v>1</v>
      </c>
      <c r="MZ1" s="5">
        <f t="array" ref="MZ1">IF(OR(AND(WEEKDAY(MZ$15)=1,Dimanche),AND(WEEKDAY(MZ$15)=2,Lundi),AND(WEEKDAY(MZ$15)=3,Mardi),AND(WEEKDAY(MZ$15)=4,Mercredi),AND(WEEKDAY(MZ$15)=5,Jeudi),AND(WEEKDAY(MZ$15)=6,Vendredi),AND(WEEKDAY(MZ$15)=7,Samedi),MZ$15=férié),0,1)</f>
        <v>1</v>
      </c>
      <c r="NA1" s="5">
        <f t="array" ref="NA1">IF(OR(AND(WEEKDAY(NA$15)=1,Dimanche),AND(WEEKDAY(NA$15)=2,Lundi),AND(WEEKDAY(NA$15)=3,Mardi),AND(WEEKDAY(NA$15)=4,Mercredi),AND(WEEKDAY(NA$15)=5,Jeudi),AND(WEEKDAY(NA$15)=6,Vendredi),AND(WEEKDAY(NA$15)=7,Samedi),NA$15=férié),0,1)</f>
        <v>1</v>
      </c>
      <c r="NB1" s="5">
        <f t="array" ref="NB1">IF(OR(AND(WEEKDAY(NB$15)=1,Dimanche),AND(WEEKDAY(NB$15)=2,Lundi),AND(WEEKDAY(NB$15)=3,Mardi),AND(WEEKDAY(NB$15)=4,Mercredi),AND(WEEKDAY(NB$15)=5,Jeudi),AND(WEEKDAY(NB$15)=6,Vendredi),AND(WEEKDAY(NB$15)=7,Samedi),NB$15=férié),0,1)</f>
        <v>0</v>
      </c>
      <c r="NC1" s="5">
        <f t="array" ref="NC1">IF(OR(AND(WEEKDAY(NC$15)=1,Dimanche),AND(WEEKDAY(NC$15)=2,Lundi),AND(WEEKDAY(NC$15)=3,Mardi),AND(WEEKDAY(NC$15)=4,Mercredi),AND(WEEKDAY(NC$15)=5,Jeudi),AND(WEEKDAY(NC$15)=6,Vendredi),AND(WEEKDAY(NC$15)=7,Samedi),NC$15=férié),0,1)</f>
        <v>0</v>
      </c>
      <c r="ND1" s="5">
        <f t="array" ref="ND1">IF(OR(AND(WEEKDAY(ND$15)=1,Dimanche),AND(WEEKDAY(ND$15)=2,Lundi),AND(WEEKDAY(ND$15)=3,Mardi),AND(WEEKDAY(ND$15)=4,Mercredi),AND(WEEKDAY(ND$15)=5,Jeudi),AND(WEEKDAY(ND$15)=6,Vendredi),AND(WEEKDAY(ND$15)=7,Samedi),ND$15=férié),0,1)</f>
        <v>0</v>
      </c>
      <c r="NE1" s="5">
        <f t="array" ref="NE1">IF(OR(AND(WEEKDAY(NE$15)=1,Dimanche),AND(WEEKDAY(NE$15)=2,Lundi),AND(WEEKDAY(NE$15)=3,Mardi),AND(WEEKDAY(NE$15)=4,Mercredi),AND(WEEKDAY(NE$15)=5,Jeudi),AND(WEEKDAY(NE$15)=6,Vendredi),AND(WEEKDAY(NE$15)=7,Samedi),NE$15=férié),0,1)</f>
        <v>1</v>
      </c>
      <c r="NF1" s="5">
        <f t="array" ref="NF1">IF(OR(AND(WEEKDAY(NF$15)=1,Dimanche),AND(WEEKDAY(NF$15)=2,Lundi),AND(WEEKDAY(NF$15)=3,Mardi),AND(WEEKDAY(NF$15)=4,Mercredi),AND(WEEKDAY(NF$15)=5,Jeudi),AND(WEEKDAY(NF$15)=6,Vendredi),AND(WEEKDAY(NF$15)=7,Samedi),NF$15=férié),0,1)</f>
        <v>1</v>
      </c>
      <c r="NG1" s="5">
        <f t="array" ref="NG1">IF(OR(AND(WEEKDAY(NG$15)=1,Dimanche),AND(WEEKDAY(NG$15)=2,Lundi),AND(WEEKDAY(NG$15)=3,Mardi),AND(WEEKDAY(NG$15)=4,Mercredi),AND(WEEKDAY(NG$15)=5,Jeudi),AND(WEEKDAY(NG$15)=6,Vendredi),AND(WEEKDAY(NG$15)=7,Samedi),NG$15=férié),0,1)</f>
        <v>1</v>
      </c>
      <c r="NH1" s="5">
        <f t="array" ref="NH1">IF(OR(AND(WEEKDAY(NH$15)=1,Dimanche),AND(WEEKDAY(NH$15)=2,Lundi),AND(WEEKDAY(NH$15)=3,Mardi),AND(WEEKDAY(NH$15)=4,Mercredi),AND(WEEKDAY(NH$15)=5,Jeudi),AND(WEEKDAY(NH$15)=6,Vendredi),AND(WEEKDAY(NH$15)=7,Samedi),NH$15=férié),0,1)</f>
        <v>1</v>
      </c>
      <c r="NI1" s="5">
        <f t="array" ref="NI1">IF(OR(AND(WEEKDAY(NI$15)=1,Dimanche),AND(WEEKDAY(NI$15)=2,Lundi),AND(WEEKDAY(NI$15)=3,Mardi),AND(WEEKDAY(NI$15)=4,Mercredi),AND(WEEKDAY(NI$15)=5,Jeudi),AND(WEEKDAY(NI$15)=6,Vendredi),AND(WEEKDAY(NI$15)=7,Samedi),NI$15=férié),0,1)</f>
        <v>0</v>
      </c>
      <c r="NJ1" s="6"/>
    </row>
    <row r="2" spans="1:374" s="7" customFormat="1" ht="18.75" hidden="1" customHeight="1" x14ac:dyDescent="0.25">
      <c r="A2" s="8"/>
      <c r="B2" s="8"/>
      <c r="C2" s="8"/>
      <c r="D2" s="9"/>
      <c r="E2" s="10"/>
      <c r="F2" s="10"/>
      <c r="G2" s="5"/>
      <c r="H2" s="5"/>
      <c r="I2" s="11"/>
      <c r="J2" s="12"/>
      <c r="K2" s="12"/>
      <c r="L2" s="12"/>
      <c r="M2" s="12"/>
      <c r="N2" s="13"/>
      <c r="O2" s="13"/>
      <c r="P2" s="5"/>
      <c r="Q2" s="5"/>
      <c r="R2" s="11"/>
      <c r="S2" s="4"/>
      <c r="T2" s="4"/>
      <c r="U2" s="4"/>
      <c r="V2" s="4"/>
      <c r="W2" s="4"/>
      <c r="X2" s="4"/>
      <c r="Y2" s="13"/>
      <c r="Z2" s="13"/>
      <c r="AA2" s="5"/>
      <c r="AB2" s="5"/>
      <c r="AC2" s="11"/>
      <c r="AD2" s="4"/>
      <c r="AE2" s="4"/>
      <c r="AF2" s="4"/>
      <c r="AG2" s="4"/>
      <c r="AH2" s="4"/>
      <c r="AI2" s="13"/>
      <c r="AJ2" s="13"/>
      <c r="AK2" s="5"/>
      <c r="AM2" s="14"/>
    </row>
    <row r="3" spans="1:374" s="7" customFormat="1" ht="18.75" hidden="1" customHeight="1" x14ac:dyDescent="0.25">
      <c r="A3" s="2"/>
      <c r="B3" s="2"/>
      <c r="C3" s="2"/>
      <c r="D3" s="15"/>
      <c r="E3" s="4"/>
      <c r="F3" s="4"/>
      <c r="G3" s="5"/>
      <c r="H3" s="5"/>
      <c r="I3" s="11"/>
      <c r="J3" s="4"/>
      <c r="K3" s="4"/>
      <c r="L3" s="4"/>
      <c r="M3" s="4"/>
      <c r="N3" s="13"/>
      <c r="O3" s="13"/>
      <c r="P3" s="5"/>
      <c r="Q3" s="5"/>
      <c r="R3" s="11"/>
      <c r="S3" s="4"/>
      <c r="T3" s="4"/>
      <c r="U3" s="4"/>
      <c r="V3" s="4"/>
      <c r="W3" s="4"/>
      <c r="X3" s="4"/>
      <c r="Y3" s="13"/>
      <c r="Z3" s="13"/>
      <c r="AA3" s="5"/>
      <c r="AB3" s="5"/>
      <c r="AC3" s="11"/>
      <c r="AD3" s="4"/>
      <c r="AE3" s="4"/>
      <c r="AF3" s="4"/>
      <c r="AG3" s="4"/>
      <c r="AH3" s="4"/>
      <c r="AI3" s="13"/>
      <c r="AJ3" s="13"/>
      <c r="AK3" s="5"/>
      <c r="AM3" s="14"/>
    </row>
    <row r="4" spans="1:374" s="7" customFormat="1" ht="18.75" hidden="1" customHeight="1" x14ac:dyDescent="0.25">
      <c r="A4" s="8"/>
      <c r="B4" s="8"/>
      <c r="C4" s="16"/>
      <c r="D4" s="9"/>
      <c r="E4" s="10"/>
      <c r="F4" s="10"/>
      <c r="G4" s="5"/>
      <c r="H4" s="5"/>
      <c r="I4" s="11"/>
      <c r="J4" s="4"/>
      <c r="K4" s="4"/>
      <c r="L4" s="4"/>
      <c r="M4" s="4"/>
      <c r="N4" s="13"/>
      <c r="O4" s="13"/>
      <c r="P4" s="17"/>
      <c r="Q4" s="5"/>
      <c r="R4" s="11"/>
      <c r="S4" s="4"/>
      <c r="T4" s="4"/>
      <c r="U4" s="4"/>
      <c r="V4" s="4"/>
      <c r="W4" s="4"/>
      <c r="X4" s="4"/>
      <c r="Y4" s="13"/>
      <c r="Z4" s="13"/>
      <c r="AA4" s="5"/>
      <c r="AB4" s="18"/>
      <c r="AC4" s="18"/>
      <c r="AD4" s="19"/>
      <c r="AE4" s="19"/>
      <c r="AF4" s="19"/>
      <c r="AG4" s="19"/>
      <c r="AH4" s="19"/>
      <c r="AI4" s="13"/>
      <c r="AJ4" s="13"/>
      <c r="AK4" s="5"/>
      <c r="AM4" s="14"/>
    </row>
    <row r="5" spans="1:374" ht="29.25" hidden="1" customHeight="1" x14ac:dyDescent="0.25">
      <c r="A5" s="8"/>
      <c r="B5" s="8"/>
      <c r="C5" s="8"/>
      <c r="D5" s="9"/>
      <c r="E5" s="20"/>
      <c r="F5" s="20"/>
      <c r="G5" s="5"/>
      <c r="H5" s="21"/>
      <c r="I5" s="21"/>
      <c r="J5" s="21"/>
      <c r="K5" s="21"/>
      <c r="L5" s="21"/>
      <c r="M5" s="21"/>
      <c r="N5" s="22"/>
      <c r="O5" s="22"/>
      <c r="P5" s="23"/>
      <c r="Q5" s="21"/>
      <c r="R5" s="21"/>
      <c r="S5" s="21"/>
      <c r="T5" s="21"/>
      <c r="U5" s="21"/>
      <c r="V5" s="21"/>
      <c r="W5" s="21"/>
      <c r="X5" s="21"/>
      <c r="Y5" s="22"/>
      <c r="Z5" s="22"/>
      <c r="AA5" s="23"/>
      <c r="AB5" s="21"/>
      <c r="AC5" s="21"/>
      <c r="AD5" s="21"/>
      <c r="AE5" s="21"/>
      <c r="AF5" s="21"/>
      <c r="AG5" s="21"/>
      <c r="AH5" s="21"/>
      <c r="AI5" s="22"/>
      <c r="AJ5" s="22"/>
      <c r="AK5" s="23"/>
      <c r="AL5" s="24"/>
      <c r="AM5" s="25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  <c r="IV5" s="24"/>
      <c r="IW5" s="24"/>
      <c r="IX5" s="24"/>
      <c r="IY5" s="24"/>
      <c r="IZ5" s="24"/>
      <c r="JA5" s="24"/>
      <c r="JB5" s="24"/>
      <c r="JC5" s="24"/>
      <c r="JD5" s="24"/>
      <c r="JE5" s="24"/>
      <c r="JF5" s="24"/>
      <c r="JG5" s="24"/>
      <c r="JH5" s="24"/>
      <c r="JI5" s="24"/>
      <c r="JJ5" s="24"/>
      <c r="JK5" s="24"/>
      <c r="JL5" s="24"/>
      <c r="JM5" s="24"/>
      <c r="JN5" s="24"/>
      <c r="JO5" s="24"/>
      <c r="JP5" s="24"/>
      <c r="JQ5" s="24"/>
      <c r="JR5" s="24"/>
      <c r="JS5" s="24"/>
      <c r="JT5" s="24"/>
      <c r="JU5" s="24"/>
      <c r="JV5" s="24"/>
      <c r="JW5" s="24"/>
      <c r="JX5" s="24"/>
      <c r="JY5" s="24"/>
      <c r="JZ5" s="24"/>
      <c r="KA5" s="24"/>
      <c r="KB5" s="24"/>
      <c r="KC5" s="24"/>
      <c r="KD5" s="24"/>
      <c r="KE5" s="24"/>
      <c r="KF5" s="24"/>
      <c r="KG5" s="24"/>
      <c r="KH5" s="24"/>
      <c r="KI5" s="24"/>
      <c r="KJ5" s="24"/>
      <c r="KK5" s="24"/>
      <c r="KL5" s="24"/>
      <c r="KM5" s="24"/>
      <c r="KN5" s="24"/>
      <c r="KO5" s="24"/>
      <c r="KP5" s="24"/>
      <c r="KQ5" s="24"/>
      <c r="KR5" s="24"/>
      <c r="KS5" s="24"/>
      <c r="KT5" s="24"/>
      <c r="KU5" s="24"/>
      <c r="KV5" s="24"/>
      <c r="KW5" s="24"/>
      <c r="KX5" s="24"/>
      <c r="KY5" s="24"/>
      <c r="KZ5" s="24"/>
      <c r="LA5" s="24"/>
      <c r="LB5" s="24"/>
      <c r="LC5" s="24"/>
      <c r="LD5" s="24"/>
      <c r="LE5" s="24"/>
      <c r="LF5" s="24"/>
      <c r="LG5" s="24"/>
      <c r="LH5" s="24"/>
      <c r="LI5" s="24"/>
      <c r="LJ5" s="24"/>
      <c r="LK5" s="24"/>
      <c r="LL5" s="24"/>
      <c r="LM5" s="24"/>
      <c r="LN5" s="24"/>
      <c r="LO5" s="24"/>
      <c r="LP5" s="24"/>
      <c r="LQ5" s="24"/>
      <c r="LR5" s="24"/>
      <c r="LS5" s="24"/>
      <c r="LT5" s="24"/>
      <c r="LU5" s="24"/>
      <c r="LV5" s="24"/>
      <c r="LW5" s="24"/>
      <c r="LX5" s="24"/>
      <c r="LY5" s="24"/>
      <c r="LZ5" s="24"/>
      <c r="MA5" s="24"/>
      <c r="MB5" s="24"/>
      <c r="MC5" s="24"/>
      <c r="MD5" s="24"/>
      <c r="ME5" s="24"/>
      <c r="MF5" s="24"/>
      <c r="MG5" s="24"/>
      <c r="MH5" s="24"/>
      <c r="MI5" s="24"/>
      <c r="MJ5" s="24"/>
      <c r="MK5" s="24"/>
      <c r="ML5" s="24"/>
      <c r="MM5" s="24"/>
      <c r="MN5" s="24"/>
      <c r="MO5" s="24"/>
      <c r="MP5" s="24"/>
      <c r="MQ5" s="24"/>
      <c r="MR5" s="24"/>
      <c r="MS5" s="24"/>
      <c r="MT5" s="24"/>
      <c r="MU5" s="24"/>
      <c r="MV5" s="24"/>
      <c r="MW5" s="24"/>
      <c r="MX5" s="24"/>
      <c r="MY5" s="24"/>
      <c r="MZ5" s="24"/>
      <c r="NA5" s="24"/>
      <c r="NB5" s="24"/>
      <c r="NC5" s="24"/>
      <c r="ND5" s="24"/>
      <c r="NE5" s="24"/>
      <c r="NF5" s="24"/>
      <c r="NG5" s="24"/>
      <c r="NH5" s="24"/>
      <c r="NI5" s="24"/>
    </row>
    <row r="6" spans="1:374" ht="22.5" customHeight="1" thickBot="1" x14ac:dyDescent="0.3">
      <c r="A6" s="8"/>
      <c r="B6" s="8"/>
      <c r="C6" s="8"/>
      <c r="D6" s="9"/>
      <c r="E6" s="27" t="s">
        <v>161</v>
      </c>
      <c r="F6" s="28"/>
      <c r="G6" s="29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23"/>
      <c r="AL6" s="24"/>
      <c r="AM6" s="25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  <c r="IV6" s="24"/>
      <c r="IW6" s="24"/>
      <c r="IX6" s="24"/>
      <c r="IY6" s="24"/>
      <c r="IZ6" s="24"/>
      <c r="JA6" s="24"/>
      <c r="JB6" s="24"/>
      <c r="JC6" s="24"/>
      <c r="JD6" s="24"/>
      <c r="JE6" s="24"/>
      <c r="JF6" s="24"/>
      <c r="JG6" s="24"/>
      <c r="JH6" s="24"/>
      <c r="JI6" s="24"/>
      <c r="JJ6" s="24"/>
      <c r="JK6" s="24"/>
      <c r="JL6" s="24"/>
      <c r="JM6" s="24"/>
      <c r="JN6" s="24"/>
      <c r="JO6" s="24"/>
      <c r="JP6" s="24"/>
      <c r="JQ6" s="24"/>
      <c r="JR6" s="24"/>
      <c r="JS6" s="24"/>
      <c r="JT6" s="24"/>
      <c r="JU6" s="24"/>
      <c r="JV6" s="24"/>
      <c r="JW6" s="24"/>
      <c r="JX6" s="24"/>
      <c r="JY6" s="24"/>
      <c r="JZ6" s="24"/>
      <c r="KA6" s="24"/>
      <c r="KB6" s="24"/>
      <c r="KC6" s="24"/>
      <c r="KD6" s="24"/>
      <c r="KE6" s="24"/>
      <c r="KF6" s="24"/>
      <c r="KG6" s="24"/>
      <c r="KH6" s="24"/>
      <c r="KI6" s="24"/>
      <c r="KJ6" s="24"/>
      <c r="KK6" s="24"/>
      <c r="KL6" s="24"/>
      <c r="KM6" s="24"/>
      <c r="KN6" s="24"/>
      <c r="KO6" s="24"/>
      <c r="KP6" s="24"/>
      <c r="KQ6" s="24"/>
      <c r="KR6" s="24"/>
      <c r="KS6" s="24"/>
      <c r="KT6" s="24"/>
      <c r="KU6" s="24"/>
      <c r="KV6" s="24"/>
      <c r="KW6" s="24"/>
      <c r="KX6" s="24"/>
      <c r="KY6" s="24"/>
      <c r="KZ6" s="24"/>
      <c r="LA6" s="24"/>
      <c r="LB6" s="24"/>
      <c r="LC6" s="24"/>
      <c r="LD6" s="24"/>
      <c r="LE6" s="24"/>
      <c r="LF6" s="24"/>
      <c r="LG6" s="24"/>
      <c r="LH6" s="24"/>
      <c r="LI6" s="24"/>
      <c r="LJ6" s="24"/>
      <c r="LK6" s="24"/>
      <c r="LL6" s="24"/>
      <c r="LM6" s="24"/>
      <c r="LN6" s="24"/>
      <c r="LO6" s="24"/>
      <c r="LP6" s="24"/>
      <c r="LQ6" s="24"/>
      <c r="LR6" s="24"/>
      <c r="LS6" s="24"/>
      <c r="LT6" s="24"/>
      <c r="LU6" s="24"/>
      <c r="LV6" s="24"/>
      <c r="LW6" s="24"/>
      <c r="LX6" s="24"/>
      <c r="LY6" s="24"/>
      <c r="LZ6" s="24"/>
      <c r="MA6" s="24"/>
      <c r="MB6" s="24"/>
      <c r="MC6" s="24"/>
      <c r="MD6" s="24"/>
      <c r="ME6" s="24"/>
      <c r="MF6" s="24"/>
      <c r="MG6" s="24"/>
      <c r="MH6" s="24"/>
      <c r="MI6" s="24"/>
      <c r="MJ6" s="24"/>
      <c r="MK6" s="24"/>
      <c r="ML6" s="24"/>
      <c r="MM6" s="24"/>
      <c r="MN6" s="24"/>
      <c r="MO6" s="24"/>
      <c r="MP6" s="24"/>
      <c r="MQ6" s="24"/>
      <c r="MR6" s="24"/>
      <c r="MS6" s="24"/>
      <c r="MT6" s="24"/>
      <c r="MU6" s="24"/>
      <c r="MV6" s="24"/>
      <c r="MW6" s="24"/>
      <c r="MX6" s="24"/>
      <c r="MY6" s="24"/>
      <c r="MZ6" s="24"/>
      <c r="NA6" s="24"/>
      <c r="NB6" s="24"/>
      <c r="NC6" s="24"/>
      <c r="ND6" s="24"/>
      <c r="NE6" s="24"/>
      <c r="NF6" s="24"/>
      <c r="NG6" s="24"/>
      <c r="NH6" s="24"/>
      <c r="NI6" s="24"/>
    </row>
    <row r="7" spans="1:374" ht="22.5" customHeight="1" thickBot="1" x14ac:dyDescent="0.3">
      <c r="A7" s="31"/>
      <c r="B7" s="31"/>
      <c r="C7" s="31"/>
      <c r="D7" s="32"/>
      <c r="E7" s="5"/>
      <c r="F7" s="33"/>
      <c r="G7" s="5"/>
      <c r="H7" s="23"/>
      <c r="I7" s="34"/>
      <c r="J7" s="21"/>
      <c r="K7" s="21"/>
      <c r="L7" s="21"/>
      <c r="M7" s="21"/>
      <c r="N7" s="22"/>
      <c r="O7" s="22"/>
      <c r="P7" s="23"/>
      <c r="Q7" s="23"/>
      <c r="R7" s="34"/>
      <c r="S7" s="21"/>
      <c r="T7" s="21"/>
      <c r="U7" s="21"/>
      <c r="V7" s="21"/>
      <c r="W7" s="21"/>
      <c r="X7" s="21"/>
      <c r="Y7" s="22"/>
      <c r="Z7" s="22"/>
      <c r="AA7" s="23"/>
      <c r="AB7" s="23"/>
      <c r="AC7" s="34"/>
      <c r="AD7" s="21"/>
      <c r="AE7" s="21"/>
      <c r="AF7" s="21"/>
      <c r="AG7" s="21"/>
      <c r="AH7" s="21"/>
      <c r="AI7" s="22"/>
      <c r="AJ7" s="22"/>
      <c r="AK7" s="23"/>
      <c r="AL7" s="24"/>
      <c r="AM7" s="25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/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/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/>
      <c r="MS7" s="24"/>
      <c r="MT7" s="24"/>
      <c r="MU7" s="24"/>
      <c r="MV7" s="24"/>
      <c r="MW7" s="24"/>
      <c r="MX7" s="24"/>
      <c r="MY7" s="24"/>
      <c r="MZ7" s="24"/>
      <c r="NA7" s="24"/>
      <c r="NB7" s="24"/>
      <c r="NC7" s="24"/>
      <c r="ND7" s="24"/>
      <c r="NE7" s="24"/>
      <c r="NF7" s="24"/>
      <c r="NG7" s="24"/>
      <c r="NH7" s="24"/>
      <c r="NI7" s="24"/>
    </row>
    <row r="8" spans="1:374" ht="22.5" customHeight="1" x14ac:dyDescent="0.25">
      <c r="A8" s="230" t="s">
        <v>5</v>
      </c>
      <c r="B8" s="231"/>
      <c r="C8" s="231"/>
      <c r="D8" s="232"/>
      <c r="E8" s="4"/>
      <c r="F8" s="4"/>
      <c r="G8" s="35"/>
      <c r="H8" s="36" t="str">
        <f>UPPER(TEXT(DATE(AN,1,1),"MMMM AAAA"))</f>
        <v>JANVIER 2015</v>
      </c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8"/>
      <c r="AM8" s="39" t="str">
        <f>UPPER(TEXT(DATE(AN,2,1),"MMMM AAAA"))</f>
        <v>FÉVRIER 2015</v>
      </c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40"/>
      <c r="BP8" s="37" t="str">
        <f>UPPER(TEXT(DATE(AN,3,1),"MMMM AAAA"))</f>
        <v>MARS 2015</v>
      </c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41"/>
      <c r="CU8" s="39" t="str">
        <f>UPPER(TEXT(DATE(AN,4,1),"MMMM AAAA"))</f>
        <v>AVRIL 2015</v>
      </c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40"/>
      <c r="DY8" s="37" t="str">
        <f>UPPER(TEXT(DATE(AN,5,1),"MMMM AAAA"))</f>
        <v>MAI 2015</v>
      </c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41"/>
      <c r="FD8" s="39" t="str">
        <f>UPPER(TEXT(DATE(AN,6,1),"MMMM AAAA"))</f>
        <v>JUIN 2015</v>
      </c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40"/>
      <c r="GH8" s="37" t="str">
        <f>UPPER(TEXT(DATE(AN,7,1),"MMMM AAAA"))</f>
        <v>JUILLET 2015</v>
      </c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41"/>
      <c r="HM8" s="39" t="str">
        <f>UPPER(TEXT(DATE(AN,8,1),"MMMM AAAA"))</f>
        <v>AOÛT 2015</v>
      </c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40"/>
      <c r="IR8" s="37" t="str">
        <f>UPPER(TEXT(DATE(AN,9,1),"MMMM AAAA"))</f>
        <v>SEPTEMBRE 2015</v>
      </c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41"/>
      <c r="JV8" s="39" t="str">
        <f>UPPER(TEXT(DATE(AN,10,1),"MMMM AAAA"))</f>
        <v>OCTOBRE 2015</v>
      </c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40"/>
      <c r="LA8" s="37" t="str">
        <f>UPPER(TEXT(DATE(AN,11,1),"MMMM AAAA"))</f>
        <v>NOVEMBRE 2015</v>
      </c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41"/>
      <c r="ME8" s="39" t="str">
        <f>UPPER(TEXT(DATE(AN,12,1),"MMMM AAAA"))</f>
        <v>DÉCEMBRE 2015</v>
      </c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40"/>
    </row>
    <row r="9" spans="1:374" ht="22.5" customHeight="1" x14ac:dyDescent="0.25">
      <c r="A9" s="233"/>
      <c r="B9" s="234"/>
      <c r="C9" s="234"/>
      <c r="D9" s="235"/>
      <c r="E9" s="42"/>
      <c r="F9" s="43" t="s">
        <v>0</v>
      </c>
      <c r="G9" s="44"/>
      <c r="H9" s="45">
        <f>INT(MOD(INT((H15-2)/7)+0.6,52+5/28))+1</f>
        <v>1</v>
      </c>
      <c r="I9" s="46">
        <f t="shared" ref="I9:BT9" si="0">INT(MOD(INT((I15-2)/7)+0.6,52+5/28))+1</f>
        <v>1</v>
      </c>
      <c r="J9" s="47">
        <f t="shared" si="0"/>
        <v>1</v>
      </c>
      <c r="K9" s="47">
        <f t="shared" si="0"/>
        <v>1</v>
      </c>
      <c r="L9" s="47">
        <f t="shared" si="0"/>
        <v>2</v>
      </c>
      <c r="M9" s="47">
        <f t="shared" si="0"/>
        <v>2</v>
      </c>
      <c r="N9" s="48">
        <f t="shared" si="0"/>
        <v>2</v>
      </c>
      <c r="O9" s="48">
        <f t="shared" si="0"/>
        <v>2</v>
      </c>
      <c r="P9" s="47">
        <f t="shared" si="0"/>
        <v>2</v>
      </c>
      <c r="Q9" s="47">
        <f t="shared" si="0"/>
        <v>2</v>
      </c>
      <c r="R9" s="46">
        <f t="shared" si="0"/>
        <v>2</v>
      </c>
      <c r="S9" s="47">
        <f t="shared" si="0"/>
        <v>3</v>
      </c>
      <c r="T9" s="47">
        <f t="shared" si="0"/>
        <v>3</v>
      </c>
      <c r="U9" s="47">
        <f t="shared" si="0"/>
        <v>3</v>
      </c>
      <c r="V9" s="47">
        <f t="shared" si="0"/>
        <v>3</v>
      </c>
      <c r="W9" s="47">
        <f t="shared" si="0"/>
        <v>3</v>
      </c>
      <c r="X9" s="47">
        <f t="shared" si="0"/>
        <v>3</v>
      </c>
      <c r="Y9" s="48">
        <f t="shared" si="0"/>
        <v>3</v>
      </c>
      <c r="Z9" s="48">
        <f t="shared" si="0"/>
        <v>4</v>
      </c>
      <c r="AA9" s="47">
        <f t="shared" si="0"/>
        <v>4</v>
      </c>
      <c r="AB9" s="47">
        <f t="shared" si="0"/>
        <v>4</v>
      </c>
      <c r="AC9" s="46">
        <f t="shared" si="0"/>
        <v>4</v>
      </c>
      <c r="AD9" s="47">
        <f t="shared" si="0"/>
        <v>4</v>
      </c>
      <c r="AE9" s="47">
        <f t="shared" si="0"/>
        <v>4</v>
      </c>
      <c r="AF9" s="47">
        <f t="shared" si="0"/>
        <v>4</v>
      </c>
      <c r="AG9" s="47">
        <f t="shared" si="0"/>
        <v>5</v>
      </c>
      <c r="AH9" s="47">
        <f t="shared" si="0"/>
        <v>5</v>
      </c>
      <c r="AI9" s="48">
        <f t="shared" si="0"/>
        <v>5</v>
      </c>
      <c r="AJ9" s="48">
        <f t="shared" si="0"/>
        <v>5</v>
      </c>
      <c r="AK9" s="47">
        <f t="shared" si="0"/>
        <v>5</v>
      </c>
      <c r="AL9" s="49">
        <f t="shared" si="0"/>
        <v>5</v>
      </c>
      <c r="AM9" s="50">
        <f t="shared" si="0"/>
        <v>5</v>
      </c>
      <c r="AN9" s="47">
        <f t="shared" si="0"/>
        <v>6</v>
      </c>
      <c r="AO9" s="47">
        <f t="shared" si="0"/>
        <v>6</v>
      </c>
      <c r="AP9" s="47">
        <f t="shared" si="0"/>
        <v>6</v>
      </c>
      <c r="AQ9" s="47">
        <f t="shared" si="0"/>
        <v>6</v>
      </c>
      <c r="AR9" s="47">
        <f t="shared" si="0"/>
        <v>6</v>
      </c>
      <c r="AS9" s="47">
        <f t="shared" si="0"/>
        <v>6</v>
      </c>
      <c r="AT9" s="47">
        <f t="shared" si="0"/>
        <v>6</v>
      </c>
      <c r="AU9" s="47">
        <f t="shared" si="0"/>
        <v>7</v>
      </c>
      <c r="AV9" s="47">
        <f t="shared" si="0"/>
        <v>7</v>
      </c>
      <c r="AW9" s="47">
        <f t="shared" si="0"/>
        <v>7</v>
      </c>
      <c r="AX9" s="47">
        <f t="shared" si="0"/>
        <v>7</v>
      </c>
      <c r="AY9" s="47">
        <f t="shared" si="0"/>
        <v>7</v>
      </c>
      <c r="AZ9" s="47">
        <f t="shared" si="0"/>
        <v>7</v>
      </c>
      <c r="BA9" s="47">
        <f t="shared" si="0"/>
        <v>7</v>
      </c>
      <c r="BB9" s="47">
        <f t="shared" si="0"/>
        <v>8</v>
      </c>
      <c r="BC9" s="47">
        <f t="shared" si="0"/>
        <v>8</v>
      </c>
      <c r="BD9" s="47">
        <f t="shared" si="0"/>
        <v>8</v>
      </c>
      <c r="BE9" s="47">
        <f t="shared" si="0"/>
        <v>8</v>
      </c>
      <c r="BF9" s="47">
        <f t="shared" si="0"/>
        <v>8</v>
      </c>
      <c r="BG9" s="47">
        <f t="shared" si="0"/>
        <v>8</v>
      </c>
      <c r="BH9" s="47">
        <f t="shared" si="0"/>
        <v>8</v>
      </c>
      <c r="BI9" s="47">
        <f t="shared" si="0"/>
        <v>9</v>
      </c>
      <c r="BJ9" s="47">
        <f t="shared" si="0"/>
        <v>9</v>
      </c>
      <c r="BK9" s="47">
        <f t="shared" si="0"/>
        <v>9</v>
      </c>
      <c r="BL9" s="47">
        <f t="shared" si="0"/>
        <v>9</v>
      </c>
      <c r="BM9" s="47">
        <f t="shared" si="0"/>
        <v>9</v>
      </c>
      <c r="BN9" s="47">
        <f t="shared" si="0"/>
        <v>9</v>
      </c>
      <c r="BO9" s="47">
        <f t="shared" si="0"/>
        <v>9</v>
      </c>
      <c r="BP9" s="47">
        <f t="shared" si="0"/>
        <v>10</v>
      </c>
      <c r="BQ9" s="47">
        <f t="shared" si="0"/>
        <v>10</v>
      </c>
      <c r="BR9" s="47">
        <f t="shared" si="0"/>
        <v>10</v>
      </c>
      <c r="BS9" s="47">
        <f t="shared" si="0"/>
        <v>10</v>
      </c>
      <c r="BT9" s="47">
        <f t="shared" si="0"/>
        <v>10</v>
      </c>
      <c r="BU9" s="47">
        <f t="shared" ref="BU9:EF9" si="1">INT(MOD(INT((BU15-2)/7)+0.6,52+5/28))+1</f>
        <v>10</v>
      </c>
      <c r="BV9" s="47">
        <f t="shared" si="1"/>
        <v>10</v>
      </c>
      <c r="BW9" s="47">
        <f t="shared" si="1"/>
        <v>11</v>
      </c>
      <c r="BX9" s="47">
        <f t="shared" si="1"/>
        <v>11</v>
      </c>
      <c r="BY9" s="47">
        <f t="shared" si="1"/>
        <v>11</v>
      </c>
      <c r="BZ9" s="47">
        <f t="shared" si="1"/>
        <v>11</v>
      </c>
      <c r="CA9" s="47">
        <f t="shared" si="1"/>
        <v>11</v>
      </c>
      <c r="CB9" s="47">
        <f t="shared" si="1"/>
        <v>11</v>
      </c>
      <c r="CC9" s="47">
        <f t="shared" si="1"/>
        <v>11</v>
      </c>
      <c r="CD9" s="47">
        <f t="shared" si="1"/>
        <v>12</v>
      </c>
      <c r="CE9" s="47">
        <f t="shared" si="1"/>
        <v>12</v>
      </c>
      <c r="CF9" s="47">
        <f t="shared" si="1"/>
        <v>12</v>
      </c>
      <c r="CG9" s="47">
        <f t="shared" si="1"/>
        <v>12</v>
      </c>
      <c r="CH9" s="47">
        <f t="shared" si="1"/>
        <v>12</v>
      </c>
      <c r="CI9" s="47">
        <f t="shared" si="1"/>
        <v>12</v>
      </c>
      <c r="CJ9" s="47">
        <f t="shared" si="1"/>
        <v>12</v>
      </c>
      <c r="CK9" s="47">
        <f t="shared" si="1"/>
        <v>13</v>
      </c>
      <c r="CL9" s="47">
        <f t="shared" si="1"/>
        <v>13</v>
      </c>
      <c r="CM9" s="47">
        <f t="shared" si="1"/>
        <v>13</v>
      </c>
      <c r="CN9" s="47">
        <f t="shared" si="1"/>
        <v>13</v>
      </c>
      <c r="CO9" s="47">
        <f t="shared" si="1"/>
        <v>13</v>
      </c>
      <c r="CP9" s="47">
        <f t="shared" si="1"/>
        <v>13</v>
      </c>
      <c r="CQ9" s="47">
        <f t="shared" si="1"/>
        <v>13</v>
      </c>
      <c r="CR9" s="47">
        <f t="shared" si="1"/>
        <v>14</v>
      </c>
      <c r="CS9" s="47">
        <f t="shared" si="1"/>
        <v>14</v>
      </c>
      <c r="CT9" s="47">
        <f t="shared" si="1"/>
        <v>14</v>
      </c>
      <c r="CU9" s="47">
        <f t="shared" si="1"/>
        <v>14</v>
      </c>
      <c r="CV9" s="47">
        <f t="shared" si="1"/>
        <v>14</v>
      </c>
      <c r="CW9" s="47">
        <f t="shared" si="1"/>
        <v>14</v>
      </c>
      <c r="CX9" s="47">
        <f t="shared" si="1"/>
        <v>14</v>
      </c>
      <c r="CY9" s="47">
        <f t="shared" si="1"/>
        <v>15</v>
      </c>
      <c r="CZ9" s="47">
        <f t="shared" si="1"/>
        <v>15</v>
      </c>
      <c r="DA9" s="47">
        <f t="shared" si="1"/>
        <v>15</v>
      </c>
      <c r="DB9" s="47">
        <f t="shared" si="1"/>
        <v>15</v>
      </c>
      <c r="DC9" s="47">
        <f t="shared" si="1"/>
        <v>15</v>
      </c>
      <c r="DD9" s="47">
        <f t="shared" si="1"/>
        <v>15</v>
      </c>
      <c r="DE9" s="47">
        <f t="shared" si="1"/>
        <v>15</v>
      </c>
      <c r="DF9" s="47">
        <f t="shared" si="1"/>
        <v>16</v>
      </c>
      <c r="DG9" s="47">
        <f t="shared" si="1"/>
        <v>16</v>
      </c>
      <c r="DH9" s="47">
        <f t="shared" si="1"/>
        <v>16</v>
      </c>
      <c r="DI9" s="47">
        <f t="shared" si="1"/>
        <v>16</v>
      </c>
      <c r="DJ9" s="47">
        <f t="shared" si="1"/>
        <v>16</v>
      </c>
      <c r="DK9" s="47">
        <f t="shared" si="1"/>
        <v>16</v>
      </c>
      <c r="DL9" s="47">
        <f t="shared" si="1"/>
        <v>16</v>
      </c>
      <c r="DM9" s="47">
        <f t="shared" si="1"/>
        <v>17</v>
      </c>
      <c r="DN9" s="47">
        <f t="shared" si="1"/>
        <v>17</v>
      </c>
      <c r="DO9" s="47">
        <f t="shared" si="1"/>
        <v>17</v>
      </c>
      <c r="DP9" s="47">
        <f t="shared" si="1"/>
        <v>17</v>
      </c>
      <c r="DQ9" s="47">
        <f t="shared" si="1"/>
        <v>17</v>
      </c>
      <c r="DR9" s="47">
        <f t="shared" si="1"/>
        <v>17</v>
      </c>
      <c r="DS9" s="47">
        <f t="shared" si="1"/>
        <v>17</v>
      </c>
      <c r="DT9" s="47">
        <f t="shared" si="1"/>
        <v>18</v>
      </c>
      <c r="DU9" s="47">
        <f t="shared" si="1"/>
        <v>18</v>
      </c>
      <c r="DV9" s="47">
        <f t="shared" si="1"/>
        <v>18</v>
      </c>
      <c r="DW9" s="47">
        <f t="shared" si="1"/>
        <v>18</v>
      </c>
      <c r="DX9" s="47">
        <f t="shared" si="1"/>
        <v>18</v>
      </c>
      <c r="DY9" s="47">
        <f t="shared" si="1"/>
        <v>18</v>
      </c>
      <c r="DZ9" s="47">
        <f t="shared" si="1"/>
        <v>18</v>
      </c>
      <c r="EA9" s="47">
        <f t="shared" si="1"/>
        <v>19</v>
      </c>
      <c r="EB9" s="47">
        <f t="shared" si="1"/>
        <v>19</v>
      </c>
      <c r="EC9" s="47">
        <f t="shared" si="1"/>
        <v>19</v>
      </c>
      <c r="ED9" s="47">
        <f t="shared" si="1"/>
        <v>19</v>
      </c>
      <c r="EE9" s="47">
        <f t="shared" si="1"/>
        <v>19</v>
      </c>
      <c r="EF9" s="47">
        <f t="shared" si="1"/>
        <v>19</v>
      </c>
      <c r="EG9" s="47">
        <f t="shared" ref="EG9:GR9" si="2">INT(MOD(INT((EG15-2)/7)+0.6,52+5/28))+1</f>
        <v>19</v>
      </c>
      <c r="EH9" s="47">
        <f t="shared" si="2"/>
        <v>20</v>
      </c>
      <c r="EI9" s="47">
        <f t="shared" si="2"/>
        <v>20</v>
      </c>
      <c r="EJ9" s="47">
        <f t="shared" si="2"/>
        <v>20</v>
      </c>
      <c r="EK9" s="47">
        <f t="shared" si="2"/>
        <v>20</v>
      </c>
      <c r="EL9" s="47">
        <f t="shared" si="2"/>
        <v>20</v>
      </c>
      <c r="EM9" s="47">
        <f t="shared" si="2"/>
        <v>20</v>
      </c>
      <c r="EN9" s="47">
        <f t="shared" si="2"/>
        <v>20</v>
      </c>
      <c r="EO9" s="47">
        <f t="shared" si="2"/>
        <v>21</v>
      </c>
      <c r="EP9" s="47">
        <f t="shared" si="2"/>
        <v>21</v>
      </c>
      <c r="EQ9" s="47">
        <f t="shared" si="2"/>
        <v>21</v>
      </c>
      <c r="ER9" s="47">
        <f t="shared" si="2"/>
        <v>21</v>
      </c>
      <c r="ES9" s="47">
        <f t="shared" si="2"/>
        <v>21</v>
      </c>
      <c r="ET9" s="47">
        <f t="shared" si="2"/>
        <v>21</v>
      </c>
      <c r="EU9" s="47">
        <f t="shared" si="2"/>
        <v>21</v>
      </c>
      <c r="EV9" s="47">
        <f t="shared" si="2"/>
        <v>22</v>
      </c>
      <c r="EW9" s="47">
        <f t="shared" si="2"/>
        <v>22</v>
      </c>
      <c r="EX9" s="47">
        <f t="shared" si="2"/>
        <v>22</v>
      </c>
      <c r="EY9" s="47">
        <f t="shared" si="2"/>
        <v>22</v>
      </c>
      <c r="EZ9" s="47">
        <f t="shared" si="2"/>
        <v>22</v>
      </c>
      <c r="FA9" s="47">
        <f t="shared" si="2"/>
        <v>22</v>
      </c>
      <c r="FB9" s="47">
        <f t="shared" si="2"/>
        <v>22</v>
      </c>
      <c r="FC9" s="47">
        <f t="shared" si="2"/>
        <v>23</v>
      </c>
      <c r="FD9" s="47">
        <f t="shared" si="2"/>
        <v>23</v>
      </c>
      <c r="FE9" s="47">
        <f t="shared" si="2"/>
        <v>23</v>
      </c>
      <c r="FF9" s="47">
        <f t="shared" si="2"/>
        <v>23</v>
      </c>
      <c r="FG9" s="47">
        <f t="shared" si="2"/>
        <v>23</v>
      </c>
      <c r="FH9" s="47">
        <f t="shared" si="2"/>
        <v>23</v>
      </c>
      <c r="FI9" s="47">
        <f t="shared" si="2"/>
        <v>23</v>
      </c>
      <c r="FJ9" s="47">
        <f t="shared" si="2"/>
        <v>24</v>
      </c>
      <c r="FK9" s="47">
        <f t="shared" si="2"/>
        <v>24</v>
      </c>
      <c r="FL9" s="47">
        <f t="shared" si="2"/>
        <v>24</v>
      </c>
      <c r="FM9" s="47">
        <f t="shared" si="2"/>
        <v>24</v>
      </c>
      <c r="FN9" s="47">
        <f t="shared" si="2"/>
        <v>24</v>
      </c>
      <c r="FO9" s="47">
        <f t="shared" si="2"/>
        <v>24</v>
      </c>
      <c r="FP9" s="47">
        <f t="shared" si="2"/>
        <v>24</v>
      </c>
      <c r="FQ9" s="47">
        <f t="shared" si="2"/>
        <v>25</v>
      </c>
      <c r="FR9" s="47">
        <f t="shared" si="2"/>
        <v>25</v>
      </c>
      <c r="FS9" s="47">
        <f t="shared" si="2"/>
        <v>25</v>
      </c>
      <c r="FT9" s="47">
        <f t="shared" si="2"/>
        <v>25</v>
      </c>
      <c r="FU9" s="47">
        <f t="shared" si="2"/>
        <v>25</v>
      </c>
      <c r="FV9" s="47">
        <f t="shared" si="2"/>
        <v>25</v>
      </c>
      <c r="FW9" s="47">
        <f t="shared" si="2"/>
        <v>25</v>
      </c>
      <c r="FX9" s="47">
        <f t="shared" si="2"/>
        <v>26</v>
      </c>
      <c r="FY9" s="47">
        <f t="shared" si="2"/>
        <v>26</v>
      </c>
      <c r="FZ9" s="47">
        <f t="shared" si="2"/>
        <v>26</v>
      </c>
      <c r="GA9" s="47">
        <f t="shared" si="2"/>
        <v>26</v>
      </c>
      <c r="GB9" s="47">
        <f t="shared" si="2"/>
        <v>26</v>
      </c>
      <c r="GC9" s="47">
        <f t="shared" si="2"/>
        <v>26</v>
      </c>
      <c r="GD9" s="47">
        <f t="shared" si="2"/>
        <v>26</v>
      </c>
      <c r="GE9" s="47">
        <f t="shared" si="2"/>
        <v>27</v>
      </c>
      <c r="GF9" s="47">
        <f t="shared" si="2"/>
        <v>27</v>
      </c>
      <c r="GG9" s="47">
        <f t="shared" si="2"/>
        <v>27</v>
      </c>
      <c r="GH9" s="47">
        <f t="shared" si="2"/>
        <v>27</v>
      </c>
      <c r="GI9" s="47">
        <f t="shared" si="2"/>
        <v>27</v>
      </c>
      <c r="GJ9" s="47">
        <f t="shared" si="2"/>
        <v>27</v>
      </c>
      <c r="GK9" s="47">
        <f t="shared" si="2"/>
        <v>27</v>
      </c>
      <c r="GL9" s="47">
        <f t="shared" si="2"/>
        <v>28</v>
      </c>
      <c r="GM9" s="47">
        <f t="shared" si="2"/>
        <v>28</v>
      </c>
      <c r="GN9" s="47">
        <f t="shared" si="2"/>
        <v>28</v>
      </c>
      <c r="GO9" s="47">
        <f t="shared" si="2"/>
        <v>28</v>
      </c>
      <c r="GP9" s="47">
        <f t="shared" si="2"/>
        <v>28</v>
      </c>
      <c r="GQ9" s="47">
        <f t="shared" si="2"/>
        <v>28</v>
      </c>
      <c r="GR9" s="47">
        <f t="shared" si="2"/>
        <v>28</v>
      </c>
      <c r="GS9" s="47">
        <f t="shared" ref="GS9:JD9" si="3">INT(MOD(INT((GS15-2)/7)+0.6,52+5/28))+1</f>
        <v>29</v>
      </c>
      <c r="GT9" s="47">
        <f t="shared" si="3"/>
        <v>29</v>
      </c>
      <c r="GU9" s="47">
        <f t="shared" si="3"/>
        <v>29</v>
      </c>
      <c r="GV9" s="47">
        <f t="shared" si="3"/>
        <v>29</v>
      </c>
      <c r="GW9" s="47">
        <f t="shared" si="3"/>
        <v>29</v>
      </c>
      <c r="GX9" s="47">
        <f t="shared" si="3"/>
        <v>29</v>
      </c>
      <c r="GY9" s="47">
        <f t="shared" si="3"/>
        <v>29</v>
      </c>
      <c r="GZ9" s="47">
        <f t="shared" si="3"/>
        <v>30</v>
      </c>
      <c r="HA9" s="47">
        <f t="shared" si="3"/>
        <v>30</v>
      </c>
      <c r="HB9" s="47">
        <f t="shared" si="3"/>
        <v>30</v>
      </c>
      <c r="HC9" s="47">
        <f t="shared" si="3"/>
        <v>30</v>
      </c>
      <c r="HD9" s="47">
        <f t="shared" si="3"/>
        <v>30</v>
      </c>
      <c r="HE9" s="47">
        <f t="shared" si="3"/>
        <v>30</v>
      </c>
      <c r="HF9" s="47">
        <f t="shared" si="3"/>
        <v>30</v>
      </c>
      <c r="HG9" s="47">
        <f t="shared" si="3"/>
        <v>31</v>
      </c>
      <c r="HH9" s="47">
        <f t="shared" si="3"/>
        <v>31</v>
      </c>
      <c r="HI9" s="47">
        <f t="shared" si="3"/>
        <v>31</v>
      </c>
      <c r="HJ9" s="47">
        <f t="shared" si="3"/>
        <v>31</v>
      </c>
      <c r="HK9" s="47">
        <f t="shared" si="3"/>
        <v>31</v>
      </c>
      <c r="HL9" s="47">
        <f t="shared" si="3"/>
        <v>31</v>
      </c>
      <c r="HM9" s="47">
        <f t="shared" si="3"/>
        <v>31</v>
      </c>
      <c r="HN9" s="47">
        <f t="shared" si="3"/>
        <v>32</v>
      </c>
      <c r="HO9" s="47">
        <f t="shared" si="3"/>
        <v>32</v>
      </c>
      <c r="HP9" s="47">
        <f t="shared" si="3"/>
        <v>32</v>
      </c>
      <c r="HQ9" s="47">
        <f t="shared" si="3"/>
        <v>32</v>
      </c>
      <c r="HR9" s="47">
        <f t="shared" si="3"/>
        <v>32</v>
      </c>
      <c r="HS9" s="47">
        <f t="shared" si="3"/>
        <v>32</v>
      </c>
      <c r="HT9" s="47">
        <f t="shared" si="3"/>
        <v>32</v>
      </c>
      <c r="HU9" s="47">
        <f t="shared" si="3"/>
        <v>33</v>
      </c>
      <c r="HV9" s="47">
        <f t="shared" si="3"/>
        <v>33</v>
      </c>
      <c r="HW9" s="47">
        <f t="shared" si="3"/>
        <v>33</v>
      </c>
      <c r="HX9" s="47">
        <f t="shared" si="3"/>
        <v>33</v>
      </c>
      <c r="HY9" s="47">
        <f t="shared" si="3"/>
        <v>33</v>
      </c>
      <c r="HZ9" s="47">
        <f t="shared" si="3"/>
        <v>33</v>
      </c>
      <c r="IA9" s="47">
        <f t="shared" si="3"/>
        <v>33</v>
      </c>
      <c r="IB9" s="47">
        <f t="shared" si="3"/>
        <v>34</v>
      </c>
      <c r="IC9" s="47">
        <f t="shared" si="3"/>
        <v>34</v>
      </c>
      <c r="ID9" s="47">
        <f t="shared" si="3"/>
        <v>34</v>
      </c>
      <c r="IE9" s="47">
        <f t="shared" si="3"/>
        <v>34</v>
      </c>
      <c r="IF9" s="47">
        <f t="shared" si="3"/>
        <v>34</v>
      </c>
      <c r="IG9" s="47">
        <f t="shared" si="3"/>
        <v>34</v>
      </c>
      <c r="IH9" s="47">
        <f t="shared" si="3"/>
        <v>34</v>
      </c>
      <c r="II9" s="47">
        <f t="shared" si="3"/>
        <v>35</v>
      </c>
      <c r="IJ9" s="47">
        <f t="shared" si="3"/>
        <v>35</v>
      </c>
      <c r="IK9" s="47">
        <f t="shared" si="3"/>
        <v>35</v>
      </c>
      <c r="IL9" s="47">
        <f t="shared" si="3"/>
        <v>35</v>
      </c>
      <c r="IM9" s="47">
        <f t="shared" si="3"/>
        <v>35</v>
      </c>
      <c r="IN9" s="47">
        <f t="shared" si="3"/>
        <v>35</v>
      </c>
      <c r="IO9" s="47">
        <f t="shared" si="3"/>
        <v>35</v>
      </c>
      <c r="IP9" s="47">
        <f t="shared" si="3"/>
        <v>36</v>
      </c>
      <c r="IQ9" s="47">
        <f t="shared" si="3"/>
        <v>36</v>
      </c>
      <c r="IR9" s="47">
        <f t="shared" si="3"/>
        <v>36</v>
      </c>
      <c r="IS9" s="47">
        <f t="shared" si="3"/>
        <v>36</v>
      </c>
      <c r="IT9" s="47">
        <f t="shared" si="3"/>
        <v>36</v>
      </c>
      <c r="IU9" s="47">
        <f t="shared" si="3"/>
        <v>36</v>
      </c>
      <c r="IV9" s="47">
        <f t="shared" si="3"/>
        <v>36</v>
      </c>
      <c r="IW9" s="47">
        <f t="shared" si="3"/>
        <v>37</v>
      </c>
      <c r="IX9" s="47">
        <f t="shared" si="3"/>
        <v>37</v>
      </c>
      <c r="IY9" s="47">
        <f t="shared" si="3"/>
        <v>37</v>
      </c>
      <c r="IZ9" s="47">
        <f t="shared" si="3"/>
        <v>37</v>
      </c>
      <c r="JA9" s="47">
        <f t="shared" si="3"/>
        <v>37</v>
      </c>
      <c r="JB9" s="47">
        <f t="shared" si="3"/>
        <v>37</v>
      </c>
      <c r="JC9" s="47">
        <f t="shared" si="3"/>
        <v>37</v>
      </c>
      <c r="JD9" s="47">
        <f t="shared" si="3"/>
        <v>38</v>
      </c>
      <c r="JE9" s="47">
        <f t="shared" ref="JE9:LP9" si="4">INT(MOD(INT((JE15-2)/7)+0.6,52+5/28))+1</f>
        <v>38</v>
      </c>
      <c r="JF9" s="47">
        <f t="shared" si="4"/>
        <v>38</v>
      </c>
      <c r="JG9" s="47">
        <f t="shared" si="4"/>
        <v>38</v>
      </c>
      <c r="JH9" s="47">
        <f t="shared" si="4"/>
        <v>38</v>
      </c>
      <c r="JI9" s="47">
        <f t="shared" si="4"/>
        <v>38</v>
      </c>
      <c r="JJ9" s="47">
        <f t="shared" si="4"/>
        <v>38</v>
      </c>
      <c r="JK9" s="47">
        <f t="shared" si="4"/>
        <v>39</v>
      </c>
      <c r="JL9" s="47">
        <f t="shared" si="4"/>
        <v>39</v>
      </c>
      <c r="JM9" s="47">
        <f t="shared" si="4"/>
        <v>39</v>
      </c>
      <c r="JN9" s="47">
        <f t="shared" si="4"/>
        <v>39</v>
      </c>
      <c r="JO9" s="47">
        <f t="shared" si="4"/>
        <v>39</v>
      </c>
      <c r="JP9" s="47">
        <f t="shared" si="4"/>
        <v>39</v>
      </c>
      <c r="JQ9" s="47">
        <f t="shared" si="4"/>
        <v>39</v>
      </c>
      <c r="JR9" s="47">
        <f t="shared" si="4"/>
        <v>40</v>
      </c>
      <c r="JS9" s="47">
        <f t="shared" si="4"/>
        <v>40</v>
      </c>
      <c r="JT9" s="47">
        <f t="shared" si="4"/>
        <v>40</v>
      </c>
      <c r="JU9" s="47">
        <f t="shared" si="4"/>
        <v>40</v>
      </c>
      <c r="JV9" s="47">
        <f t="shared" si="4"/>
        <v>40</v>
      </c>
      <c r="JW9" s="47">
        <f t="shared" si="4"/>
        <v>40</v>
      </c>
      <c r="JX9" s="47">
        <f t="shared" si="4"/>
        <v>40</v>
      </c>
      <c r="JY9" s="47">
        <f t="shared" si="4"/>
        <v>41</v>
      </c>
      <c r="JZ9" s="47">
        <f t="shared" si="4"/>
        <v>41</v>
      </c>
      <c r="KA9" s="47">
        <f t="shared" si="4"/>
        <v>41</v>
      </c>
      <c r="KB9" s="47">
        <f t="shared" si="4"/>
        <v>41</v>
      </c>
      <c r="KC9" s="47">
        <f t="shared" si="4"/>
        <v>41</v>
      </c>
      <c r="KD9" s="47">
        <f t="shared" si="4"/>
        <v>41</v>
      </c>
      <c r="KE9" s="47">
        <f t="shared" si="4"/>
        <v>41</v>
      </c>
      <c r="KF9" s="47">
        <f t="shared" si="4"/>
        <v>42</v>
      </c>
      <c r="KG9" s="47">
        <f t="shared" si="4"/>
        <v>42</v>
      </c>
      <c r="KH9" s="47">
        <f t="shared" si="4"/>
        <v>42</v>
      </c>
      <c r="KI9" s="47">
        <f t="shared" si="4"/>
        <v>42</v>
      </c>
      <c r="KJ9" s="47">
        <f t="shared" si="4"/>
        <v>42</v>
      </c>
      <c r="KK9" s="47">
        <f t="shared" si="4"/>
        <v>42</v>
      </c>
      <c r="KL9" s="47">
        <f t="shared" si="4"/>
        <v>42</v>
      </c>
      <c r="KM9" s="47">
        <f t="shared" si="4"/>
        <v>43</v>
      </c>
      <c r="KN9" s="47">
        <f t="shared" si="4"/>
        <v>43</v>
      </c>
      <c r="KO9" s="47">
        <f t="shared" si="4"/>
        <v>43</v>
      </c>
      <c r="KP9" s="47">
        <f t="shared" si="4"/>
        <v>43</v>
      </c>
      <c r="KQ9" s="47">
        <f t="shared" si="4"/>
        <v>43</v>
      </c>
      <c r="KR9" s="47">
        <f t="shared" si="4"/>
        <v>43</v>
      </c>
      <c r="KS9" s="47">
        <f t="shared" si="4"/>
        <v>43</v>
      </c>
      <c r="KT9" s="47">
        <f t="shared" si="4"/>
        <v>44</v>
      </c>
      <c r="KU9" s="47">
        <f t="shared" si="4"/>
        <v>44</v>
      </c>
      <c r="KV9" s="47">
        <f t="shared" si="4"/>
        <v>44</v>
      </c>
      <c r="KW9" s="47">
        <f t="shared" si="4"/>
        <v>44</v>
      </c>
      <c r="KX9" s="47">
        <f t="shared" si="4"/>
        <v>44</v>
      </c>
      <c r="KY9" s="47">
        <f t="shared" si="4"/>
        <v>44</v>
      </c>
      <c r="KZ9" s="47">
        <f t="shared" si="4"/>
        <v>44</v>
      </c>
      <c r="LA9" s="47">
        <f t="shared" si="4"/>
        <v>45</v>
      </c>
      <c r="LB9" s="47">
        <f t="shared" si="4"/>
        <v>45</v>
      </c>
      <c r="LC9" s="47">
        <f t="shared" si="4"/>
        <v>45</v>
      </c>
      <c r="LD9" s="47">
        <f t="shared" si="4"/>
        <v>45</v>
      </c>
      <c r="LE9" s="47">
        <f t="shared" si="4"/>
        <v>45</v>
      </c>
      <c r="LF9" s="47">
        <f t="shared" si="4"/>
        <v>45</v>
      </c>
      <c r="LG9" s="47">
        <f t="shared" si="4"/>
        <v>45</v>
      </c>
      <c r="LH9" s="47">
        <f t="shared" si="4"/>
        <v>46</v>
      </c>
      <c r="LI9" s="47">
        <f t="shared" si="4"/>
        <v>46</v>
      </c>
      <c r="LJ9" s="47">
        <f t="shared" si="4"/>
        <v>46</v>
      </c>
      <c r="LK9" s="47">
        <f t="shared" si="4"/>
        <v>46</v>
      </c>
      <c r="LL9" s="47">
        <f t="shared" si="4"/>
        <v>46</v>
      </c>
      <c r="LM9" s="47">
        <f t="shared" si="4"/>
        <v>46</v>
      </c>
      <c r="LN9" s="47">
        <f t="shared" si="4"/>
        <v>46</v>
      </c>
      <c r="LO9" s="47">
        <f t="shared" si="4"/>
        <v>47</v>
      </c>
      <c r="LP9" s="47">
        <f t="shared" si="4"/>
        <v>47</v>
      </c>
      <c r="LQ9" s="47">
        <f t="shared" ref="LQ9:NI9" si="5">INT(MOD(INT((LQ15-2)/7)+0.6,52+5/28))+1</f>
        <v>47</v>
      </c>
      <c r="LR9" s="47">
        <f t="shared" si="5"/>
        <v>47</v>
      </c>
      <c r="LS9" s="47">
        <f t="shared" si="5"/>
        <v>47</v>
      </c>
      <c r="LT9" s="47">
        <f t="shared" si="5"/>
        <v>47</v>
      </c>
      <c r="LU9" s="47">
        <f t="shared" si="5"/>
        <v>47</v>
      </c>
      <c r="LV9" s="47">
        <f t="shared" si="5"/>
        <v>48</v>
      </c>
      <c r="LW9" s="47">
        <f t="shared" si="5"/>
        <v>48</v>
      </c>
      <c r="LX9" s="47">
        <f t="shared" si="5"/>
        <v>48</v>
      </c>
      <c r="LY9" s="47">
        <f t="shared" si="5"/>
        <v>48</v>
      </c>
      <c r="LZ9" s="47">
        <f t="shared" si="5"/>
        <v>48</v>
      </c>
      <c r="MA9" s="47">
        <f t="shared" si="5"/>
        <v>48</v>
      </c>
      <c r="MB9" s="47">
        <f t="shared" si="5"/>
        <v>48</v>
      </c>
      <c r="MC9" s="47">
        <f t="shared" si="5"/>
        <v>49</v>
      </c>
      <c r="MD9" s="47">
        <f t="shared" si="5"/>
        <v>49</v>
      </c>
      <c r="ME9" s="47">
        <f t="shared" si="5"/>
        <v>49</v>
      </c>
      <c r="MF9" s="47">
        <f t="shared" si="5"/>
        <v>49</v>
      </c>
      <c r="MG9" s="47">
        <f t="shared" si="5"/>
        <v>49</v>
      </c>
      <c r="MH9" s="47">
        <f t="shared" si="5"/>
        <v>49</v>
      </c>
      <c r="MI9" s="47">
        <f t="shared" si="5"/>
        <v>49</v>
      </c>
      <c r="MJ9" s="47">
        <f t="shared" si="5"/>
        <v>50</v>
      </c>
      <c r="MK9" s="47">
        <f t="shared" si="5"/>
        <v>50</v>
      </c>
      <c r="ML9" s="47">
        <f t="shared" si="5"/>
        <v>50</v>
      </c>
      <c r="MM9" s="47">
        <f t="shared" si="5"/>
        <v>50</v>
      </c>
      <c r="MN9" s="47">
        <f t="shared" si="5"/>
        <v>50</v>
      </c>
      <c r="MO9" s="47">
        <f t="shared" si="5"/>
        <v>50</v>
      </c>
      <c r="MP9" s="47">
        <f t="shared" si="5"/>
        <v>50</v>
      </c>
      <c r="MQ9" s="47">
        <f t="shared" si="5"/>
        <v>51</v>
      </c>
      <c r="MR9" s="47">
        <f t="shared" si="5"/>
        <v>51</v>
      </c>
      <c r="MS9" s="47">
        <f t="shared" si="5"/>
        <v>51</v>
      </c>
      <c r="MT9" s="47">
        <f t="shared" si="5"/>
        <v>51</v>
      </c>
      <c r="MU9" s="47">
        <f t="shared" si="5"/>
        <v>51</v>
      </c>
      <c r="MV9" s="47">
        <f t="shared" si="5"/>
        <v>51</v>
      </c>
      <c r="MW9" s="47">
        <f t="shared" si="5"/>
        <v>51</v>
      </c>
      <c r="MX9" s="47">
        <f t="shared" si="5"/>
        <v>52</v>
      </c>
      <c r="MY9" s="47">
        <f t="shared" si="5"/>
        <v>52</v>
      </c>
      <c r="MZ9" s="47">
        <f t="shared" si="5"/>
        <v>52</v>
      </c>
      <c r="NA9" s="47">
        <f t="shared" si="5"/>
        <v>52</v>
      </c>
      <c r="NB9" s="47">
        <f t="shared" si="5"/>
        <v>52</v>
      </c>
      <c r="NC9" s="47">
        <f t="shared" si="5"/>
        <v>52</v>
      </c>
      <c r="ND9" s="47">
        <f t="shared" si="5"/>
        <v>52</v>
      </c>
      <c r="NE9" s="47">
        <f t="shared" si="5"/>
        <v>53</v>
      </c>
      <c r="NF9" s="47">
        <f t="shared" si="5"/>
        <v>53</v>
      </c>
      <c r="NG9" s="47">
        <f t="shared" si="5"/>
        <v>53</v>
      </c>
      <c r="NH9" s="47">
        <f t="shared" si="5"/>
        <v>53</v>
      </c>
      <c r="NI9" s="51">
        <f t="shared" si="5"/>
        <v>53</v>
      </c>
    </row>
    <row r="10" spans="1:374" ht="21.75" customHeight="1" x14ac:dyDescent="0.25">
      <c r="A10" s="52"/>
      <c r="B10" s="53"/>
      <c r="C10" s="53"/>
      <c r="D10" s="54"/>
      <c r="E10" s="55"/>
      <c r="F10" s="56"/>
      <c r="G10" s="57"/>
      <c r="H10" s="58"/>
      <c r="I10" s="59"/>
      <c r="J10" s="60"/>
      <c r="K10" s="60"/>
      <c r="L10" s="60"/>
      <c r="M10" s="60"/>
      <c r="N10" s="61"/>
      <c r="O10" s="61"/>
      <c r="P10" s="62"/>
      <c r="Q10" s="63"/>
      <c r="R10" s="63"/>
      <c r="S10" s="64"/>
      <c r="T10" s="64"/>
      <c r="U10" s="64"/>
      <c r="V10" s="64"/>
      <c r="W10" s="64"/>
      <c r="X10" s="64"/>
      <c r="Y10" s="61"/>
      <c r="Z10" s="61"/>
      <c r="AA10" s="62"/>
      <c r="AB10" s="63"/>
      <c r="AC10" s="63"/>
      <c r="AD10" s="64"/>
      <c r="AE10" s="64"/>
      <c r="AF10" s="64"/>
      <c r="AG10" s="64"/>
      <c r="AH10" s="64"/>
      <c r="AI10" s="61"/>
      <c r="AJ10" s="61"/>
      <c r="AK10" s="62"/>
      <c r="AL10" s="63"/>
      <c r="AM10" s="65"/>
      <c r="AN10" s="63"/>
      <c r="AO10" s="63"/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63"/>
      <c r="CF10" s="63"/>
      <c r="CG10" s="63"/>
      <c r="CH10" s="63"/>
      <c r="CI10" s="63"/>
      <c r="CJ10" s="63"/>
      <c r="CK10" s="63"/>
      <c r="CL10" s="63"/>
      <c r="CM10" s="63"/>
      <c r="CN10" s="63"/>
      <c r="CO10" s="63"/>
      <c r="CP10" s="63"/>
      <c r="CQ10" s="63"/>
      <c r="CR10" s="63"/>
      <c r="CS10" s="63"/>
      <c r="CT10" s="63"/>
      <c r="CU10" s="63"/>
      <c r="CV10" s="63"/>
      <c r="CW10" s="63"/>
      <c r="CX10" s="63"/>
      <c r="CY10" s="63"/>
      <c r="CZ10" s="63"/>
      <c r="DA10" s="63"/>
      <c r="DB10" s="63"/>
      <c r="DC10" s="63"/>
      <c r="DD10" s="63"/>
      <c r="DE10" s="63"/>
      <c r="DF10" s="63"/>
      <c r="DG10" s="63"/>
      <c r="DH10" s="63"/>
      <c r="DI10" s="63"/>
      <c r="DJ10" s="63"/>
      <c r="DK10" s="63"/>
      <c r="DL10" s="63"/>
      <c r="DM10" s="63"/>
      <c r="DN10" s="63"/>
      <c r="DO10" s="63"/>
      <c r="DP10" s="63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3"/>
      <c r="FV10" s="63"/>
      <c r="FW10" s="63"/>
      <c r="FX10" s="63"/>
      <c r="FY10" s="63"/>
      <c r="FZ10" s="63"/>
      <c r="GA10" s="63"/>
      <c r="GB10" s="63"/>
      <c r="GC10" s="63"/>
      <c r="GD10" s="63"/>
      <c r="GE10" s="63"/>
      <c r="GF10" s="63"/>
      <c r="GG10" s="63"/>
      <c r="GH10" s="63"/>
      <c r="GI10" s="63"/>
      <c r="GJ10" s="63"/>
      <c r="GK10" s="63"/>
      <c r="GL10" s="63"/>
      <c r="GM10" s="63"/>
      <c r="GN10" s="63"/>
      <c r="GO10" s="63"/>
      <c r="GP10" s="63"/>
      <c r="GQ10" s="63"/>
      <c r="GR10" s="63"/>
      <c r="GS10" s="63"/>
      <c r="GT10" s="63"/>
      <c r="GU10" s="63"/>
      <c r="GV10" s="63"/>
      <c r="GW10" s="63"/>
      <c r="GX10" s="63"/>
      <c r="GY10" s="63"/>
      <c r="GZ10" s="63"/>
      <c r="HA10" s="63"/>
      <c r="HB10" s="63"/>
      <c r="HC10" s="63"/>
      <c r="HD10" s="63"/>
      <c r="HE10" s="63"/>
      <c r="HF10" s="63"/>
      <c r="HG10" s="63"/>
      <c r="HH10" s="63"/>
      <c r="HI10" s="63"/>
      <c r="HJ10" s="63"/>
      <c r="HK10" s="63"/>
      <c r="HL10" s="63"/>
      <c r="HM10" s="63"/>
      <c r="HN10" s="63"/>
      <c r="HO10" s="63"/>
      <c r="HP10" s="63"/>
      <c r="HQ10" s="63"/>
      <c r="HR10" s="63"/>
      <c r="HS10" s="63"/>
      <c r="HT10" s="63"/>
      <c r="HU10" s="63"/>
      <c r="HV10" s="63"/>
      <c r="HW10" s="63"/>
      <c r="HX10" s="63"/>
      <c r="HY10" s="63"/>
      <c r="HZ10" s="63"/>
      <c r="IA10" s="63"/>
      <c r="IB10" s="63"/>
      <c r="IC10" s="63"/>
      <c r="ID10" s="63"/>
      <c r="IE10" s="63"/>
      <c r="IF10" s="63"/>
      <c r="IG10" s="63"/>
      <c r="IH10" s="63"/>
      <c r="II10" s="63"/>
      <c r="IJ10" s="63"/>
      <c r="IK10" s="63"/>
      <c r="IL10" s="63"/>
      <c r="IM10" s="63"/>
      <c r="IN10" s="63"/>
      <c r="IO10" s="63"/>
      <c r="IP10" s="63"/>
      <c r="IQ10" s="63"/>
      <c r="IR10" s="63"/>
      <c r="IS10" s="63"/>
      <c r="IT10" s="63"/>
      <c r="IU10" s="63"/>
      <c r="IV10" s="63"/>
      <c r="IW10" s="63"/>
      <c r="IX10" s="63"/>
      <c r="IY10" s="63"/>
      <c r="IZ10" s="63"/>
      <c r="JA10" s="63"/>
      <c r="JB10" s="63"/>
      <c r="JC10" s="63"/>
      <c r="JD10" s="63"/>
      <c r="JE10" s="63"/>
      <c r="JF10" s="63"/>
      <c r="JG10" s="63"/>
      <c r="JH10" s="63"/>
      <c r="JI10" s="63"/>
      <c r="JJ10" s="63"/>
      <c r="JK10" s="63"/>
      <c r="JL10" s="63"/>
      <c r="JM10" s="63"/>
      <c r="JN10" s="63"/>
      <c r="JO10" s="63"/>
      <c r="JP10" s="63"/>
      <c r="JQ10" s="63"/>
      <c r="JR10" s="63"/>
      <c r="JS10" s="63"/>
      <c r="JT10" s="63"/>
      <c r="JU10" s="63"/>
      <c r="JV10" s="63"/>
      <c r="JW10" s="63"/>
      <c r="JX10" s="63"/>
      <c r="JY10" s="63"/>
      <c r="JZ10" s="63"/>
      <c r="KA10" s="63"/>
      <c r="KB10" s="63"/>
      <c r="KC10" s="63"/>
      <c r="KD10" s="63"/>
      <c r="KE10" s="63"/>
      <c r="KF10" s="63"/>
      <c r="KG10" s="63"/>
      <c r="KH10" s="63"/>
      <c r="KI10" s="63"/>
      <c r="KJ10" s="63"/>
      <c r="KK10" s="63"/>
      <c r="KL10" s="63"/>
      <c r="KM10" s="63"/>
      <c r="KN10" s="63"/>
      <c r="KO10" s="63"/>
      <c r="KP10" s="63"/>
      <c r="KQ10" s="63"/>
      <c r="KR10" s="63"/>
      <c r="KS10" s="63"/>
      <c r="KT10" s="63"/>
      <c r="KU10" s="63"/>
      <c r="KV10" s="63"/>
      <c r="KW10" s="63"/>
      <c r="KX10" s="63"/>
      <c r="KY10" s="63"/>
      <c r="KZ10" s="63"/>
      <c r="LA10" s="63"/>
      <c r="LB10" s="63"/>
      <c r="LC10" s="63"/>
      <c r="LD10" s="63"/>
      <c r="LE10" s="63"/>
      <c r="LF10" s="63"/>
      <c r="LG10" s="63"/>
      <c r="LH10" s="63"/>
      <c r="LI10" s="63"/>
      <c r="LJ10" s="63"/>
      <c r="LK10" s="63"/>
      <c r="LL10" s="63"/>
      <c r="LM10" s="63"/>
      <c r="LN10" s="63"/>
      <c r="LO10" s="63"/>
      <c r="LP10" s="63"/>
      <c r="LQ10" s="63"/>
      <c r="LR10" s="63"/>
      <c r="LS10" s="63"/>
      <c r="LT10" s="63"/>
      <c r="LU10" s="63"/>
      <c r="LV10" s="63"/>
      <c r="LW10" s="63"/>
      <c r="LX10" s="63"/>
      <c r="LY10" s="63"/>
      <c r="LZ10" s="63"/>
      <c r="MA10" s="63"/>
      <c r="MB10" s="63"/>
      <c r="MC10" s="63"/>
      <c r="MD10" s="63"/>
      <c r="ME10" s="63"/>
      <c r="MF10" s="63"/>
      <c r="MG10" s="63"/>
      <c r="MH10" s="63"/>
      <c r="MI10" s="63"/>
      <c r="MJ10" s="63"/>
      <c r="MK10" s="63"/>
      <c r="ML10" s="63"/>
      <c r="MM10" s="63"/>
      <c r="MN10" s="63"/>
      <c r="MO10" s="63"/>
      <c r="MP10" s="63"/>
      <c r="MQ10" s="63"/>
      <c r="MR10" s="63"/>
      <c r="MS10" s="63"/>
      <c r="MT10" s="63"/>
      <c r="MU10" s="63"/>
      <c r="MV10" s="63"/>
      <c r="MW10" s="63"/>
      <c r="MX10" s="63"/>
      <c r="MY10" s="63"/>
      <c r="MZ10" s="63"/>
      <c r="NA10" s="63"/>
      <c r="NB10" s="63"/>
      <c r="NC10" s="63"/>
      <c r="ND10" s="63"/>
      <c r="NE10" s="63"/>
      <c r="NF10" s="63"/>
      <c r="NG10" s="63"/>
      <c r="NH10" s="63"/>
      <c r="NI10" s="66"/>
    </row>
    <row r="11" spans="1:374" ht="21.75" customHeight="1" x14ac:dyDescent="0.2">
      <c r="A11" s="67" t="s">
        <v>1</v>
      </c>
      <c r="B11" s="68"/>
      <c r="C11" s="68"/>
      <c r="D11" s="69"/>
      <c r="E11" s="70"/>
      <c r="F11" s="71"/>
      <c r="G11" s="72"/>
      <c r="H11" s="58"/>
      <c r="I11" s="59"/>
      <c r="J11" s="60"/>
      <c r="K11" s="60"/>
      <c r="L11" s="60"/>
      <c r="M11" s="60"/>
      <c r="N11" s="61"/>
      <c r="O11" s="61"/>
      <c r="P11" s="62"/>
      <c r="Q11" s="63"/>
      <c r="R11" s="63"/>
      <c r="S11" s="64"/>
      <c r="T11" s="64"/>
      <c r="U11" s="64"/>
      <c r="V11" s="64"/>
      <c r="W11" s="64"/>
      <c r="X11" s="64"/>
      <c r="Y11" s="61"/>
      <c r="Z11" s="61"/>
      <c r="AA11" s="62"/>
      <c r="AB11" s="63"/>
      <c r="AC11" s="63"/>
      <c r="AD11" s="64"/>
      <c r="AE11" s="64"/>
      <c r="AF11" s="64"/>
      <c r="AG11" s="64"/>
      <c r="AH11" s="64"/>
      <c r="AI11" s="61"/>
      <c r="AJ11" s="61"/>
      <c r="AK11" s="62"/>
      <c r="AL11" s="63"/>
      <c r="AM11" s="65"/>
      <c r="AN11" s="63"/>
      <c r="AO11" s="63"/>
      <c r="AP11" s="63"/>
      <c r="AQ11" s="63"/>
      <c r="AR11" s="63"/>
      <c r="AS11" s="63"/>
      <c r="AT11" s="63"/>
      <c r="AU11" s="63"/>
      <c r="AV11" s="63"/>
      <c r="AW11" s="63"/>
      <c r="AX11" s="63"/>
      <c r="AY11" s="63"/>
      <c r="AZ11" s="63"/>
      <c r="BA11" s="64"/>
      <c r="BB11" s="64"/>
      <c r="BC11" s="64"/>
      <c r="BD11" s="64"/>
      <c r="BE11" s="63"/>
      <c r="BF11" s="63"/>
      <c r="BG11" s="63"/>
      <c r="BH11" s="63"/>
      <c r="BI11" s="63"/>
      <c r="BJ11" s="63"/>
      <c r="BK11" s="63"/>
      <c r="BL11" s="63"/>
      <c r="BM11" s="63"/>
      <c r="BN11" s="63"/>
      <c r="BO11" s="63"/>
      <c r="BP11" s="63"/>
      <c r="BQ11" s="63"/>
      <c r="BR11" s="63"/>
      <c r="BS11" s="63"/>
      <c r="BT11" s="63"/>
      <c r="BU11" s="63"/>
      <c r="BV11" s="63"/>
      <c r="BW11" s="63"/>
      <c r="BX11" s="63"/>
      <c r="BY11" s="63"/>
      <c r="BZ11" s="63"/>
      <c r="CA11" s="63"/>
      <c r="CB11" s="63"/>
      <c r="CC11" s="63"/>
      <c r="CD11" s="63"/>
      <c r="CE11" s="63"/>
      <c r="CF11" s="63"/>
      <c r="CG11" s="63"/>
      <c r="CH11" s="63"/>
      <c r="CI11" s="63"/>
      <c r="CJ11" s="63"/>
      <c r="CK11" s="63"/>
      <c r="CL11" s="63"/>
      <c r="CM11" s="63"/>
      <c r="CN11" s="63"/>
      <c r="CO11" s="63"/>
      <c r="CP11" s="63"/>
      <c r="CQ11" s="63"/>
      <c r="CR11" s="63"/>
      <c r="CS11" s="63"/>
      <c r="CT11" s="63"/>
      <c r="CU11" s="63"/>
      <c r="CV11" s="63"/>
      <c r="CW11" s="63"/>
      <c r="CX11" s="63"/>
      <c r="CY11" s="63"/>
      <c r="CZ11" s="63"/>
      <c r="DA11" s="63"/>
      <c r="DB11" s="63"/>
      <c r="DC11" s="63"/>
      <c r="DD11" s="63"/>
      <c r="DE11" s="63"/>
      <c r="DF11" s="63"/>
      <c r="DG11" s="63"/>
      <c r="DH11" s="63"/>
      <c r="DI11" s="63"/>
      <c r="DJ11" s="63"/>
      <c r="DK11" s="63"/>
      <c r="DL11" s="63"/>
      <c r="DM11" s="63"/>
      <c r="DN11" s="63"/>
      <c r="DO11" s="63"/>
      <c r="DP11" s="63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3"/>
      <c r="FV11" s="63"/>
      <c r="FW11" s="63"/>
      <c r="FX11" s="63"/>
      <c r="FY11" s="63"/>
      <c r="FZ11" s="63"/>
      <c r="GA11" s="63"/>
      <c r="GB11" s="63"/>
      <c r="GC11" s="63"/>
      <c r="GD11" s="63"/>
      <c r="GE11" s="63"/>
      <c r="GF11" s="63"/>
      <c r="GG11" s="63"/>
      <c r="GH11" s="63"/>
      <c r="GI11" s="63"/>
      <c r="GJ11" s="63"/>
      <c r="GK11" s="63"/>
      <c r="GL11" s="63"/>
      <c r="GM11" s="63"/>
      <c r="GN11" s="63"/>
      <c r="GO11" s="63"/>
      <c r="GP11" s="63"/>
      <c r="GQ11" s="63"/>
      <c r="GR11" s="63"/>
      <c r="GS11" s="63"/>
      <c r="GT11" s="63"/>
      <c r="GU11" s="63"/>
      <c r="GV11" s="63"/>
      <c r="GW11" s="63"/>
      <c r="GX11" s="63"/>
      <c r="GY11" s="63"/>
      <c r="GZ11" s="63"/>
      <c r="HA11" s="63"/>
      <c r="HB11" s="63"/>
      <c r="HC11" s="63"/>
      <c r="HD11" s="63"/>
      <c r="HE11" s="63"/>
      <c r="HF11" s="63"/>
      <c r="HG11" s="63"/>
      <c r="HH11" s="63"/>
      <c r="HI11" s="63"/>
      <c r="HJ11" s="63"/>
      <c r="HK11" s="63"/>
      <c r="HL11" s="63"/>
      <c r="HM11" s="63"/>
      <c r="HN11" s="63"/>
      <c r="HO11" s="63"/>
      <c r="HP11" s="63"/>
      <c r="HQ11" s="63"/>
      <c r="HR11" s="63"/>
      <c r="HS11" s="63"/>
      <c r="HT11" s="63"/>
      <c r="HU11" s="63"/>
      <c r="HV11" s="63"/>
      <c r="HW11" s="63"/>
      <c r="HX11" s="63"/>
      <c r="HY11" s="63"/>
      <c r="HZ11" s="63"/>
      <c r="IA11" s="63"/>
      <c r="IB11" s="63"/>
      <c r="IC11" s="63"/>
      <c r="ID11" s="63"/>
      <c r="IE11" s="63"/>
      <c r="IF11" s="63"/>
      <c r="IG11" s="63"/>
      <c r="IH11" s="63"/>
      <c r="II11" s="63"/>
      <c r="IJ11" s="63"/>
      <c r="IK11" s="63"/>
      <c r="IL11" s="63"/>
      <c r="IM11" s="63"/>
      <c r="IN11" s="63"/>
      <c r="IO11" s="63"/>
      <c r="IP11" s="63"/>
      <c r="IQ11" s="63"/>
      <c r="IR11" s="63"/>
      <c r="IS11" s="63"/>
      <c r="IT11" s="63"/>
      <c r="IU11" s="63"/>
      <c r="IV11" s="63"/>
      <c r="IW11" s="63"/>
      <c r="IX11" s="63"/>
      <c r="IY11" s="63"/>
      <c r="IZ11" s="63"/>
      <c r="JA11" s="63"/>
      <c r="JB11" s="63"/>
      <c r="JC11" s="63"/>
      <c r="JD11" s="63"/>
      <c r="JE11" s="63"/>
      <c r="JF11" s="63"/>
      <c r="JG11" s="63"/>
      <c r="JH11" s="63"/>
      <c r="JI11" s="63"/>
      <c r="JJ11" s="63"/>
      <c r="JK11" s="63"/>
      <c r="JL11" s="63"/>
      <c r="JM11" s="63"/>
      <c r="JN11" s="63"/>
      <c r="JO11" s="63"/>
      <c r="JP11" s="63"/>
      <c r="JQ11" s="63"/>
      <c r="JR11" s="63"/>
      <c r="JS11" s="63"/>
      <c r="JT11" s="63"/>
      <c r="JU11" s="63"/>
      <c r="JV11" s="63"/>
      <c r="JW11" s="63"/>
      <c r="JX11" s="63"/>
      <c r="JY11" s="63"/>
      <c r="JZ11" s="63"/>
      <c r="KA11" s="63"/>
      <c r="KB11" s="63"/>
      <c r="KC11" s="63"/>
      <c r="KD11" s="63"/>
      <c r="KE11" s="63"/>
      <c r="KF11" s="63"/>
      <c r="KG11" s="63"/>
      <c r="KH11" s="63"/>
      <c r="KI11" s="63"/>
      <c r="KJ11" s="63"/>
      <c r="KK11" s="63"/>
      <c r="KL11" s="63"/>
      <c r="KM11" s="63"/>
      <c r="KN11" s="63"/>
      <c r="KO11" s="63"/>
      <c r="KP11" s="63"/>
      <c r="KQ11" s="63"/>
      <c r="KR11" s="63"/>
      <c r="KS11" s="63"/>
      <c r="KT11" s="63"/>
      <c r="KU11" s="63"/>
      <c r="KV11" s="63"/>
      <c r="KW11" s="63"/>
      <c r="KX11" s="63"/>
      <c r="KY11" s="63"/>
      <c r="KZ11" s="63"/>
      <c r="LA11" s="63"/>
      <c r="LB11" s="63"/>
      <c r="LC11" s="63"/>
      <c r="LD11" s="63"/>
      <c r="LE11" s="63"/>
      <c r="LF11" s="63"/>
      <c r="LG11" s="63"/>
      <c r="LH11" s="63"/>
      <c r="LI11" s="63"/>
      <c r="LJ11" s="63"/>
      <c r="LK11" s="63"/>
      <c r="LL11" s="63"/>
      <c r="LM11" s="63"/>
      <c r="LN11" s="63"/>
      <c r="LO11" s="63"/>
      <c r="LP11" s="63"/>
      <c r="LQ11" s="63"/>
      <c r="LR11" s="63"/>
      <c r="LS11" s="63"/>
      <c r="LT11" s="63"/>
      <c r="LU11" s="63"/>
      <c r="LV11" s="63"/>
      <c r="LW11" s="63"/>
      <c r="LX11" s="63"/>
      <c r="LY11" s="63"/>
      <c r="LZ11" s="63"/>
      <c r="MA11" s="63"/>
      <c r="MB11" s="63"/>
      <c r="MC11" s="63"/>
      <c r="MD11" s="63"/>
      <c r="ME11" s="63"/>
      <c r="MF11" s="63"/>
      <c r="MG11" s="63"/>
      <c r="MH11" s="63"/>
      <c r="MI11" s="63"/>
      <c r="MJ11" s="63"/>
      <c r="MK11" s="63"/>
      <c r="ML11" s="63"/>
      <c r="MM11" s="63"/>
      <c r="MN11" s="63"/>
      <c r="MO11" s="63"/>
      <c r="MP11" s="63"/>
      <c r="MQ11" s="63"/>
      <c r="MR11" s="63"/>
      <c r="MS11" s="63"/>
      <c r="MT11" s="63"/>
      <c r="MU11" s="63"/>
      <c r="MV11" s="63"/>
      <c r="MW11" s="63"/>
      <c r="MX11" s="63"/>
      <c r="MY11" s="63"/>
      <c r="MZ11" s="63"/>
      <c r="NA11" s="63"/>
      <c r="NB11" s="63"/>
      <c r="NC11" s="63"/>
      <c r="ND11" s="63"/>
      <c r="NE11" s="63"/>
      <c r="NF11" s="63"/>
      <c r="NG11" s="63"/>
      <c r="NH11" s="63"/>
      <c r="NI11" s="66"/>
    </row>
    <row r="12" spans="1:374" ht="21.75" customHeight="1" x14ac:dyDescent="0.25">
      <c r="A12" s="73"/>
      <c r="B12" s="68"/>
      <c r="C12" s="68"/>
      <c r="D12" s="69"/>
      <c r="E12" s="74"/>
      <c r="F12" s="75"/>
      <c r="G12" s="76"/>
      <c r="H12" s="77"/>
      <c r="I12" s="60"/>
      <c r="J12" s="60"/>
      <c r="K12" s="60"/>
      <c r="L12" s="60"/>
      <c r="M12" s="60"/>
      <c r="N12" s="61"/>
      <c r="O12" s="61"/>
      <c r="P12" s="62"/>
      <c r="Q12" s="60"/>
      <c r="R12" s="60"/>
      <c r="S12" s="60"/>
      <c r="T12" s="60"/>
      <c r="U12" s="60"/>
      <c r="V12" s="60"/>
      <c r="W12" s="60"/>
      <c r="X12" s="60"/>
      <c r="Y12" s="61"/>
      <c r="Z12" s="61"/>
      <c r="AA12" s="62"/>
      <c r="AB12" s="60"/>
      <c r="AC12" s="60"/>
      <c r="AD12" s="60"/>
      <c r="AE12" s="60"/>
      <c r="AF12" s="60"/>
      <c r="AG12" s="60"/>
      <c r="AH12" s="60"/>
      <c r="AI12" s="61"/>
      <c r="AJ12" s="61"/>
      <c r="AK12" s="62"/>
      <c r="AL12" s="63"/>
      <c r="AM12" s="65"/>
      <c r="AN12" s="63"/>
      <c r="AO12" s="63"/>
      <c r="AP12" s="63"/>
      <c r="AQ12" s="63"/>
      <c r="AR12" s="63"/>
      <c r="AS12" s="63"/>
      <c r="AT12" s="63"/>
      <c r="AU12" s="63"/>
      <c r="AV12" s="63"/>
      <c r="AW12" s="63"/>
      <c r="AX12" s="63"/>
      <c r="AY12" s="63"/>
      <c r="AZ12" s="63"/>
      <c r="BA12" s="63"/>
      <c r="BB12" s="63"/>
      <c r="BC12" s="63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63"/>
      <c r="CF12" s="63"/>
      <c r="CG12" s="63"/>
      <c r="CH12" s="63"/>
      <c r="CI12" s="63"/>
      <c r="CJ12" s="63"/>
      <c r="CK12" s="63"/>
      <c r="CL12" s="63"/>
      <c r="CM12" s="63"/>
      <c r="CN12" s="63"/>
      <c r="CO12" s="63"/>
      <c r="CP12" s="63"/>
      <c r="CQ12" s="63"/>
      <c r="CR12" s="63"/>
      <c r="CS12" s="63"/>
      <c r="CT12" s="63"/>
      <c r="CU12" s="63"/>
      <c r="CV12" s="63"/>
      <c r="CW12" s="63"/>
      <c r="CX12" s="63"/>
      <c r="CY12" s="63"/>
      <c r="CZ12" s="63"/>
      <c r="DA12" s="63"/>
      <c r="DB12" s="63"/>
      <c r="DC12" s="63"/>
      <c r="DD12" s="63"/>
      <c r="DE12" s="63"/>
      <c r="DF12" s="63"/>
      <c r="DG12" s="63"/>
      <c r="DH12" s="63"/>
      <c r="DI12" s="63"/>
      <c r="DJ12" s="63"/>
      <c r="DK12" s="63"/>
      <c r="DL12" s="63"/>
      <c r="DM12" s="63"/>
      <c r="DN12" s="63"/>
      <c r="DO12" s="63"/>
      <c r="DP12" s="63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3"/>
      <c r="EJ12" s="63"/>
      <c r="EK12" s="63"/>
      <c r="EL12" s="63"/>
      <c r="EM12" s="63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3"/>
      <c r="FV12" s="63"/>
      <c r="FW12" s="63"/>
      <c r="FX12" s="63"/>
      <c r="FY12" s="63"/>
      <c r="FZ12" s="63"/>
      <c r="GA12" s="63"/>
      <c r="GB12" s="63"/>
      <c r="GC12" s="63"/>
      <c r="GD12" s="63"/>
      <c r="GE12" s="63"/>
      <c r="GF12" s="63"/>
      <c r="GG12" s="63"/>
      <c r="GH12" s="63"/>
      <c r="GI12" s="63"/>
      <c r="GJ12" s="63"/>
      <c r="GK12" s="63"/>
      <c r="GL12" s="63"/>
      <c r="GM12" s="63"/>
      <c r="GN12" s="63"/>
      <c r="GO12" s="63"/>
      <c r="GP12" s="63"/>
      <c r="GQ12" s="63"/>
      <c r="GR12" s="63"/>
      <c r="GS12" s="63"/>
      <c r="GT12" s="63"/>
      <c r="GU12" s="63"/>
      <c r="GV12" s="63"/>
      <c r="GW12" s="63"/>
      <c r="GX12" s="63"/>
      <c r="GY12" s="63"/>
      <c r="GZ12" s="63"/>
      <c r="HA12" s="63"/>
      <c r="HB12" s="63"/>
      <c r="HC12" s="63"/>
      <c r="HD12" s="63"/>
      <c r="HE12" s="63"/>
      <c r="HF12" s="63"/>
      <c r="HG12" s="63"/>
      <c r="HH12" s="63"/>
      <c r="HI12" s="63"/>
      <c r="HJ12" s="63"/>
      <c r="HK12" s="63"/>
      <c r="HL12" s="63"/>
      <c r="HM12" s="63"/>
      <c r="HN12" s="63"/>
      <c r="HO12" s="63"/>
      <c r="HP12" s="63"/>
      <c r="HQ12" s="63"/>
      <c r="HR12" s="63"/>
      <c r="HS12" s="63"/>
      <c r="HT12" s="63"/>
      <c r="HU12" s="63"/>
      <c r="HV12" s="63"/>
      <c r="HW12" s="63"/>
      <c r="HX12" s="63"/>
      <c r="HY12" s="63"/>
      <c r="HZ12" s="63"/>
      <c r="IA12" s="63"/>
      <c r="IB12" s="63"/>
      <c r="IC12" s="63"/>
      <c r="ID12" s="63"/>
      <c r="IE12" s="63"/>
      <c r="IF12" s="63"/>
      <c r="IG12" s="63"/>
      <c r="IH12" s="63"/>
      <c r="II12" s="63"/>
      <c r="IJ12" s="63"/>
      <c r="IK12" s="63"/>
      <c r="IL12" s="63"/>
      <c r="IM12" s="63"/>
      <c r="IN12" s="63"/>
      <c r="IO12" s="63"/>
      <c r="IP12" s="63"/>
      <c r="IQ12" s="63"/>
      <c r="IR12" s="63"/>
      <c r="IS12" s="63"/>
      <c r="IT12" s="63"/>
      <c r="IU12" s="63"/>
      <c r="IV12" s="63"/>
      <c r="IW12" s="63"/>
      <c r="IX12" s="63"/>
      <c r="IY12" s="63"/>
      <c r="IZ12" s="63"/>
      <c r="JA12" s="63"/>
      <c r="JB12" s="63"/>
      <c r="JC12" s="63"/>
      <c r="JD12" s="63"/>
      <c r="JE12" s="63"/>
      <c r="JF12" s="63"/>
      <c r="JG12" s="63"/>
      <c r="JH12" s="63"/>
      <c r="JI12" s="63"/>
      <c r="JJ12" s="63"/>
      <c r="JK12" s="63"/>
      <c r="JL12" s="63"/>
      <c r="JM12" s="63"/>
      <c r="JN12" s="63"/>
      <c r="JO12" s="63"/>
      <c r="JP12" s="63"/>
      <c r="JQ12" s="63"/>
      <c r="JR12" s="63"/>
      <c r="JS12" s="63"/>
      <c r="JT12" s="63"/>
      <c r="JU12" s="63"/>
      <c r="JV12" s="63"/>
      <c r="JW12" s="63"/>
      <c r="JX12" s="63"/>
      <c r="JY12" s="63"/>
      <c r="JZ12" s="63"/>
      <c r="KA12" s="63"/>
      <c r="KB12" s="63"/>
      <c r="KC12" s="63"/>
      <c r="KD12" s="63"/>
      <c r="KE12" s="63"/>
      <c r="KF12" s="63"/>
      <c r="KG12" s="63"/>
      <c r="KH12" s="63"/>
      <c r="KI12" s="63"/>
      <c r="KJ12" s="63"/>
      <c r="KK12" s="63"/>
      <c r="KL12" s="63"/>
      <c r="KM12" s="63"/>
      <c r="KN12" s="63"/>
      <c r="KO12" s="63"/>
      <c r="KP12" s="63"/>
      <c r="KQ12" s="63"/>
      <c r="KR12" s="63"/>
      <c r="KS12" s="63"/>
      <c r="KT12" s="63"/>
      <c r="KU12" s="63"/>
      <c r="KV12" s="63"/>
      <c r="KW12" s="63"/>
      <c r="KX12" s="63"/>
      <c r="KY12" s="63"/>
      <c r="KZ12" s="63"/>
      <c r="LA12" s="63"/>
      <c r="LB12" s="63"/>
      <c r="LC12" s="63"/>
      <c r="LD12" s="63"/>
      <c r="LE12" s="63"/>
      <c r="LF12" s="63"/>
      <c r="LG12" s="63"/>
      <c r="LH12" s="63"/>
      <c r="LI12" s="63"/>
      <c r="LJ12" s="63"/>
      <c r="LK12" s="63"/>
      <c r="LL12" s="63"/>
      <c r="LM12" s="63"/>
      <c r="LN12" s="63"/>
      <c r="LO12" s="63"/>
      <c r="LP12" s="63"/>
      <c r="LQ12" s="63"/>
      <c r="LR12" s="63"/>
      <c r="LS12" s="63"/>
      <c r="LT12" s="63"/>
      <c r="LU12" s="63"/>
      <c r="LV12" s="63"/>
      <c r="LW12" s="63"/>
      <c r="LX12" s="63"/>
      <c r="LY12" s="63"/>
      <c r="LZ12" s="63"/>
      <c r="MA12" s="63"/>
      <c r="MB12" s="63"/>
      <c r="MC12" s="63"/>
      <c r="MD12" s="63"/>
      <c r="ME12" s="63"/>
      <c r="MF12" s="63"/>
      <c r="MG12" s="63"/>
      <c r="MH12" s="63"/>
      <c r="MI12" s="63"/>
      <c r="MJ12" s="63"/>
      <c r="MK12" s="63"/>
      <c r="ML12" s="63"/>
      <c r="MM12" s="63"/>
      <c r="MN12" s="63"/>
      <c r="MO12" s="63"/>
      <c r="MP12" s="63"/>
      <c r="MQ12" s="63"/>
      <c r="MR12" s="63"/>
      <c r="MS12" s="63"/>
      <c r="MT12" s="63"/>
      <c r="MU12" s="63"/>
      <c r="MV12" s="63"/>
      <c r="MW12" s="63"/>
      <c r="MX12" s="63"/>
      <c r="MY12" s="63"/>
      <c r="MZ12" s="63"/>
      <c r="NA12" s="63"/>
      <c r="NB12" s="63"/>
      <c r="NC12" s="63"/>
      <c r="ND12" s="63"/>
      <c r="NE12" s="63"/>
      <c r="NF12" s="63"/>
      <c r="NG12" s="63"/>
      <c r="NH12" s="63"/>
      <c r="NI12" s="66"/>
    </row>
    <row r="13" spans="1:374" ht="21.75" customHeight="1" x14ac:dyDescent="0.25">
      <c r="A13" s="78"/>
      <c r="B13" s="79"/>
      <c r="C13" s="80"/>
      <c r="D13" s="81"/>
      <c r="E13" s="82"/>
      <c r="F13" s="83"/>
      <c r="G13" s="84"/>
      <c r="H13" s="58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3"/>
      <c r="AM13" s="65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  <c r="AY13" s="63"/>
      <c r="AZ13" s="63"/>
      <c r="BA13" s="63"/>
      <c r="BB13" s="63"/>
      <c r="BC13" s="63"/>
      <c r="BD13" s="63"/>
      <c r="BE13" s="63"/>
      <c r="BF13" s="63"/>
      <c r="BG13" s="63"/>
      <c r="BH13" s="63"/>
      <c r="BI13" s="63"/>
      <c r="BJ13" s="63"/>
      <c r="BK13" s="63"/>
      <c r="BL13" s="63"/>
      <c r="BM13" s="63"/>
      <c r="BN13" s="63"/>
      <c r="BO13" s="63"/>
      <c r="BP13" s="63"/>
      <c r="BQ13" s="63"/>
      <c r="BR13" s="63"/>
      <c r="BS13" s="63"/>
      <c r="BT13" s="63"/>
      <c r="BU13" s="63"/>
      <c r="BV13" s="63"/>
      <c r="BW13" s="63"/>
      <c r="BX13" s="63"/>
      <c r="BY13" s="63"/>
      <c r="BZ13" s="63"/>
      <c r="CA13" s="63"/>
      <c r="CB13" s="63"/>
      <c r="CC13" s="63"/>
      <c r="CD13" s="63"/>
      <c r="CE13" s="63"/>
      <c r="CF13" s="63"/>
      <c r="CG13" s="63"/>
      <c r="CH13" s="63"/>
      <c r="CI13" s="63"/>
      <c r="CJ13" s="63"/>
      <c r="CK13" s="63"/>
      <c r="CL13" s="63"/>
      <c r="CM13" s="63"/>
      <c r="CN13" s="63"/>
      <c r="CO13" s="63"/>
      <c r="CP13" s="63"/>
      <c r="CQ13" s="63"/>
      <c r="CR13" s="63"/>
      <c r="CS13" s="63"/>
      <c r="CT13" s="63"/>
      <c r="CU13" s="63"/>
      <c r="CV13" s="63"/>
      <c r="CW13" s="63"/>
      <c r="CX13" s="63"/>
      <c r="CY13" s="63"/>
      <c r="CZ13" s="63"/>
      <c r="DA13" s="63"/>
      <c r="DB13" s="63"/>
      <c r="DC13" s="63"/>
      <c r="DD13" s="63"/>
      <c r="DE13" s="63"/>
      <c r="DF13" s="63"/>
      <c r="DG13" s="63"/>
      <c r="DH13" s="63"/>
      <c r="DI13" s="63"/>
      <c r="DJ13" s="63"/>
      <c r="DK13" s="63"/>
      <c r="DL13" s="63"/>
      <c r="DM13" s="63"/>
      <c r="DN13" s="63"/>
      <c r="DO13" s="63"/>
      <c r="DP13" s="63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3"/>
      <c r="FV13" s="63"/>
      <c r="FW13" s="63"/>
      <c r="FX13" s="63"/>
      <c r="FY13" s="63"/>
      <c r="FZ13" s="63"/>
      <c r="GA13" s="63"/>
      <c r="GB13" s="63"/>
      <c r="GC13" s="63"/>
      <c r="GD13" s="63"/>
      <c r="GE13" s="63"/>
      <c r="GF13" s="63"/>
      <c r="GG13" s="63"/>
      <c r="GH13" s="63"/>
      <c r="GI13" s="63"/>
      <c r="GJ13" s="63"/>
      <c r="GK13" s="63"/>
      <c r="GL13" s="63"/>
      <c r="GM13" s="63"/>
      <c r="GN13" s="63"/>
      <c r="GO13" s="63"/>
      <c r="GP13" s="63"/>
      <c r="GQ13" s="63"/>
      <c r="GR13" s="63"/>
      <c r="GS13" s="63"/>
      <c r="GT13" s="63"/>
      <c r="GU13" s="63"/>
      <c r="GV13" s="63"/>
      <c r="GW13" s="63"/>
      <c r="GX13" s="63"/>
      <c r="GY13" s="63"/>
      <c r="GZ13" s="63"/>
      <c r="HA13" s="63"/>
      <c r="HB13" s="63"/>
      <c r="HC13" s="63"/>
      <c r="HD13" s="63"/>
      <c r="HE13" s="63"/>
      <c r="HF13" s="63"/>
      <c r="HG13" s="63"/>
      <c r="HH13" s="63"/>
      <c r="HI13" s="63"/>
      <c r="HJ13" s="63"/>
      <c r="HK13" s="63"/>
      <c r="HL13" s="63"/>
      <c r="HM13" s="63"/>
      <c r="HN13" s="63"/>
      <c r="HO13" s="63"/>
      <c r="HP13" s="63"/>
      <c r="HQ13" s="63"/>
      <c r="HR13" s="63"/>
      <c r="HS13" s="63"/>
      <c r="HT13" s="63"/>
      <c r="HU13" s="63"/>
      <c r="HV13" s="63"/>
      <c r="HW13" s="63"/>
      <c r="HX13" s="63"/>
      <c r="HY13" s="63"/>
      <c r="HZ13" s="63"/>
      <c r="IA13" s="63"/>
      <c r="IB13" s="63"/>
      <c r="IC13" s="63"/>
      <c r="ID13" s="63"/>
      <c r="IE13" s="63"/>
      <c r="IF13" s="63"/>
      <c r="IG13" s="63"/>
      <c r="IH13" s="63"/>
      <c r="II13" s="63"/>
      <c r="IJ13" s="63"/>
      <c r="IK13" s="63"/>
      <c r="IL13" s="63"/>
      <c r="IM13" s="63"/>
      <c r="IN13" s="63"/>
      <c r="IO13" s="63"/>
      <c r="IP13" s="63"/>
      <c r="IQ13" s="63"/>
      <c r="IR13" s="63"/>
      <c r="IS13" s="63"/>
      <c r="IT13" s="63"/>
      <c r="IU13" s="63"/>
      <c r="IV13" s="63"/>
      <c r="IW13" s="63"/>
      <c r="IX13" s="63"/>
      <c r="IY13" s="63"/>
      <c r="IZ13" s="63"/>
      <c r="JA13" s="63"/>
      <c r="JB13" s="63"/>
      <c r="JC13" s="63"/>
      <c r="JD13" s="63"/>
      <c r="JE13" s="63"/>
      <c r="JF13" s="63"/>
      <c r="JG13" s="63"/>
      <c r="JH13" s="63"/>
      <c r="JI13" s="63"/>
      <c r="JJ13" s="63"/>
      <c r="JK13" s="63"/>
      <c r="JL13" s="63"/>
      <c r="JM13" s="63"/>
      <c r="JN13" s="63"/>
      <c r="JO13" s="63"/>
      <c r="JP13" s="63"/>
      <c r="JQ13" s="63"/>
      <c r="JR13" s="63"/>
      <c r="JS13" s="63"/>
      <c r="JT13" s="63"/>
      <c r="JU13" s="63"/>
      <c r="JV13" s="63"/>
      <c r="JW13" s="63"/>
      <c r="JX13" s="63"/>
      <c r="JY13" s="63"/>
      <c r="JZ13" s="63"/>
      <c r="KA13" s="63"/>
      <c r="KB13" s="63"/>
      <c r="KC13" s="63"/>
      <c r="KD13" s="63"/>
      <c r="KE13" s="63"/>
      <c r="KF13" s="63"/>
      <c r="KG13" s="63"/>
      <c r="KH13" s="63"/>
      <c r="KI13" s="63"/>
      <c r="KJ13" s="63"/>
      <c r="KK13" s="63"/>
      <c r="KL13" s="63"/>
      <c r="KM13" s="63"/>
      <c r="KN13" s="63"/>
      <c r="KO13" s="63"/>
      <c r="KP13" s="63"/>
      <c r="KQ13" s="63"/>
      <c r="KR13" s="63"/>
      <c r="KS13" s="63"/>
      <c r="KT13" s="63"/>
      <c r="KU13" s="63"/>
      <c r="KV13" s="63"/>
      <c r="KW13" s="63"/>
      <c r="KX13" s="63"/>
      <c r="KY13" s="63"/>
      <c r="KZ13" s="63"/>
      <c r="LA13" s="63"/>
      <c r="LB13" s="63"/>
      <c r="LC13" s="63"/>
      <c r="LD13" s="63"/>
      <c r="LE13" s="63"/>
      <c r="LF13" s="63"/>
      <c r="LG13" s="63"/>
      <c r="LH13" s="63"/>
      <c r="LI13" s="63"/>
      <c r="LJ13" s="63"/>
      <c r="LK13" s="63"/>
      <c r="LL13" s="63"/>
      <c r="LM13" s="63"/>
      <c r="LN13" s="63"/>
      <c r="LO13" s="63"/>
      <c r="LP13" s="63"/>
      <c r="LQ13" s="63"/>
      <c r="LR13" s="63"/>
      <c r="LS13" s="63"/>
      <c r="LT13" s="63"/>
      <c r="LU13" s="63"/>
      <c r="LV13" s="63"/>
      <c r="LW13" s="63"/>
      <c r="LX13" s="63"/>
      <c r="LY13" s="63"/>
      <c r="LZ13" s="63"/>
      <c r="MA13" s="63"/>
      <c r="MB13" s="63"/>
      <c r="MC13" s="63"/>
      <c r="MD13" s="63"/>
      <c r="ME13" s="63"/>
      <c r="MF13" s="63"/>
      <c r="MG13" s="63"/>
      <c r="MH13" s="63"/>
      <c r="MI13" s="63"/>
      <c r="MJ13" s="63"/>
      <c r="MK13" s="63"/>
      <c r="ML13" s="63"/>
      <c r="MM13" s="63"/>
      <c r="MN13" s="63"/>
      <c r="MO13" s="63"/>
      <c r="MP13" s="63"/>
      <c r="MQ13" s="63"/>
      <c r="MR13" s="63"/>
      <c r="MS13" s="63"/>
      <c r="MT13" s="63"/>
      <c r="MU13" s="63"/>
      <c r="MV13" s="63"/>
      <c r="MW13" s="63"/>
      <c r="MX13" s="63"/>
      <c r="MY13" s="63"/>
      <c r="MZ13" s="63"/>
      <c r="NA13" s="63"/>
      <c r="NB13" s="63"/>
      <c r="NC13" s="63"/>
      <c r="ND13" s="63"/>
      <c r="NE13" s="63"/>
      <c r="NF13" s="63"/>
      <c r="NG13" s="63"/>
      <c r="NH13" s="63"/>
      <c r="NI13" s="66"/>
    </row>
    <row r="14" spans="1:374" ht="28.5" customHeight="1" x14ac:dyDescent="0.25">
      <c r="A14" s="236" t="s">
        <v>2</v>
      </c>
      <c r="B14" s="237"/>
      <c r="C14" s="237"/>
      <c r="D14" s="238"/>
      <c r="E14" s="224" t="s">
        <v>3</v>
      </c>
      <c r="F14" s="225"/>
      <c r="G14" s="226"/>
      <c r="H14" s="85">
        <f>DATE(AN,1,1)</f>
        <v>42005</v>
      </c>
      <c r="I14" s="86">
        <f>H14+1</f>
        <v>42006</v>
      </c>
      <c r="J14" s="86">
        <f t="shared" ref="J14:Y15" si="6">I14+1</f>
        <v>42007</v>
      </c>
      <c r="K14" s="86">
        <f t="shared" si="6"/>
        <v>42008</v>
      </c>
      <c r="L14" s="86">
        <f t="shared" si="6"/>
        <v>42009</v>
      </c>
      <c r="M14" s="86">
        <f t="shared" si="6"/>
        <v>42010</v>
      </c>
      <c r="N14" s="86">
        <f t="shared" si="6"/>
        <v>42011</v>
      </c>
      <c r="O14" s="86">
        <f t="shared" si="6"/>
        <v>42012</v>
      </c>
      <c r="P14" s="86">
        <f t="shared" si="6"/>
        <v>42013</v>
      </c>
      <c r="Q14" s="86">
        <f t="shared" si="6"/>
        <v>42014</v>
      </c>
      <c r="R14" s="86">
        <f t="shared" si="6"/>
        <v>42015</v>
      </c>
      <c r="S14" s="86">
        <f t="shared" si="6"/>
        <v>42016</v>
      </c>
      <c r="T14" s="86">
        <f t="shared" si="6"/>
        <v>42017</v>
      </c>
      <c r="U14" s="86">
        <f t="shared" si="6"/>
        <v>42018</v>
      </c>
      <c r="V14" s="86">
        <f t="shared" si="6"/>
        <v>42019</v>
      </c>
      <c r="W14" s="86">
        <f t="shared" si="6"/>
        <v>42020</v>
      </c>
      <c r="X14" s="86">
        <f t="shared" si="6"/>
        <v>42021</v>
      </c>
      <c r="Y14" s="86">
        <f t="shared" si="6"/>
        <v>42022</v>
      </c>
      <c r="Z14" s="86">
        <f t="shared" ref="Z14:AO15" si="7">Y14+1</f>
        <v>42023</v>
      </c>
      <c r="AA14" s="86">
        <f t="shared" si="7"/>
        <v>42024</v>
      </c>
      <c r="AB14" s="86">
        <f t="shared" si="7"/>
        <v>42025</v>
      </c>
      <c r="AC14" s="86">
        <f t="shared" si="7"/>
        <v>42026</v>
      </c>
      <c r="AD14" s="86">
        <f t="shared" si="7"/>
        <v>42027</v>
      </c>
      <c r="AE14" s="86">
        <f t="shared" si="7"/>
        <v>42028</v>
      </c>
      <c r="AF14" s="86">
        <f t="shared" si="7"/>
        <v>42029</v>
      </c>
      <c r="AG14" s="86">
        <f t="shared" si="7"/>
        <v>42030</v>
      </c>
      <c r="AH14" s="86">
        <f t="shared" si="7"/>
        <v>42031</v>
      </c>
      <c r="AI14" s="86">
        <f t="shared" si="7"/>
        <v>42032</v>
      </c>
      <c r="AJ14" s="86">
        <f t="shared" si="7"/>
        <v>42033</v>
      </c>
      <c r="AK14" s="86">
        <f t="shared" si="7"/>
        <v>42034</v>
      </c>
      <c r="AL14" s="86">
        <f t="shared" si="7"/>
        <v>42035</v>
      </c>
      <c r="AM14" s="86">
        <f t="shared" si="7"/>
        <v>42036</v>
      </c>
      <c r="AN14" s="86">
        <f t="shared" si="7"/>
        <v>42037</v>
      </c>
      <c r="AO14" s="86">
        <f t="shared" si="7"/>
        <v>42038</v>
      </c>
      <c r="AP14" s="86">
        <f t="shared" ref="AP14:BE15" si="8">AO14+1</f>
        <v>42039</v>
      </c>
      <c r="AQ14" s="86">
        <f t="shared" si="8"/>
        <v>42040</v>
      </c>
      <c r="AR14" s="86">
        <f t="shared" si="8"/>
        <v>42041</v>
      </c>
      <c r="AS14" s="86">
        <f t="shared" si="8"/>
        <v>42042</v>
      </c>
      <c r="AT14" s="86">
        <f t="shared" si="8"/>
        <v>42043</v>
      </c>
      <c r="AU14" s="86">
        <f t="shared" si="8"/>
        <v>42044</v>
      </c>
      <c r="AV14" s="86">
        <f t="shared" si="8"/>
        <v>42045</v>
      </c>
      <c r="AW14" s="86">
        <f t="shared" si="8"/>
        <v>42046</v>
      </c>
      <c r="AX14" s="86">
        <f t="shared" si="8"/>
        <v>42047</v>
      </c>
      <c r="AY14" s="86">
        <f t="shared" si="8"/>
        <v>42048</v>
      </c>
      <c r="AZ14" s="86">
        <f t="shared" si="8"/>
        <v>42049</v>
      </c>
      <c r="BA14" s="86">
        <f t="shared" si="8"/>
        <v>42050</v>
      </c>
      <c r="BB14" s="86">
        <f t="shared" si="8"/>
        <v>42051</v>
      </c>
      <c r="BC14" s="86">
        <f t="shared" si="8"/>
        <v>42052</v>
      </c>
      <c r="BD14" s="86">
        <f t="shared" si="8"/>
        <v>42053</v>
      </c>
      <c r="BE14" s="86">
        <f t="shared" si="8"/>
        <v>42054</v>
      </c>
      <c r="BF14" s="86">
        <f t="shared" ref="BF14:BU15" si="9">BE14+1</f>
        <v>42055</v>
      </c>
      <c r="BG14" s="86">
        <f t="shared" si="9"/>
        <v>42056</v>
      </c>
      <c r="BH14" s="86">
        <f t="shared" si="9"/>
        <v>42057</v>
      </c>
      <c r="BI14" s="86">
        <f t="shared" si="9"/>
        <v>42058</v>
      </c>
      <c r="BJ14" s="86">
        <f t="shared" si="9"/>
        <v>42059</v>
      </c>
      <c r="BK14" s="86">
        <f t="shared" si="9"/>
        <v>42060</v>
      </c>
      <c r="BL14" s="86">
        <f t="shared" si="9"/>
        <v>42061</v>
      </c>
      <c r="BM14" s="86">
        <f t="shared" si="9"/>
        <v>42062</v>
      </c>
      <c r="BN14" s="86">
        <f t="shared" si="9"/>
        <v>42063</v>
      </c>
      <c r="BO14" s="86">
        <f t="shared" si="9"/>
        <v>42064</v>
      </c>
      <c r="BP14" s="86">
        <f t="shared" si="9"/>
        <v>42065</v>
      </c>
      <c r="BQ14" s="86">
        <f t="shared" si="9"/>
        <v>42066</v>
      </c>
      <c r="BR14" s="86">
        <f t="shared" si="9"/>
        <v>42067</v>
      </c>
      <c r="BS14" s="86">
        <f t="shared" si="9"/>
        <v>42068</v>
      </c>
      <c r="BT14" s="86">
        <f t="shared" si="9"/>
        <v>42069</v>
      </c>
      <c r="BU14" s="86">
        <f t="shared" si="9"/>
        <v>42070</v>
      </c>
      <c r="BV14" s="86">
        <f t="shared" ref="BV14:CK15" si="10">BU14+1</f>
        <v>42071</v>
      </c>
      <c r="BW14" s="86">
        <f t="shared" si="10"/>
        <v>42072</v>
      </c>
      <c r="BX14" s="86">
        <f t="shared" si="10"/>
        <v>42073</v>
      </c>
      <c r="BY14" s="86">
        <f t="shared" si="10"/>
        <v>42074</v>
      </c>
      <c r="BZ14" s="86">
        <f t="shared" si="10"/>
        <v>42075</v>
      </c>
      <c r="CA14" s="86">
        <f t="shared" si="10"/>
        <v>42076</v>
      </c>
      <c r="CB14" s="86">
        <f t="shared" si="10"/>
        <v>42077</v>
      </c>
      <c r="CC14" s="86">
        <f t="shared" si="10"/>
        <v>42078</v>
      </c>
      <c r="CD14" s="86">
        <f t="shared" si="10"/>
        <v>42079</v>
      </c>
      <c r="CE14" s="86">
        <f t="shared" si="10"/>
        <v>42080</v>
      </c>
      <c r="CF14" s="86">
        <f t="shared" si="10"/>
        <v>42081</v>
      </c>
      <c r="CG14" s="86">
        <f t="shared" si="10"/>
        <v>42082</v>
      </c>
      <c r="CH14" s="86">
        <f t="shared" si="10"/>
        <v>42083</v>
      </c>
      <c r="CI14" s="86">
        <f t="shared" si="10"/>
        <v>42084</v>
      </c>
      <c r="CJ14" s="86">
        <f t="shared" si="10"/>
        <v>42085</v>
      </c>
      <c r="CK14" s="86">
        <f t="shared" si="10"/>
        <v>42086</v>
      </c>
      <c r="CL14" s="86">
        <f t="shared" ref="CL14:DA15" si="11">CK14+1</f>
        <v>42087</v>
      </c>
      <c r="CM14" s="86">
        <f t="shared" si="11"/>
        <v>42088</v>
      </c>
      <c r="CN14" s="86">
        <f t="shared" si="11"/>
        <v>42089</v>
      </c>
      <c r="CO14" s="86">
        <f t="shared" si="11"/>
        <v>42090</v>
      </c>
      <c r="CP14" s="86">
        <f t="shared" si="11"/>
        <v>42091</v>
      </c>
      <c r="CQ14" s="86">
        <f t="shared" si="11"/>
        <v>42092</v>
      </c>
      <c r="CR14" s="86">
        <f t="shared" si="11"/>
        <v>42093</v>
      </c>
      <c r="CS14" s="86">
        <f t="shared" si="11"/>
        <v>42094</v>
      </c>
      <c r="CT14" s="86">
        <f t="shared" si="11"/>
        <v>42095</v>
      </c>
      <c r="CU14" s="86">
        <f t="shared" si="11"/>
        <v>42096</v>
      </c>
      <c r="CV14" s="86">
        <f t="shared" si="11"/>
        <v>42097</v>
      </c>
      <c r="CW14" s="86">
        <f t="shared" si="11"/>
        <v>42098</v>
      </c>
      <c r="CX14" s="86">
        <f t="shared" si="11"/>
        <v>42099</v>
      </c>
      <c r="CY14" s="86">
        <f t="shared" si="11"/>
        <v>42100</v>
      </c>
      <c r="CZ14" s="86">
        <f t="shared" si="11"/>
        <v>42101</v>
      </c>
      <c r="DA14" s="86">
        <f t="shared" si="11"/>
        <v>42102</v>
      </c>
      <c r="DB14" s="86">
        <f t="shared" ref="DB14:DQ15" si="12">DA14+1</f>
        <v>42103</v>
      </c>
      <c r="DC14" s="86">
        <f t="shared" si="12"/>
        <v>42104</v>
      </c>
      <c r="DD14" s="86">
        <f t="shared" si="12"/>
        <v>42105</v>
      </c>
      <c r="DE14" s="86">
        <f t="shared" si="12"/>
        <v>42106</v>
      </c>
      <c r="DF14" s="86">
        <f t="shared" si="12"/>
        <v>42107</v>
      </c>
      <c r="DG14" s="86">
        <f t="shared" si="12"/>
        <v>42108</v>
      </c>
      <c r="DH14" s="86">
        <f t="shared" si="12"/>
        <v>42109</v>
      </c>
      <c r="DI14" s="86">
        <f t="shared" si="12"/>
        <v>42110</v>
      </c>
      <c r="DJ14" s="86">
        <f t="shared" si="12"/>
        <v>42111</v>
      </c>
      <c r="DK14" s="86">
        <f t="shared" si="12"/>
        <v>42112</v>
      </c>
      <c r="DL14" s="86">
        <f t="shared" si="12"/>
        <v>42113</v>
      </c>
      <c r="DM14" s="86">
        <f t="shared" si="12"/>
        <v>42114</v>
      </c>
      <c r="DN14" s="86">
        <f t="shared" si="12"/>
        <v>42115</v>
      </c>
      <c r="DO14" s="86">
        <f t="shared" si="12"/>
        <v>42116</v>
      </c>
      <c r="DP14" s="86">
        <f t="shared" si="12"/>
        <v>42117</v>
      </c>
      <c r="DQ14" s="86">
        <f t="shared" si="12"/>
        <v>42118</v>
      </c>
      <c r="DR14" s="86">
        <f t="shared" ref="DR14:EG15" si="13">DQ14+1</f>
        <v>42119</v>
      </c>
      <c r="DS14" s="86">
        <f t="shared" si="13"/>
        <v>42120</v>
      </c>
      <c r="DT14" s="86">
        <f t="shared" si="13"/>
        <v>42121</v>
      </c>
      <c r="DU14" s="86">
        <f t="shared" si="13"/>
        <v>42122</v>
      </c>
      <c r="DV14" s="86">
        <f t="shared" si="13"/>
        <v>42123</v>
      </c>
      <c r="DW14" s="86">
        <f t="shared" si="13"/>
        <v>42124</v>
      </c>
      <c r="DX14" s="86">
        <f t="shared" si="13"/>
        <v>42125</v>
      </c>
      <c r="DY14" s="86">
        <f t="shared" si="13"/>
        <v>42126</v>
      </c>
      <c r="DZ14" s="86">
        <f t="shared" si="13"/>
        <v>42127</v>
      </c>
      <c r="EA14" s="86">
        <f t="shared" si="13"/>
        <v>42128</v>
      </c>
      <c r="EB14" s="86">
        <f t="shared" si="13"/>
        <v>42129</v>
      </c>
      <c r="EC14" s="86">
        <f t="shared" si="13"/>
        <v>42130</v>
      </c>
      <c r="ED14" s="86">
        <f t="shared" si="13"/>
        <v>42131</v>
      </c>
      <c r="EE14" s="86">
        <f t="shared" si="13"/>
        <v>42132</v>
      </c>
      <c r="EF14" s="86">
        <f t="shared" si="13"/>
        <v>42133</v>
      </c>
      <c r="EG14" s="86">
        <f t="shared" si="13"/>
        <v>42134</v>
      </c>
      <c r="EH14" s="86">
        <f t="shared" ref="EH14:EW15" si="14">EG14+1</f>
        <v>42135</v>
      </c>
      <c r="EI14" s="86">
        <f t="shared" si="14"/>
        <v>42136</v>
      </c>
      <c r="EJ14" s="86">
        <f t="shared" si="14"/>
        <v>42137</v>
      </c>
      <c r="EK14" s="86">
        <f t="shared" si="14"/>
        <v>42138</v>
      </c>
      <c r="EL14" s="86">
        <f t="shared" si="14"/>
        <v>42139</v>
      </c>
      <c r="EM14" s="86">
        <f t="shared" si="14"/>
        <v>42140</v>
      </c>
      <c r="EN14" s="86">
        <f t="shared" si="14"/>
        <v>42141</v>
      </c>
      <c r="EO14" s="86">
        <f t="shared" si="14"/>
        <v>42142</v>
      </c>
      <c r="EP14" s="86">
        <f t="shared" si="14"/>
        <v>42143</v>
      </c>
      <c r="EQ14" s="86">
        <f t="shared" si="14"/>
        <v>42144</v>
      </c>
      <c r="ER14" s="86">
        <f t="shared" si="14"/>
        <v>42145</v>
      </c>
      <c r="ES14" s="86">
        <f t="shared" si="14"/>
        <v>42146</v>
      </c>
      <c r="ET14" s="86">
        <f t="shared" si="14"/>
        <v>42147</v>
      </c>
      <c r="EU14" s="86">
        <f t="shared" si="14"/>
        <v>42148</v>
      </c>
      <c r="EV14" s="86">
        <f t="shared" si="14"/>
        <v>42149</v>
      </c>
      <c r="EW14" s="86">
        <f t="shared" si="14"/>
        <v>42150</v>
      </c>
      <c r="EX14" s="86">
        <f t="shared" ref="EX14:FM15" si="15">EW14+1</f>
        <v>42151</v>
      </c>
      <c r="EY14" s="86">
        <f t="shared" si="15"/>
        <v>42152</v>
      </c>
      <c r="EZ14" s="86">
        <f t="shared" si="15"/>
        <v>42153</v>
      </c>
      <c r="FA14" s="86">
        <f t="shared" si="15"/>
        <v>42154</v>
      </c>
      <c r="FB14" s="86">
        <f t="shared" si="15"/>
        <v>42155</v>
      </c>
      <c r="FC14" s="86">
        <f t="shared" si="15"/>
        <v>42156</v>
      </c>
      <c r="FD14" s="86">
        <f t="shared" si="15"/>
        <v>42157</v>
      </c>
      <c r="FE14" s="86">
        <f t="shared" si="15"/>
        <v>42158</v>
      </c>
      <c r="FF14" s="86">
        <f t="shared" si="15"/>
        <v>42159</v>
      </c>
      <c r="FG14" s="86">
        <f t="shared" si="15"/>
        <v>42160</v>
      </c>
      <c r="FH14" s="86">
        <f t="shared" si="15"/>
        <v>42161</v>
      </c>
      <c r="FI14" s="86">
        <f t="shared" si="15"/>
        <v>42162</v>
      </c>
      <c r="FJ14" s="86">
        <f t="shared" si="15"/>
        <v>42163</v>
      </c>
      <c r="FK14" s="86">
        <f t="shared" si="15"/>
        <v>42164</v>
      </c>
      <c r="FL14" s="86">
        <f t="shared" si="15"/>
        <v>42165</v>
      </c>
      <c r="FM14" s="86">
        <f t="shared" si="15"/>
        <v>42166</v>
      </c>
      <c r="FN14" s="86">
        <f t="shared" ref="FN14:GC15" si="16">FM14+1</f>
        <v>42167</v>
      </c>
      <c r="FO14" s="86">
        <f t="shared" si="16"/>
        <v>42168</v>
      </c>
      <c r="FP14" s="86">
        <f t="shared" si="16"/>
        <v>42169</v>
      </c>
      <c r="FQ14" s="86">
        <f t="shared" si="16"/>
        <v>42170</v>
      </c>
      <c r="FR14" s="86">
        <f t="shared" si="16"/>
        <v>42171</v>
      </c>
      <c r="FS14" s="86">
        <f t="shared" si="16"/>
        <v>42172</v>
      </c>
      <c r="FT14" s="86">
        <f t="shared" si="16"/>
        <v>42173</v>
      </c>
      <c r="FU14" s="86">
        <f t="shared" si="16"/>
        <v>42174</v>
      </c>
      <c r="FV14" s="86">
        <f t="shared" si="16"/>
        <v>42175</v>
      </c>
      <c r="FW14" s="86">
        <f t="shared" si="16"/>
        <v>42176</v>
      </c>
      <c r="FX14" s="86">
        <f t="shared" si="16"/>
        <v>42177</v>
      </c>
      <c r="FY14" s="86">
        <f t="shared" si="16"/>
        <v>42178</v>
      </c>
      <c r="FZ14" s="86">
        <f t="shared" si="16"/>
        <v>42179</v>
      </c>
      <c r="GA14" s="86">
        <f t="shared" si="16"/>
        <v>42180</v>
      </c>
      <c r="GB14" s="86">
        <f t="shared" si="16"/>
        <v>42181</v>
      </c>
      <c r="GC14" s="86">
        <f t="shared" si="16"/>
        <v>42182</v>
      </c>
      <c r="GD14" s="86">
        <f t="shared" ref="GD14:GS15" si="17">GC14+1</f>
        <v>42183</v>
      </c>
      <c r="GE14" s="86">
        <f t="shared" si="17"/>
        <v>42184</v>
      </c>
      <c r="GF14" s="86">
        <f t="shared" si="17"/>
        <v>42185</v>
      </c>
      <c r="GG14" s="86">
        <f t="shared" si="17"/>
        <v>42186</v>
      </c>
      <c r="GH14" s="86">
        <f t="shared" si="17"/>
        <v>42187</v>
      </c>
      <c r="GI14" s="86">
        <f t="shared" si="17"/>
        <v>42188</v>
      </c>
      <c r="GJ14" s="86">
        <f t="shared" si="17"/>
        <v>42189</v>
      </c>
      <c r="GK14" s="86">
        <f t="shared" si="17"/>
        <v>42190</v>
      </c>
      <c r="GL14" s="86">
        <f t="shared" si="17"/>
        <v>42191</v>
      </c>
      <c r="GM14" s="86">
        <f t="shared" si="17"/>
        <v>42192</v>
      </c>
      <c r="GN14" s="86">
        <f t="shared" si="17"/>
        <v>42193</v>
      </c>
      <c r="GO14" s="86">
        <f t="shared" si="17"/>
        <v>42194</v>
      </c>
      <c r="GP14" s="86">
        <f t="shared" si="17"/>
        <v>42195</v>
      </c>
      <c r="GQ14" s="86">
        <f t="shared" si="17"/>
        <v>42196</v>
      </c>
      <c r="GR14" s="86">
        <f t="shared" si="17"/>
        <v>42197</v>
      </c>
      <c r="GS14" s="86">
        <f t="shared" si="17"/>
        <v>42198</v>
      </c>
      <c r="GT14" s="86">
        <f t="shared" ref="GT14:HI15" si="18">GS14+1</f>
        <v>42199</v>
      </c>
      <c r="GU14" s="86">
        <f t="shared" si="18"/>
        <v>42200</v>
      </c>
      <c r="GV14" s="86">
        <f t="shared" si="18"/>
        <v>42201</v>
      </c>
      <c r="GW14" s="86">
        <f t="shared" si="18"/>
        <v>42202</v>
      </c>
      <c r="GX14" s="86">
        <f t="shared" si="18"/>
        <v>42203</v>
      </c>
      <c r="GY14" s="86">
        <f t="shared" si="18"/>
        <v>42204</v>
      </c>
      <c r="GZ14" s="86">
        <f t="shared" si="18"/>
        <v>42205</v>
      </c>
      <c r="HA14" s="86">
        <f t="shared" si="18"/>
        <v>42206</v>
      </c>
      <c r="HB14" s="86">
        <f t="shared" si="18"/>
        <v>42207</v>
      </c>
      <c r="HC14" s="86">
        <f t="shared" si="18"/>
        <v>42208</v>
      </c>
      <c r="HD14" s="86">
        <f t="shared" si="18"/>
        <v>42209</v>
      </c>
      <c r="HE14" s="86">
        <f t="shared" si="18"/>
        <v>42210</v>
      </c>
      <c r="HF14" s="86">
        <f t="shared" si="18"/>
        <v>42211</v>
      </c>
      <c r="HG14" s="86">
        <f t="shared" si="18"/>
        <v>42212</v>
      </c>
      <c r="HH14" s="86">
        <f t="shared" si="18"/>
        <v>42213</v>
      </c>
      <c r="HI14" s="86">
        <f t="shared" si="18"/>
        <v>42214</v>
      </c>
      <c r="HJ14" s="86">
        <f t="shared" ref="HJ14:HY15" si="19">HI14+1</f>
        <v>42215</v>
      </c>
      <c r="HK14" s="86">
        <f t="shared" si="19"/>
        <v>42216</v>
      </c>
      <c r="HL14" s="86">
        <f t="shared" si="19"/>
        <v>42217</v>
      </c>
      <c r="HM14" s="86">
        <f t="shared" si="19"/>
        <v>42218</v>
      </c>
      <c r="HN14" s="86">
        <f t="shared" si="19"/>
        <v>42219</v>
      </c>
      <c r="HO14" s="86">
        <f t="shared" si="19"/>
        <v>42220</v>
      </c>
      <c r="HP14" s="86">
        <f t="shared" si="19"/>
        <v>42221</v>
      </c>
      <c r="HQ14" s="86">
        <f t="shared" si="19"/>
        <v>42222</v>
      </c>
      <c r="HR14" s="86">
        <f t="shared" si="19"/>
        <v>42223</v>
      </c>
      <c r="HS14" s="86">
        <f t="shared" si="19"/>
        <v>42224</v>
      </c>
      <c r="HT14" s="86">
        <f t="shared" si="19"/>
        <v>42225</v>
      </c>
      <c r="HU14" s="86">
        <f t="shared" si="19"/>
        <v>42226</v>
      </c>
      <c r="HV14" s="86">
        <f t="shared" si="19"/>
        <v>42227</v>
      </c>
      <c r="HW14" s="86">
        <f t="shared" si="19"/>
        <v>42228</v>
      </c>
      <c r="HX14" s="86">
        <f t="shared" si="19"/>
        <v>42229</v>
      </c>
      <c r="HY14" s="86">
        <f t="shared" si="19"/>
        <v>42230</v>
      </c>
      <c r="HZ14" s="86">
        <f t="shared" ref="HZ14:IO15" si="20">HY14+1</f>
        <v>42231</v>
      </c>
      <c r="IA14" s="86">
        <f t="shared" si="20"/>
        <v>42232</v>
      </c>
      <c r="IB14" s="86">
        <f t="shared" si="20"/>
        <v>42233</v>
      </c>
      <c r="IC14" s="86">
        <f t="shared" si="20"/>
        <v>42234</v>
      </c>
      <c r="ID14" s="86">
        <f t="shared" si="20"/>
        <v>42235</v>
      </c>
      <c r="IE14" s="86">
        <f t="shared" si="20"/>
        <v>42236</v>
      </c>
      <c r="IF14" s="86">
        <f t="shared" si="20"/>
        <v>42237</v>
      </c>
      <c r="IG14" s="86">
        <f t="shared" si="20"/>
        <v>42238</v>
      </c>
      <c r="IH14" s="86">
        <f t="shared" si="20"/>
        <v>42239</v>
      </c>
      <c r="II14" s="86">
        <f t="shared" si="20"/>
        <v>42240</v>
      </c>
      <c r="IJ14" s="86">
        <f t="shared" si="20"/>
        <v>42241</v>
      </c>
      <c r="IK14" s="86">
        <f t="shared" si="20"/>
        <v>42242</v>
      </c>
      <c r="IL14" s="86">
        <f t="shared" si="20"/>
        <v>42243</v>
      </c>
      <c r="IM14" s="86">
        <f t="shared" si="20"/>
        <v>42244</v>
      </c>
      <c r="IN14" s="86">
        <f t="shared" si="20"/>
        <v>42245</v>
      </c>
      <c r="IO14" s="86">
        <f t="shared" si="20"/>
        <v>42246</v>
      </c>
      <c r="IP14" s="86">
        <f t="shared" ref="IP14:JE15" si="21">IO14+1</f>
        <v>42247</v>
      </c>
      <c r="IQ14" s="86">
        <f t="shared" si="21"/>
        <v>42248</v>
      </c>
      <c r="IR14" s="86">
        <f t="shared" si="21"/>
        <v>42249</v>
      </c>
      <c r="IS14" s="86">
        <f t="shared" si="21"/>
        <v>42250</v>
      </c>
      <c r="IT14" s="86">
        <f t="shared" si="21"/>
        <v>42251</v>
      </c>
      <c r="IU14" s="86">
        <f t="shared" si="21"/>
        <v>42252</v>
      </c>
      <c r="IV14" s="86">
        <f t="shared" si="21"/>
        <v>42253</v>
      </c>
      <c r="IW14" s="86">
        <f t="shared" si="21"/>
        <v>42254</v>
      </c>
      <c r="IX14" s="86">
        <f t="shared" si="21"/>
        <v>42255</v>
      </c>
      <c r="IY14" s="86">
        <f t="shared" si="21"/>
        <v>42256</v>
      </c>
      <c r="IZ14" s="86">
        <f t="shared" si="21"/>
        <v>42257</v>
      </c>
      <c r="JA14" s="86">
        <f t="shared" si="21"/>
        <v>42258</v>
      </c>
      <c r="JB14" s="86">
        <f t="shared" si="21"/>
        <v>42259</v>
      </c>
      <c r="JC14" s="86">
        <f t="shared" si="21"/>
        <v>42260</v>
      </c>
      <c r="JD14" s="86">
        <f t="shared" si="21"/>
        <v>42261</v>
      </c>
      <c r="JE14" s="86">
        <f t="shared" si="21"/>
        <v>42262</v>
      </c>
      <c r="JF14" s="86">
        <f t="shared" ref="JF14:JU15" si="22">JE14+1</f>
        <v>42263</v>
      </c>
      <c r="JG14" s="86">
        <f t="shared" si="22"/>
        <v>42264</v>
      </c>
      <c r="JH14" s="86">
        <f t="shared" si="22"/>
        <v>42265</v>
      </c>
      <c r="JI14" s="86">
        <f t="shared" si="22"/>
        <v>42266</v>
      </c>
      <c r="JJ14" s="86">
        <f t="shared" si="22"/>
        <v>42267</v>
      </c>
      <c r="JK14" s="86">
        <f t="shared" si="22"/>
        <v>42268</v>
      </c>
      <c r="JL14" s="86">
        <f t="shared" si="22"/>
        <v>42269</v>
      </c>
      <c r="JM14" s="86">
        <f t="shared" si="22"/>
        <v>42270</v>
      </c>
      <c r="JN14" s="86">
        <f t="shared" si="22"/>
        <v>42271</v>
      </c>
      <c r="JO14" s="86">
        <f t="shared" si="22"/>
        <v>42272</v>
      </c>
      <c r="JP14" s="86">
        <f t="shared" si="22"/>
        <v>42273</v>
      </c>
      <c r="JQ14" s="86">
        <f t="shared" si="22"/>
        <v>42274</v>
      </c>
      <c r="JR14" s="86">
        <f t="shared" si="22"/>
        <v>42275</v>
      </c>
      <c r="JS14" s="86">
        <f t="shared" si="22"/>
        <v>42276</v>
      </c>
      <c r="JT14" s="86">
        <f t="shared" si="22"/>
        <v>42277</v>
      </c>
      <c r="JU14" s="86">
        <f t="shared" si="22"/>
        <v>42278</v>
      </c>
      <c r="JV14" s="86">
        <f t="shared" ref="JV14:KK15" si="23">JU14+1</f>
        <v>42279</v>
      </c>
      <c r="JW14" s="86">
        <f t="shared" si="23"/>
        <v>42280</v>
      </c>
      <c r="JX14" s="86">
        <f t="shared" si="23"/>
        <v>42281</v>
      </c>
      <c r="JY14" s="86">
        <f t="shared" si="23"/>
        <v>42282</v>
      </c>
      <c r="JZ14" s="86">
        <f t="shared" si="23"/>
        <v>42283</v>
      </c>
      <c r="KA14" s="86">
        <f t="shared" si="23"/>
        <v>42284</v>
      </c>
      <c r="KB14" s="86">
        <f t="shared" si="23"/>
        <v>42285</v>
      </c>
      <c r="KC14" s="86">
        <f t="shared" si="23"/>
        <v>42286</v>
      </c>
      <c r="KD14" s="86">
        <f t="shared" si="23"/>
        <v>42287</v>
      </c>
      <c r="KE14" s="86">
        <f t="shared" si="23"/>
        <v>42288</v>
      </c>
      <c r="KF14" s="86">
        <f t="shared" si="23"/>
        <v>42289</v>
      </c>
      <c r="KG14" s="86">
        <f t="shared" si="23"/>
        <v>42290</v>
      </c>
      <c r="KH14" s="86">
        <f t="shared" si="23"/>
        <v>42291</v>
      </c>
      <c r="KI14" s="86">
        <f t="shared" si="23"/>
        <v>42292</v>
      </c>
      <c r="KJ14" s="86">
        <f t="shared" si="23"/>
        <v>42293</v>
      </c>
      <c r="KK14" s="86">
        <f t="shared" si="23"/>
        <v>42294</v>
      </c>
      <c r="KL14" s="86">
        <f t="shared" ref="KL14:LA15" si="24">KK14+1</f>
        <v>42295</v>
      </c>
      <c r="KM14" s="86">
        <f t="shared" si="24"/>
        <v>42296</v>
      </c>
      <c r="KN14" s="86">
        <f t="shared" si="24"/>
        <v>42297</v>
      </c>
      <c r="KO14" s="86">
        <f t="shared" si="24"/>
        <v>42298</v>
      </c>
      <c r="KP14" s="86">
        <f t="shared" si="24"/>
        <v>42299</v>
      </c>
      <c r="KQ14" s="86">
        <f t="shared" si="24"/>
        <v>42300</v>
      </c>
      <c r="KR14" s="86">
        <f t="shared" si="24"/>
        <v>42301</v>
      </c>
      <c r="KS14" s="86">
        <f t="shared" si="24"/>
        <v>42302</v>
      </c>
      <c r="KT14" s="86">
        <f t="shared" si="24"/>
        <v>42303</v>
      </c>
      <c r="KU14" s="86">
        <f t="shared" si="24"/>
        <v>42304</v>
      </c>
      <c r="KV14" s="86">
        <f t="shared" si="24"/>
        <v>42305</v>
      </c>
      <c r="KW14" s="86">
        <f t="shared" si="24"/>
        <v>42306</v>
      </c>
      <c r="KX14" s="86">
        <f t="shared" si="24"/>
        <v>42307</v>
      </c>
      <c r="KY14" s="86">
        <f t="shared" si="24"/>
        <v>42308</v>
      </c>
      <c r="KZ14" s="86">
        <f t="shared" si="24"/>
        <v>42309</v>
      </c>
      <c r="LA14" s="86">
        <f t="shared" si="24"/>
        <v>42310</v>
      </c>
      <c r="LB14" s="86">
        <f t="shared" ref="LB14:LQ15" si="25">LA14+1</f>
        <v>42311</v>
      </c>
      <c r="LC14" s="86">
        <f t="shared" si="25"/>
        <v>42312</v>
      </c>
      <c r="LD14" s="86">
        <f t="shared" si="25"/>
        <v>42313</v>
      </c>
      <c r="LE14" s="86">
        <f t="shared" si="25"/>
        <v>42314</v>
      </c>
      <c r="LF14" s="86">
        <f t="shared" si="25"/>
        <v>42315</v>
      </c>
      <c r="LG14" s="86">
        <f t="shared" si="25"/>
        <v>42316</v>
      </c>
      <c r="LH14" s="86">
        <f t="shared" si="25"/>
        <v>42317</v>
      </c>
      <c r="LI14" s="86">
        <f t="shared" si="25"/>
        <v>42318</v>
      </c>
      <c r="LJ14" s="86">
        <f t="shared" si="25"/>
        <v>42319</v>
      </c>
      <c r="LK14" s="86">
        <f t="shared" si="25"/>
        <v>42320</v>
      </c>
      <c r="LL14" s="86">
        <f t="shared" si="25"/>
        <v>42321</v>
      </c>
      <c r="LM14" s="86">
        <f t="shared" si="25"/>
        <v>42322</v>
      </c>
      <c r="LN14" s="86">
        <f t="shared" si="25"/>
        <v>42323</v>
      </c>
      <c r="LO14" s="86">
        <f t="shared" si="25"/>
        <v>42324</v>
      </c>
      <c r="LP14" s="86">
        <f t="shared" si="25"/>
        <v>42325</v>
      </c>
      <c r="LQ14" s="86">
        <f t="shared" si="25"/>
        <v>42326</v>
      </c>
      <c r="LR14" s="86">
        <f t="shared" ref="LR14:MG15" si="26">LQ14+1</f>
        <v>42327</v>
      </c>
      <c r="LS14" s="86">
        <f t="shared" si="26"/>
        <v>42328</v>
      </c>
      <c r="LT14" s="86">
        <f t="shared" si="26"/>
        <v>42329</v>
      </c>
      <c r="LU14" s="86">
        <f t="shared" si="26"/>
        <v>42330</v>
      </c>
      <c r="LV14" s="86">
        <f t="shared" si="26"/>
        <v>42331</v>
      </c>
      <c r="LW14" s="86">
        <f t="shared" si="26"/>
        <v>42332</v>
      </c>
      <c r="LX14" s="86">
        <f t="shared" si="26"/>
        <v>42333</v>
      </c>
      <c r="LY14" s="86">
        <f t="shared" si="26"/>
        <v>42334</v>
      </c>
      <c r="LZ14" s="86">
        <f t="shared" si="26"/>
        <v>42335</v>
      </c>
      <c r="MA14" s="86">
        <f t="shared" si="26"/>
        <v>42336</v>
      </c>
      <c r="MB14" s="86">
        <f t="shared" si="26"/>
        <v>42337</v>
      </c>
      <c r="MC14" s="86">
        <f t="shared" si="26"/>
        <v>42338</v>
      </c>
      <c r="MD14" s="86">
        <f t="shared" si="26"/>
        <v>42339</v>
      </c>
      <c r="ME14" s="86">
        <f t="shared" si="26"/>
        <v>42340</v>
      </c>
      <c r="MF14" s="86">
        <f t="shared" si="26"/>
        <v>42341</v>
      </c>
      <c r="MG14" s="86">
        <f t="shared" si="26"/>
        <v>42342</v>
      </c>
      <c r="MH14" s="86">
        <f t="shared" ref="MH14:MW15" si="27">MG14+1</f>
        <v>42343</v>
      </c>
      <c r="MI14" s="86">
        <f t="shared" si="27"/>
        <v>42344</v>
      </c>
      <c r="MJ14" s="86">
        <f t="shared" si="27"/>
        <v>42345</v>
      </c>
      <c r="MK14" s="86">
        <f t="shared" si="27"/>
        <v>42346</v>
      </c>
      <c r="ML14" s="86">
        <f t="shared" si="27"/>
        <v>42347</v>
      </c>
      <c r="MM14" s="86">
        <f t="shared" si="27"/>
        <v>42348</v>
      </c>
      <c r="MN14" s="86">
        <f t="shared" si="27"/>
        <v>42349</v>
      </c>
      <c r="MO14" s="86">
        <f t="shared" si="27"/>
        <v>42350</v>
      </c>
      <c r="MP14" s="86">
        <f t="shared" si="27"/>
        <v>42351</v>
      </c>
      <c r="MQ14" s="86">
        <f t="shared" si="27"/>
        <v>42352</v>
      </c>
      <c r="MR14" s="86">
        <f t="shared" si="27"/>
        <v>42353</v>
      </c>
      <c r="MS14" s="86">
        <f t="shared" si="27"/>
        <v>42354</v>
      </c>
      <c r="MT14" s="86">
        <f t="shared" si="27"/>
        <v>42355</v>
      </c>
      <c r="MU14" s="86">
        <f t="shared" si="27"/>
        <v>42356</v>
      </c>
      <c r="MV14" s="86">
        <f t="shared" si="27"/>
        <v>42357</v>
      </c>
      <c r="MW14" s="86">
        <f t="shared" si="27"/>
        <v>42358</v>
      </c>
      <c r="MX14" s="86">
        <f t="shared" ref="MX14:NI15" si="28">MW14+1</f>
        <v>42359</v>
      </c>
      <c r="MY14" s="86">
        <f t="shared" si="28"/>
        <v>42360</v>
      </c>
      <c r="MZ14" s="86">
        <f t="shared" si="28"/>
        <v>42361</v>
      </c>
      <c r="NA14" s="86">
        <f t="shared" si="28"/>
        <v>42362</v>
      </c>
      <c r="NB14" s="86">
        <f t="shared" si="28"/>
        <v>42363</v>
      </c>
      <c r="NC14" s="86">
        <f t="shared" si="28"/>
        <v>42364</v>
      </c>
      <c r="ND14" s="86">
        <f t="shared" si="28"/>
        <v>42365</v>
      </c>
      <c r="NE14" s="86">
        <f t="shared" si="28"/>
        <v>42366</v>
      </c>
      <c r="NF14" s="86">
        <f t="shared" si="28"/>
        <v>42367</v>
      </c>
      <c r="NG14" s="86">
        <f t="shared" si="28"/>
        <v>42368</v>
      </c>
      <c r="NH14" s="86">
        <f t="shared" si="28"/>
        <v>42369</v>
      </c>
      <c r="NI14" s="85">
        <f t="shared" si="28"/>
        <v>42370</v>
      </c>
    </row>
    <row r="15" spans="1:374" ht="18.75" customHeight="1" x14ac:dyDescent="0.25">
      <c r="A15" s="239"/>
      <c r="B15" s="240"/>
      <c r="C15" s="240"/>
      <c r="D15" s="241"/>
      <c r="E15" s="227"/>
      <c r="F15" s="228"/>
      <c r="G15" s="229"/>
      <c r="H15" s="87">
        <f>DATE(AN,1,1)</f>
        <v>42005</v>
      </c>
      <c r="I15" s="87">
        <f>H15+1</f>
        <v>42006</v>
      </c>
      <c r="J15" s="87">
        <f t="shared" si="6"/>
        <v>42007</v>
      </c>
      <c r="K15" s="87">
        <f t="shared" si="6"/>
        <v>42008</v>
      </c>
      <c r="L15" s="87">
        <f t="shared" si="6"/>
        <v>42009</v>
      </c>
      <c r="M15" s="87">
        <f t="shared" si="6"/>
        <v>42010</v>
      </c>
      <c r="N15" s="87">
        <f t="shared" si="6"/>
        <v>42011</v>
      </c>
      <c r="O15" s="87">
        <f t="shared" si="6"/>
        <v>42012</v>
      </c>
      <c r="P15" s="87">
        <f t="shared" si="6"/>
        <v>42013</v>
      </c>
      <c r="Q15" s="87">
        <f t="shared" si="6"/>
        <v>42014</v>
      </c>
      <c r="R15" s="87">
        <f t="shared" si="6"/>
        <v>42015</v>
      </c>
      <c r="S15" s="87">
        <f t="shared" si="6"/>
        <v>42016</v>
      </c>
      <c r="T15" s="87">
        <f t="shared" si="6"/>
        <v>42017</v>
      </c>
      <c r="U15" s="87">
        <f t="shared" si="6"/>
        <v>42018</v>
      </c>
      <c r="V15" s="87">
        <f t="shared" si="6"/>
        <v>42019</v>
      </c>
      <c r="W15" s="87">
        <f t="shared" si="6"/>
        <v>42020</v>
      </c>
      <c r="X15" s="87">
        <f t="shared" si="6"/>
        <v>42021</v>
      </c>
      <c r="Y15" s="87">
        <f t="shared" si="6"/>
        <v>42022</v>
      </c>
      <c r="Z15" s="87">
        <f t="shared" si="7"/>
        <v>42023</v>
      </c>
      <c r="AA15" s="87">
        <f t="shared" si="7"/>
        <v>42024</v>
      </c>
      <c r="AB15" s="87">
        <f t="shared" si="7"/>
        <v>42025</v>
      </c>
      <c r="AC15" s="87">
        <f t="shared" si="7"/>
        <v>42026</v>
      </c>
      <c r="AD15" s="87">
        <f t="shared" si="7"/>
        <v>42027</v>
      </c>
      <c r="AE15" s="87">
        <f t="shared" si="7"/>
        <v>42028</v>
      </c>
      <c r="AF15" s="87">
        <f t="shared" si="7"/>
        <v>42029</v>
      </c>
      <c r="AG15" s="87">
        <f t="shared" si="7"/>
        <v>42030</v>
      </c>
      <c r="AH15" s="87">
        <f t="shared" si="7"/>
        <v>42031</v>
      </c>
      <c r="AI15" s="87">
        <f t="shared" si="7"/>
        <v>42032</v>
      </c>
      <c r="AJ15" s="87">
        <f t="shared" si="7"/>
        <v>42033</v>
      </c>
      <c r="AK15" s="87">
        <f t="shared" si="7"/>
        <v>42034</v>
      </c>
      <c r="AL15" s="87">
        <f t="shared" si="7"/>
        <v>42035</v>
      </c>
      <c r="AM15" s="87">
        <f t="shared" si="7"/>
        <v>42036</v>
      </c>
      <c r="AN15" s="87">
        <f t="shared" si="7"/>
        <v>42037</v>
      </c>
      <c r="AO15" s="87">
        <f t="shared" si="7"/>
        <v>42038</v>
      </c>
      <c r="AP15" s="87">
        <f t="shared" si="8"/>
        <v>42039</v>
      </c>
      <c r="AQ15" s="87">
        <f t="shared" si="8"/>
        <v>42040</v>
      </c>
      <c r="AR15" s="87">
        <f t="shared" si="8"/>
        <v>42041</v>
      </c>
      <c r="AS15" s="87">
        <f t="shared" si="8"/>
        <v>42042</v>
      </c>
      <c r="AT15" s="87">
        <f t="shared" si="8"/>
        <v>42043</v>
      </c>
      <c r="AU15" s="87">
        <f t="shared" si="8"/>
        <v>42044</v>
      </c>
      <c r="AV15" s="87">
        <f t="shared" si="8"/>
        <v>42045</v>
      </c>
      <c r="AW15" s="87">
        <f t="shared" si="8"/>
        <v>42046</v>
      </c>
      <c r="AX15" s="87">
        <f t="shared" si="8"/>
        <v>42047</v>
      </c>
      <c r="AY15" s="87">
        <f t="shared" si="8"/>
        <v>42048</v>
      </c>
      <c r="AZ15" s="87">
        <f t="shared" si="8"/>
        <v>42049</v>
      </c>
      <c r="BA15" s="87">
        <f t="shared" si="8"/>
        <v>42050</v>
      </c>
      <c r="BB15" s="87">
        <f t="shared" si="8"/>
        <v>42051</v>
      </c>
      <c r="BC15" s="87">
        <f t="shared" si="8"/>
        <v>42052</v>
      </c>
      <c r="BD15" s="87">
        <f t="shared" si="8"/>
        <v>42053</v>
      </c>
      <c r="BE15" s="87">
        <f t="shared" si="8"/>
        <v>42054</v>
      </c>
      <c r="BF15" s="87">
        <f t="shared" si="9"/>
        <v>42055</v>
      </c>
      <c r="BG15" s="87">
        <f t="shared" si="9"/>
        <v>42056</v>
      </c>
      <c r="BH15" s="87">
        <f t="shared" si="9"/>
        <v>42057</v>
      </c>
      <c r="BI15" s="87">
        <f t="shared" si="9"/>
        <v>42058</v>
      </c>
      <c r="BJ15" s="87">
        <f t="shared" si="9"/>
        <v>42059</v>
      </c>
      <c r="BK15" s="87">
        <f t="shared" si="9"/>
        <v>42060</v>
      </c>
      <c r="BL15" s="87">
        <f t="shared" si="9"/>
        <v>42061</v>
      </c>
      <c r="BM15" s="87">
        <f t="shared" si="9"/>
        <v>42062</v>
      </c>
      <c r="BN15" s="87">
        <f t="shared" si="9"/>
        <v>42063</v>
      </c>
      <c r="BO15" s="87">
        <f t="shared" si="9"/>
        <v>42064</v>
      </c>
      <c r="BP15" s="87">
        <f t="shared" si="9"/>
        <v>42065</v>
      </c>
      <c r="BQ15" s="87">
        <f t="shared" si="9"/>
        <v>42066</v>
      </c>
      <c r="BR15" s="87">
        <f t="shared" si="9"/>
        <v>42067</v>
      </c>
      <c r="BS15" s="87">
        <f t="shared" si="9"/>
        <v>42068</v>
      </c>
      <c r="BT15" s="87">
        <f t="shared" si="9"/>
        <v>42069</v>
      </c>
      <c r="BU15" s="87">
        <f t="shared" si="9"/>
        <v>42070</v>
      </c>
      <c r="BV15" s="87">
        <f t="shared" si="10"/>
        <v>42071</v>
      </c>
      <c r="BW15" s="87">
        <f t="shared" si="10"/>
        <v>42072</v>
      </c>
      <c r="BX15" s="87">
        <f t="shared" si="10"/>
        <v>42073</v>
      </c>
      <c r="BY15" s="87">
        <f t="shared" si="10"/>
        <v>42074</v>
      </c>
      <c r="BZ15" s="87">
        <f t="shared" si="10"/>
        <v>42075</v>
      </c>
      <c r="CA15" s="87">
        <f t="shared" si="10"/>
        <v>42076</v>
      </c>
      <c r="CB15" s="87">
        <f t="shared" si="10"/>
        <v>42077</v>
      </c>
      <c r="CC15" s="87">
        <f t="shared" si="10"/>
        <v>42078</v>
      </c>
      <c r="CD15" s="87">
        <f t="shared" si="10"/>
        <v>42079</v>
      </c>
      <c r="CE15" s="87">
        <f t="shared" si="10"/>
        <v>42080</v>
      </c>
      <c r="CF15" s="87">
        <f t="shared" si="10"/>
        <v>42081</v>
      </c>
      <c r="CG15" s="87">
        <f t="shared" si="10"/>
        <v>42082</v>
      </c>
      <c r="CH15" s="87">
        <f t="shared" si="10"/>
        <v>42083</v>
      </c>
      <c r="CI15" s="87">
        <f t="shared" si="10"/>
        <v>42084</v>
      </c>
      <c r="CJ15" s="87">
        <f t="shared" si="10"/>
        <v>42085</v>
      </c>
      <c r="CK15" s="87">
        <f t="shared" si="10"/>
        <v>42086</v>
      </c>
      <c r="CL15" s="87">
        <f t="shared" si="11"/>
        <v>42087</v>
      </c>
      <c r="CM15" s="87">
        <f t="shared" si="11"/>
        <v>42088</v>
      </c>
      <c r="CN15" s="87">
        <f t="shared" si="11"/>
        <v>42089</v>
      </c>
      <c r="CO15" s="87">
        <f t="shared" si="11"/>
        <v>42090</v>
      </c>
      <c r="CP15" s="87">
        <f t="shared" si="11"/>
        <v>42091</v>
      </c>
      <c r="CQ15" s="87">
        <f t="shared" si="11"/>
        <v>42092</v>
      </c>
      <c r="CR15" s="87">
        <f t="shared" si="11"/>
        <v>42093</v>
      </c>
      <c r="CS15" s="87">
        <f t="shared" si="11"/>
        <v>42094</v>
      </c>
      <c r="CT15" s="87">
        <f t="shared" si="11"/>
        <v>42095</v>
      </c>
      <c r="CU15" s="87">
        <f t="shared" si="11"/>
        <v>42096</v>
      </c>
      <c r="CV15" s="87">
        <f t="shared" si="11"/>
        <v>42097</v>
      </c>
      <c r="CW15" s="87">
        <f t="shared" si="11"/>
        <v>42098</v>
      </c>
      <c r="CX15" s="87">
        <f t="shared" si="11"/>
        <v>42099</v>
      </c>
      <c r="CY15" s="87">
        <f t="shared" si="11"/>
        <v>42100</v>
      </c>
      <c r="CZ15" s="87">
        <f t="shared" si="11"/>
        <v>42101</v>
      </c>
      <c r="DA15" s="87">
        <f t="shared" si="11"/>
        <v>42102</v>
      </c>
      <c r="DB15" s="87">
        <f t="shared" si="12"/>
        <v>42103</v>
      </c>
      <c r="DC15" s="87">
        <f t="shared" si="12"/>
        <v>42104</v>
      </c>
      <c r="DD15" s="87">
        <f t="shared" si="12"/>
        <v>42105</v>
      </c>
      <c r="DE15" s="87">
        <f t="shared" si="12"/>
        <v>42106</v>
      </c>
      <c r="DF15" s="87">
        <f t="shared" si="12"/>
        <v>42107</v>
      </c>
      <c r="DG15" s="87">
        <f t="shared" si="12"/>
        <v>42108</v>
      </c>
      <c r="DH15" s="87">
        <f t="shared" si="12"/>
        <v>42109</v>
      </c>
      <c r="DI15" s="87">
        <f t="shared" si="12"/>
        <v>42110</v>
      </c>
      <c r="DJ15" s="87">
        <f t="shared" si="12"/>
        <v>42111</v>
      </c>
      <c r="DK15" s="87">
        <f t="shared" si="12"/>
        <v>42112</v>
      </c>
      <c r="DL15" s="87">
        <f t="shared" si="12"/>
        <v>42113</v>
      </c>
      <c r="DM15" s="87">
        <f t="shared" si="12"/>
        <v>42114</v>
      </c>
      <c r="DN15" s="87">
        <f t="shared" si="12"/>
        <v>42115</v>
      </c>
      <c r="DO15" s="87">
        <f t="shared" si="12"/>
        <v>42116</v>
      </c>
      <c r="DP15" s="87">
        <f t="shared" si="12"/>
        <v>42117</v>
      </c>
      <c r="DQ15" s="87">
        <f t="shared" si="12"/>
        <v>42118</v>
      </c>
      <c r="DR15" s="87">
        <f t="shared" si="13"/>
        <v>42119</v>
      </c>
      <c r="DS15" s="87">
        <f t="shared" si="13"/>
        <v>42120</v>
      </c>
      <c r="DT15" s="87">
        <f t="shared" si="13"/>
        <v>42121</v>
      </c>
      <c r="DU15" s="87">
        <f t="shared" si="13"/>
        <v>42122</v>
      </c>
      <c r="DV15" s="87">
        <f t="shared" si="13"/>
        <v>42123</v>
      </c>
      <c r="DW15" s="87">
        <f t="shared" si="13"/>
        <v>42124</v>
      </c>
      <c r="DX15" s="87">
        <f t="shared" si="13"/>
        <v>42125</v>
      </c>
      <c r="DY15" s="87">
        <f t="shared" si="13"/>
        <v>42126</v>
      </c>
      <c r="DZ15" s="87">
        <f t="shared" si="13"/>
        <v>42127</v>
      </c>
      <c r="EA15" s="87">
        <f t="shared" si="13"/>
        <v>42128</v>
      </c>
      <c r="EB15" s="87">
        <f t="shared" si="13"/>
        <v>42129</v>
      </c>
      <c r="EC15" s="87">
        <f t="shared" si="13"/>
        <v>42130</v>
      </c>
      <c r="ED15" s="87">
        <f t="shared" si="13"/>
        <v>42131</v>
      </c>
      <c r="EE15" s="87">
        <f t="shared" si="13"/>
        <v>42132</v>
      </c>
      <c r="EF15" s="87">
        <f t="shared" si="13"/>
        <v>42133</v>
      </c>
      <c r="EG15" s="87">
        <f t="shared" si="13"/>
        <v>42134</v>
      </c>
      <c r="EH15" s="87">
        <f t="shared" si="14"/>
        <v>42135</v>
      </c>
      <c r="EI15" s="87">
        <f t="shared" si="14"/>
        <v>42136</v>
      </c>
      <c r="EJ15" s="87">
        <f t="shared" si="14"/>
        <v>42137</v>
      </c>
      <c r="EK15" s="87">
        <f t="shared" si="14"/>
        <v>42138</v>
      </c>
      <c r="EL15" s="87">
        <f t="shared" si="14"/>
        <v>42139</v>
      </c>
      <c r="EM15" s="87">
        <f t="shared" si="14"/>
        <v>42140</v>
      </c>
      <c r="EN15" s="87">
        <f t="shared" si="14"/>
        <v>42141</v>
      </c>
      <c r="EO15" s="87">
        <f t="shared" si="14"/>
        <v>42142</v>
      </c>
      <c r="EP15" s="87">
        <f t="shared" si="14"/>
        <v>42143</v>
      </c>
      <c r="EQ15" s="87">
        <f t="shared" si="14"/>
        <v>42144</v>
      </c>
      <c r="ER15" s="87">
        <f t="shared" si="14"/>
        <v>42145</v>
      </c>
      <c r="ES15" s="87">
        <f t="shared" si="14"/>
        <v>42146</v>
      </c>
      <c r="ET15" s="87">
        <f t="shared" si="14"/>
        <v>42147</v>
      </c>
      <c r="EU15" s="87">
        <f t="shared" si="14"/>
        <v>42148</v>
      </c>
      <c r="EV15" s="87">
        <f t="shared" si="14"/>
        <v>42149</v>
      </c>
      <c r="EW15" s="87">
        <f t="shared" si="14"/>
        <v>42150</v>
      </c>
      <c r="EX15" s="87">
        <f t="shared" si="15"/>
        <v>42151</v>
      </c>
      <c r="EY15" s="87">
        <f t="shared" si="15"/>
        <v>42152</v>
      </c>
      <c r="EZ15" s="87">
        <f t="shared" si="15"/>
        <v>42153</v>
      </c>
      <c r="FA15" s="87">
        <f t="shared" si="15"/>
        <v>42154</v>
      </c>
      <c r="FB15" s="87">
        <f t="shared" si="15"/>
        <v>42155</v>
      </c>
      <c r="FC15" s="87">
        <f t="shared" si="15"/>
        <v>42156</v>
      </c>
      <c r="FD15" s="87">
        <f t="shared" si="15"/>
        <v>42157</v>
      </c>
      <c r="FE15" s="87">
        <f t="shared" si="15"/>
        <v>42158</v>
      </c>
      <c r="FF15" s="87">
        <f t="shared" si="15"/>
        <v>42159</v>
      </c>
      <c r="FG15" s="87">
        <f t="shared" si="15"/>
        <v>42160</v>
      </c>
      <c r="FH15" s="87">
        <f t="shared" si="15"/>
        <v>42161</v>
      </c>
      <c r="FI15" s="87">
        <f t="shared" si="15"/>
        <v>42162</v>
      </c>
      <c r="FJ15" s="87">
        <f t="shared" si="15"/>
        <v>42163</v>
      </c>
      <c r="FK15" s="87">
        <f t="shared" si="15"/>
        <v>42164</v>
      </c>
      <c r="FL15" s="87">
        <f t="shared" si="15"/>
        <v>42165</v>
      </c>
      <c r="FM15" s="87">
        <f t="shared" si="15"/>
        <v>42166</v>
      </c>
      <c r="FN15" s="87">
        <f t="shared" si="16"/>
        <v>42167</v>
      </c>
      <c r="FO15" s="87">
        <f t="shared" si="16"/>
        <v>42168</v>
      </c>
      <c r="FP15" s="87">
        <f t="shared" si="16"/>
        <v>42169</v>
      </c>
      <c r="FQ15" s="87">
        <f t="shared" si="16"/>
        <v>42170</v>
      </c>
      <c r="FR15" s="87">
        <f t="shared" si="16"/>
        <v>42171</v>
      </c>
      <c r="FS15" s="87">
        <f t="shared" si="16"/>
        <v>42172</v>
      </c>
      <c r="FT15" s="87">
        <f t="shared" si="16"/>
        <v>42173</v>
      </c>
      <c r="FU15" s="87">
        <f t="shared" si="16"/>
        <v>42174</v>
      </c>
      <c r="FV15" s="87">
        <f t="shared" si="16"/>
        <v>42175</v>
      </c>
      <c r="FW15" s="87">
        <f t="shared" si="16"/>
        <v>42176</v>
      </c>
      <c r="FX15" s="87">
        <f t="shared" si="16"/>
        <v>42177</v>
      </c>
      <c r="FY15" s="87">
        <f t="shared" si="16"/>
        <v>42178</v>
      </c>
      <c r="FZ15" s="87">
        <f t="shared" si="16"/>
        <v>42179</v>
      </c>
      <c r="GA15" s="87">
        <f t="shared" si="16"/>
        <v>42180</v>
      </c>
      <c r="GB15" s="87">
        <f t="shared" si="16"/>
        <v>42181</v>
      </c>
      <c r="GC15" s="87">
        <f t="shared" si="16"/>
        <v>42182</v>
      </c>
      <c r="GD15" s="87">
        <f t="shared" si="17"/>
        <v>42183</v>
      </c>
      <c r="GE15" s="87">
        <f t="shared" si="17"/>
        <v>42184</v>
      </c>
      <c r="GF15" s="87">
        <f t="shared" si="17"/>
        <v>42185</v>
      </c>
      <c r="GG15" s="87">
        <f t="shared" si="17"/>
        <v>42186</v>
      </c>
      <c r="GH15" s="87">
        <f t="shared" si="17"/>
        <v>42187</v>
      </c>
      <c r="GI15" s="87">
        <f t="shared" si="17"/>
        <v>42188</v>
      </c>
      <c r="GJ15" s="87">
        <f t="shared" si="17"/>
        <v>42189</v>
      </c>
      <c r="GK15" s="87">
        <f t="shared" si="17"/>
        <v>42190</v>
      </c>
      <c r="GL15" s="87">
        <f t="shared" si="17"/>
        <v>42191</v>
      </c>
      <c r="GM15" s="87">
        <f t="shared" si="17"/>
        <v>42192</v>
      </c>
      <c r="GN15" s="87">
        <f t="shared" si="17"/>
        <v>42193</v>
      </c>
      <c r="GO15" s="87">
        <f t="shared" si="17"/>
        <v>42194</v>
      </c>
      <c r="GP15" s="87">
        <f t="shared" si="17"/>
        <v>42195</v>
      </c>
      <c r="GQ15" s="87">
        <f t="shared" si="17"/>
        <v>42196</v>
      </c>
      <c r="GR15" s="87">
        <f t="shared" si="17"/>
        <v>42197</v>
      </c>
      <c r="GS15" s="87">
        <f t="shared" si="17"/>
        <v>42198</v>
      </c>
      <c r="GT15" s="87">
        <f t="shared" si="18"/>
        <v>42199</v>
      </c>
      <c r="GU15" s="87">
        <f t="shared" si="18"/>
        <v>42200</v>
      </c>
      <c r="GV15" s="87">
        <f t="shared" si="18"/>
        <v>42201</v>
      </c>
      <c r="GW15" s="87">
        <f t="shared" si="18"/>
        <v>42202</v>
      </c>
      <c r="GX15" s="87">
        <f t="shared" si="18"/>
        <v>42203</v>
      </c>
      <c r="GY15" s="87">
        <f t="shared" si="18"/>
        <v>42204</v>
      </c>
      <c r="GZ15" s="87">
        <f t="shared" si="18"/>
        <v>42205</v>
      </c>
      <c r="HA15" s="87">
        <f t="shared" si="18"/>
        <v>42206</v>
      </c>
      <c r="HB15" s="87">
        <f t="shared" si="18"/>
        <v>42207</v>
      </c>
      <c r="HC15" s="87">
        <f t="shared" si="18"/>
        <v>42208</v>
      </c>
      <c r="HD15" s="87">
        <f t="shared" si="18"/>
        <v>42209</v>
      </c>
      <c r="HE15" s="87">
        <f t="shared" si="18"/>
        <v>42210</v>
      </c>
      <c r="HF15" s="87">
        <f t="shared" si="18"/>
        <v>42211</v>
      </c>
      <c r="HG15" s="87">
        <f t="shared" si="18"/>
        <v>42212</v>
      </c>
      <c r="HH15" s="87">
        <f t="shared" si="18"/>
        <v>42213</v>
      </c>
      <c r="HI15" s="87">
        <f t="shared" si="18"/>
        <v>42214</v>
      </c>
      <c r="HJ15" s="87">
        <f t="shared" si="19"/>
        <v>42215</v>
      </c>
      <c r="HK15" s="87">
        <f t="shared" si="19"/>
        <v>42216</v>
      </c>
      <c r="HL15" s="87">
        <f t="shared" si="19"/>
        <v>42217</v>
      </c>
      <c r="HM15" s="87">
        <f t="shared" si="19"/>
        <v>42218</v>
      </c>
      <c r="HN15" s="87">
        <f t="shared" si="19"/>
        <v>42219</v>
      </c>
      <c r="HO15" s="87">
        <f t="shared" si="19"/>
        <v>42220</v>
      </c>
      <c r="HP15" s="87">
        <f t="shared" si="19"/>
        <v>42221</v>
      </c>
      <c r="HQ15" s="87">
        <f t="shared" si="19"/>
        <v>42222</v>
      </c>
      <c r="HR15" s="87">
        <f t="shared" si="19"/>
        <v>42223</v>
      </c>
      <c r="HS15" s="87">
        <f t="shared" si="19"/>
        <v>42224</v>
      </c>
      <c r="HT15" s="87">
        <f t="shared" si="19"/>
        <v>42225</v>
      </c>
      <c r="HU15" s="87">
        <f t="shared" si="19"/>
        <v>42226</v>
      </c>
      <c r="HV15" s="87">
        <f t="shared" si="19"/>
        <v>42227</v>
      </c>
      <c r="HW15" s="87">
        <f t="shared" si="19"/>
        <v>42228</v>
      </c>
      <c r="HX15" s="87">
        <f t="shared" si="19"/>
        <v>42229</v>
      </c>
      <c r="HY15" s="87">
        <f t="shared" si="19"/>
        <v>42230</v>
      </c>
      <c r="HZ15" s="87">
        <f t="shared" si="20"/>
        <v>42231</v>
      </c>
      <c r="IA15" s="87">
        <f t="shared" si="20"/>
        <v>42232</v>
      </c>
      <c r="IB15" s="87">
        <f t="shared" si="20"/>
        <v>42233</v>
      </c>
      <c r="IC15" s="87">
        <f t="shared" si="20"/>
        <v>42234</v>
      </c>
      <c r="ID15" s="87">
        <f t="shared" si="20"/>
        <v>42235</v>
      </c>
      <c r="IE15" s="87">
        <f t="shared" si="20"/>
        <v>42236</v>
      </c>
      <c r="IF15" s="87">
        <f t="shared" si="20"/>
        <v>42237</v>
      </c>
      <c r="IG15" s="87">
        <f t="shared" si="20"/>
        <v>42238</v>
      </c>
      <c r="IH15" s="87">
        <f t="shared" si="20"/>
        <v>42239</v>
      </c>
      <c r="II15" s="87">
        <f t="shared" si="20"/>
        <v>42240</v>
      </c>
      <c r="IJ15" s="87">
        <f t="shared" si="20"/>
        <v>42241</v>
      </c>
      <c r="IK15" s="87">
        <f t="shared" si="20"/>
        <v>42242</v>
      </c>
      <c r="IL15" s="87">
        <f t="shared" si="20"/>
        <v>42243</v>
      </c>
      <c r="IM15" s="87">
        <f t="shared" si="20"/>
        <v>42244</v>
      </c>
      <c r="IN15" s="87">
        <f t="shared" si="20"/>
        <v>42245</v>
      </c>
      <c r="IO15" s="87">
        <f t="shared" si="20"/>
        <v>42246</v>
      </c>
      <c r="IP15" s="87">
        <f t="shared" si="21"/>
        <v>42247</v>
      </c>
      <c r="IQ15" s="87">
        <f t="shared" si="21"/>
        <v>42248</v>
      </c>
      <c r="IR15" s="87">
        <f t="shared" si="21"/>
        <v>42249</v>
      </c>
      <c r="IS15" s="87">
        <f t="shared" si="21"/>
        <v>42250</v>
      </c>
      <c r="IT15" s="87">
        <f t="shared" si="21"/>
        <v>42251</v>
      </c>
      <c r="IU15" s="87">
        <f t="shared" si="21"/>
        <v>42252</v>
      </c>
      <c r="IV15" s="87">
        <f t="shared" si="21"/>
        <v>42253</v>
      </c>
      <c r="IW15" s="87">
        <f t="shared" si="21"/>
        <v>42254</v>
      </c>
      <c r="IX15" s="87">
        <f t="shared" si="21"/>
        <v>42255</v>
      </c>
      <c r="IY15" s="87">
        <f t="shared" si="21"/>
        <v>42256</v>
      </c>
      <c r="IZ15" s="87">
        <f t="shared" si="21"/>
        <v>42257</v>
      </c>
      <c r="JA15" s="87">
        <f t="shared" si="21"/>
        <v>42258</v>
      </c>
      <c r="JB15" s="87">
        <f t="shared" si="21"/>
        <v>42259</v>
      </c>
      <c r="JC15" s="87">
        <f t="shared" si="21"/>
        <v>42260</v>
      </c>
      <c r="JD15" s="87">
        <f t="shared" si="21"/>
        <v>42261</v>
      </c>
      <c r="JE15" s="87">
        <f t="shared" si="21"/>
        <v>42262</v>
      </c>
      <c r="JF15" s="87">
        <f t="shared" si="22"/>
        <v>42263</v>
      </c>
      <c r="JG15" s="87">
        <f t="shared" si="22"/>
        <v>42264</v>
      </c>
      <c r="JH15" s="87">
        <f t="shared" si="22"/>
        <v>42265</v>
      </c>
      <c r="JI15" s="87">
        <f t="shared" si="22"/>
        <v>42266</v>
      </c>
      <c r="JJ15" s="87">
        <f t="shared" si="22"/>
        <v>42267</v>
      </c>
      <c r="JK15" s="87">
        <f t="shared" si="22"/>
        <v>42268</v>
      </c>
      <c r="JL15" s="87">
        <f t="shared" si="22"/>
        <v>42269</v>
      </c>
      <c r="JM15" s="87">
        <f t="shared" si="22"/>
        <v>42270</v>
      </c>
      <c r="JN15" s="87">
        <f t="shared" si="22"/>
        <v>42271</v>
      </c>
      <c r="JO15" s="87">
        <f t="shared" si="22"/>
        <v>42272</v>
      </c>
      <c r="JP15" s="87">
        <f t="shared" si="22"/>
        <v>42273</v>
      </c>
      <c r="JQ15" s="87">
        <f t="shared" si="22"/>
        <v>42274</v>
      </c>
      <c r="JR15" s="87">
        <f t="shared" si="22"/>
        <v>42275</v>
      </c>
      <c r="JS15" s="87">
        <f t="shared" si="22"/>
        <v>42276</v>
      </c>
      <c r="JT15" s="87">
        <f t="shared" si="22"/>
        <v>42277</v>
      </c>
      <c r="JU15" s="87">
        <f t="shared" si="22"/>
        <v>42278</v>
      </c>
      <c r="JV15" s="87">
        <f t="shared" si="23"/>
        <v>42279</v>
      </c>
      <c r="JW15" s="87">
        <f t="shared" si="23"/>
        <v>42280</v>
      </c>
      <c r="JX15" s="87">
        <f t="shared" si="23"/>
        <v>42281</v>
      </c>
      <c r="JY15" s="87">
        <f t="shared" si="23"/>
        <v>42282</v>
      </c>
      <c r="JZ15" s="87">
        <f t="shared" si="23"/>
        <v>42283</v>
      </c>
      <c r="KA15" s="87">
        <f t="shared" si="23"/>
        <v>42284</v>
      </c>
      <c r="KB15" s="87">
        <f t="shared" si="23"/>
        <v>42285</v>
      </c>
      <c r="KC15" s="87">
        <f t="shared" si="23"/>
        <v>42286</v>
      </c>
      <c r="KD15" s="87">
        <f t="shared" si="23"/>
        <v>42287</v>
      </c>
      <c r="KE15" s="87">
        <f t="shared" si="23"/>
        <v>42288</v>
      </c>
      <c r="KF15" s="87">
        <f t="shared" si="23"/>
        <v>42289</v>
      </c>
      <c r="KG15" s="87">
        <f t="shared" si="23"/>
        <v>42290</v>
      </c>
      <c r="KH15" s="87">
        <f t="shared" si="23"/>
        <v>42291</v>
      </c>
      <c r="KI15" s="87">
        <f t="shared" si="23"/>
        <v>42292</v>
      </c>
      <c r="KJ15" s="87">
        <f t="shared" si="23"/>
        <v>42293</v>
      </c>
      <c r="KK15" s="87">
        <f t="shared" si="23"/>
        <v>42294</v>
      </c>
      <c r="KL15" s="87">
        <f t="shared" si="24"/>
        <v>42295</v>
      </c>
      <c r="KM15" s="87">
        <f t="shared" si="24"/>
        <v>42296</v>
      </c>
      <c r="KN15" s="87">
        <f t="shared" si="24"/>
        <v>42297</v>
      </c>
      <c r="KO15" s="87">
        <f t="shared" si="24"/>
        <v>42298</v>
      </c>
      <c r="KP15" s="87">
        <f t="shared" si="24"/>
        <v>42299</v>
      </c>
      <c r="KQ15" s="87">
        <f t="shared" si="24"/>
        <v>42300</v>
      </c>
      <c r="KR15" s="87">
        <f t="shared" si="24"/>
        <v>42301</v>
      </c>
      <c r="KS15" s="87">
        <f t="shared" si="24"/>
        <v>42302</v>
      </c>
      <c r="KT15" s="87">
        <f t="shared" si="24"/>
        <v>42303</v>
      </c>
      <c r="KU15" s="87">
        <f t="shared" si="24"/>
        <v>42304</v>
      </c>
      <c r="KV15" s="87">
        <f t="shared" si="24"/>
        <v>42305</v>
      </c>
      <c r="KW15" s="87">
        <f t="shared" si="24"/>
        <v>42306</v>
      </c>
      <c r="KX15" s="87">
        <f t="shared" si="24"/>
        <v>42307</v>
      </c>
      <c r="KY15" s="87">
        <f t="shared" si="24"/>
        <v>42308</v>
      </c>
      <c r="KZ15" s="87">
        <f t="shared" si="24"/>
        <v>42309</v>
      </c>
      <c r="LA15" s="87">
        <f t="shared" si="24"/>
        <v>42310</v>
      </c>
      <c r="LB15" s="87">
        <f t="shared" si="25"/>
        <v>42311</v>
      </c>
      <c r="LC15" s="87">
        <f t="shared" si="25"/>
        <v>42312</v>
      </c>
      <c r="LD15" s="87">
        <f t="shared" si="25"/>
        <v>42313</v>
      </c>
      <c r="LE15" s="87">
        <f t="shared" si="25"/>
        <v>42314</v>
      </c>
      <c r="LF15" s="87">
        <f t="shared" si="25"/>
        <v>42315</v>
      </c>
      <c r="LG15" s="87">
        <f t="shared" si="25"/>
        <v>42316</v>
      </c>
      <c r="LH15" s="87">
        <f t="shared" si="25"/>
        <v>42317</v>
      </c>
      <c r="LI15" s="87">
        <f t="shared" si="25"/>
        <v>42318</v>
      </c>
      <c r="LJ15" s="87">
        <f t="shared" si="25"/>
        <v>42319</v>
      </c>
      <c r="LK15" s="87">
        <f t="shared" si="25"/>
        <v>42320</v>
      </c>
      <c r="LL15" s="87">
        <f t="shared" si="25"/>
        <v>42321</v>
      </c>
      <c r="LM15" s="87">
        <f t="shared" si="25"/>
        <v>42322</v>
      </c>
      <c r="LN15" s="87">
        <f t="shared" si="25"/>
        <v>42323</v>
      </c>
      <c r="LO15" s="87">
        <f t="shared" si="25"/>
        <v>42324</v>
      </c>
      <c r="LP15" s="87">
        <f t="shared" si="25"/>
        <v>42325</v>
      </c>
      <c r="LQ15" s="87">
        <f t="shared" si="25"/>
        <v>42326</v>
      </c>
      <c r="LR15" s="87">
        <f t="shared" si="26"/>
        <v>42327</v>
      </c>
      <c r="LS15" s="87">
        <f t="shared" si="26"/>
        <v>42328</v>
      </c>
      <c r="LT15" s="87">
        <f t="shared" si="26"/>
        <v>42329</v>
      </c>
      <c r="LU15" s="87">
        <f t="shared" si="26"/>
        <v>42330</v>
      </c>
      <c r="LV15" s="87">
        <f t="shared" si="26"/>
        <v>42331</v>
      </c>
      <c r="LW15" s="87">
        <f t="shared" si="26"/>
        <v>42332</v>
      </c>
      <c r="LX15" s="87">
        <f t="shared" si="26"/>
        <v>42333</v>
      </c>
      <c r="LY15" s="87">
        <f t="shared" si="26"/>
        <v>42334</v>
      </c>
      <c r="LZ15" s="87">
        <f t="shared" si="26"/>
        <v>42335</v>
      </c>
      <c r="MA15" s="87">
        <f t="shared" si="26"/>
        <v>42336</v>
      </c>
      <c r="MB15" s="87">
        <f t="shared" si="26"/>
        <v>42337</v>
      </c>
      <c r="MC15" s="87">
        <f t="shared" si="26"/>
        <v>42338</v>
      </c>
      <c r="MD15" s="87">
        <f t="shared" si="26"/>
        <v>42339</v>
      </c>
      <c r="ME15" s="87">
        <f t="shared" si="26"/>
        <v>42340</v>
      </c>
      <c r="MF15" s="87">
        <f t="shared" si="26"/>
        <v>42341</v>
      </c>
      <c r="MG15" s="87">
        <f t="shared" si="26"/>
        <v>42342</v>
      </c>
      <c r="MH15" s="87">
        <f t="shared" si="27"/>
        <v>42343</v>
      </c>
      <c r="MI15" s="87">
        <f t="shared" si="27"/>
        <v>42344</v>
      </c>
      <c r="MJ15" s="87">
        <f t="shared" si="27"/>
        <v>42345</v>
      </c>
      <c r="MK15" s="87">
        <f t="shared" si="27"/>
        <v>42346</v>
      </c>
      <c r="ML15" s="87">
        <f t="shared" si="27"/>
        <v>42347</v>
      </c>
      <c r="MM15" s="87">
        <f t="shared" si="27"/>
        <v>42348</v>
      </c>
      <c r="MN15" s="87">
        <f t="shared" si="27"/>
        <v>42349</v>
      </c>
      <c r="MO15" s="87">
        <f t="shared" si="27"/>
        <v>42350</v>
      </c>
      <c r="MP15" s="87">
        <f t="shared" si="27"/>
        <v>42351</v>
      </c>
      <c r="MQ15" s="87">
        <f t="shared" si="27"/>
        <v>42352</v>
      </c>
      <c r="MR15" s="87">
        <f t="shared" si="27"/>
        <v>42353</v>
      </c>
      <c r="MS15" s="87">
        <f t="shared" si="27"/>
        <v>42354</v>
      </c>
      <c r="MT15" s="87">
        <f t="shared" si="27"/>
        <v>42355</v>
      </c>
      <c r="MU15" s="87">
        <f t="shared" si="27"/>
        <v>42356</v>
      </c>
      <c r="MV15" s="87">
        <f t="shared" si="27"/>
        <v>42357</v>
      </c>
      <c r="MW15" s="87">
        <f t="shared" si="27"/>
        <v>42358</v>
      </c>
      <c r="MX15" s="87">
        <f t="shared" si="28"/>
        <v>42359</v>
      </c>
      <c r="MY15" s="87">
        <f t="shared" si="28"/>
        <v>42360</v>
      </c>
      <c r="MZ15" s="87">
        <f t="shared" si="28"/>
        <v>42361</v>
      </c>
      <c r="NA15" s="87">
        <f t="shared" si="28"/>
        <v>42362</v>
      </c>
      <c r="NB15" s="87">
        <f t="shared" si="28"/>
        <v>42363</v>
      </c>
      <c r="NC15" s="87">
        <f t="shared" si="28"/>
        <v>42364</v>
      </c>
      <c r="ND15" s="87">
        <f t="shared" si="28"/>
        <v>42365</v>
      </c>
      <c r="NE15" s="87">
        <f t="shared" si="28"/>
        <v>42366</v>
      </c>
      <c r="NF15" s="87">
        <f t="shared" si="28"/>
        <v>42367</v>
      </c>
      <c r="NG15" s="87">
        <f t="shared" si="28"/>
        <v>42368</v>
      </c>
      <c r="NH15" s="87">
        <f t="shared" si="28"/>
        <v>42369</v>
      </c>
      <c r="NI15" s="87">
        <f t="shared" si="28"/>
        <v>42370</v>
      </c>
    </row>
    <row r="16" spans="1:374" ht="18" customHeight="1" x14ac:dyDescent="0.25">
      <c r="A16" s="205" t="s">
        <v>162</v>
      </c>
      <c r="B16" s="206"/>
      <c r="C16" s="206"/>
      <c r="D16" s="207"/>
      <c r="E16" s="88"/>
      <c r="F16" s="88" t="str">
        <f>Position_journalière</f>
        <v>Position Journalière</v>
      </c>
      <c r="G16" s="88"/>
      <c r="H16" s="89"/>
      <c r="I16" s="129" t="s">
        <v>34</v>
      </c>
      <c r="J16" s="89"/>
      <c r="K16" s="89"/>
      <c r="L16" s="129" t="s">
        <v>52</v>
      </c>
      <c r="M16" s="129" t="s">
        <v>132</v>
      </c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89"/>
      <c r="AR16" s="89"/>
      <c r="AS16" s="89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89"/>
      <c r="DY16" s="89"/>
      <c r="DZ16" s="89"/>
      <c r="EA16" s="89"/>
      <c r="EB16" s="89"/>
      <c r="EC16" s="89"/>
      <c r="ED16" s="89"/>
      <c r="EE16" s="89"/>
      <c r="EF16" s="89"/>
      <c r="EG16" s="89"/>
      <c r="EH16" s="89"/>
      <c r="EI16" s="89"/>
      <c r="EJ16" s="89"/>
      <c r="EK16" s="89"/>
      <c r="EL16" s="89"/>
      <c r="EM16" s="89"/>
      <c r="EN16" s="89"/>
      <c r="EO16" s="89"/>
      <c r="EP16" s="89"/>
      <c r="EQ16" s="89"/>
      <c r="ER16" s="89"/>
      <c r="ES16" s="89"/>
      <c r="ET16" s="89"/>
      <c r="EU16" s="89"/>
      <c r="EV16" s="89"/>
      <c r="EW16" s="89"/>
      <c r="EX16" s="89"/>
      <c r="EY16" s="89"/>
      <c r="EZ16" s="89"/>
      <c r="FA16" s="89"/>
      <c r="FB16" s="89"/>
      <c r="FC16" s="89"/>
      <c r="FD16" s="89"/>
      <c r="FE16" s="89"/>
      <c r="FF16" s="89"/>
      <c r="FG16" s="89"/>
      <c r="FH16" s="89"/>
      <c r="FI16" s="89"/>
      <c r="FJ16" s="89"/>
      <c r="FK16" s="89"/>
      <c r="FL16" s="89"/>
      <c r="FM16" s="89"/>
      <c r="FN16" s="89"/>
      <c r="FO16" s="89"/>
      <c r="FP16" s="89"/>
      <c r="FQ16" s="89"/>
      <c r="FR16" s="89"/>
      <c r="FS16" s="89"/>
      <c r="FT16" s="89"/>
      <c r="FU16" s="89"/>
      <c r="FV16" s="89"/>
      <c r="FW16" s="89"/>
      <c r="FX16" s="89"/>
      <c r="FY16" s="89"/>
      <c r="FZ16" s="89"/>
      <c r="GA16" s="89"/>
      <c r="GB16" s="89"/>
      <c r="GC16" s="89"/>
      <c r="GD16" s="89"/>
      <c r="GE16" s="89"/>
      <c r="GF16" s="89"/>
      <c r="GG16" s="89"/>
      <c r="GH16" s="89"/>
      <c r="GI16" s="89"/>
      <c r="GJ16" s="89"/>
      <c r="GK16" s="89"/>
      <c r="GL16" s="89"/>
      <c r="GM16" s="89"/>
      <c r="GN16" s="89"/>
      <c r="GO16" s="89"/>
      <c r="GP16" s="89"/>
      <c r="GQ16" s="89"/>
      <c r="GR16" s="89"/>
      <c r="GS16" s="89"/>
      <c r="GT16" s="89"/>
      <c r="GU16" s="89"/>
      <c r="GV16" s="89"/>
      <c r="GW16" s="89"/>
      <c r="GX16" s="89"/>
      <c r="GY16" s="89"/>
      <c r="GZ16" s="89"/>
      <c r="HA16" s="89"/>
      <c r="HB16" s="89"/>
      <c r="HC16" s="89"/>
      <c r="HD16" s="89"/>
      <c r="HE16" s="89"/>
      <c r="HF16" s="89"/>
      <c r="HG16" s="89"/>
      <c r="HH16" s="89"/>
      <c r="HI16" s="89"/>
      <c r="HJ16" s="89"/>
      <c r="HK16" s="89"/>
      <c r="HL16" s="89"/>
      <c r="HM16" s="89"/>
      <c r="HN16" s="89"/>
      <c r="HO16" s="89"/>
      <c r="HP16" s="89"/>
      <c r="HQ16" s="89"/>
      <c r="HR16" s="89"/>
      <c r="HS16" s="89"/>
      <c r="HT16" s="89"/>
      <c r="HU16" s="89"/>
      <c r="HV16" s="89"/>
      <c r="HW16" s="89"/>
      <c r="HX16" s="89"/>
      <c r="HY16" s="89"/>
      <c r="HZ16" s="89"/>
      <c r="IA16" s="89"/>
      <c r="IB16" s="89"/>
      <c r="IC16" s="89"/>
      <c r="ID16" s="89"/>
      <c r="IE16" s="89"/>
      <c r="IF16" s="89"/>
      <c r="IG16" s="89"/>
      <c r="IH16" s="89"/>
      <c r="II16" s="89"/>
      <c r="IJ16" s="89"/>
      <c r="IK16" s="89"/>
      <c r="IL16" s="89"/>
      <c r="IM16" s="89"/>
      <c r="IN16" s="89"/>
      <c r="IO16" s="89"/>
      <c r="IP16" s="89"/>
      <c r="IQ16" s="89"/>
      <c r="IR16" s="89"/>
      <c r="IS16" s="89"/>
      <c r="IT16" s="89"/>
      <c r="IU16" s="89"/>
      <c r="IV16" s="89"/>
      <c r="IW16" s="89"/>
      <c r="IX16" s="89"/>
      <c r="IY16" s="89"/>
      <c r="IZ16" s="89"/>
      <c r="JA16" s="89"/>
      <c r="JB16" s="89"/>
      <c r="JC16" s="89"/>
      <c r="JD16" s="89"/>
      <c r="JE16" s="89"/>
      <c r="JF16" s="89"/>
      <c r="JG16" s="89"/>
      <c r="JH16" s="89"/>
      <c r="JI16" s="89"/>
      <c r="JJ16" s="89"/>
      <c r="JK16" s="89"/>
      <c r="JL16" s="89"/>
      <c r="JM16" s="89"/>
      <c r="JN16" s="89"/>
      <c r="JO16" s="89"/>
      <c r="JP16" s="89"/>
      <c r="JQ16" s="89"/>
      <c r="JR16" s="89"/>
      <c r="JS16" s="89"/>
      <c r="JT16" s="89"/>
      <c r="JU16" s="89"/>
      <c r="JV16" s="89"/>
      <c r="JW16" s="89"/>
      <c r="JX16" s="89"/>
      <c r="JY16" s="89"/>
      <c r="JZ16" s="89"/>
      <c r="KA16" s="89"/>
      <c r="KB16" s="89"/>
      <c r="KC16" s="89"/>
      <c r="KD16" s="89"/>
      <c r="KE16" s="89"/>
      <c r="KF16" s="89"/>
      <c r="KG16" s="89"/>
      <c r="KH16" s="89"/>
      <c r="KI16" s="89"/>
      <c r="KJ16" s="89"/>
      <c r="KK16" s="89"/>
      <c r="KL16" s="89"/>
      <c r="KM16" s="89"/>
      <c r="KN16" s="89"/>
      <c r="KO16" s="89"/>
      <c r="KP16" s="89"/>
      <c r="KQ16" s="89"/>
      <c r="KR16" s="89"/>
      <c r="KS16" s="89"/>
      <c r="KT16" s="89"/>
      <c r="KU16" s="89"/>
      <c r="KV16" s="89"/>
      <c r="KW16" s="89"/>
      <c r="KX16" s="89"/>
      <c r="KY16" s="89"/>
      <c r="KZ16" s="89"/>
      <c r="LA16" s="89"/>
      <c r="LB16" s="89"/>
      <c r="LC16" s="89"/>
      <c r="LD16" s="89"/>
      <c r="LE16" s="89"/>
      <c r="LF16" s="89"/>
      <c r="LG16" s="89"/>
      <c r="LH16" s="89"/>
      <c r="LI16" s="89"/>
      <c r="LJ16" s="89"/>
      <c r="LK16" s="89"/>
      <c r="LL16" s="89"/>
      <c r="LM16" s="89"/>
      <c r="LN16" s="89"/>
      <c r="LO16" s="89"/>
      <c r="LP16" s="89"/>
      <c r="LQ16" s="89"/>
      <c r="LR16" s="89"/>
      <c r="LS16" s="89"/>
      <c r="LT16" s="89"/>
      <c r="LU16" s="89"/>
      <c r="LV16" s="89"/>
      <c r="LW16" s="89"/>
      <c r="LX16" s="89"/>
      <c r="LY16" s="89"/>
      <c r="LZ16" s="89"/>
      <c r="MA16" s="89"/>
      <c r="MB16" s="89"/>
      <c r="MC16" s="89"/>
      <c r="MD16" s="89"/>
      <c r="ME16" s="89"/>
      <c r="MF16" s="89"/>
      <c r="MG16" s="89"/>
      <c r="MH16" s="89"/>
      <c r="MI16" s="89"/>
      <c r="MJ16" s="89"/>
      <c r="MK16" s="89"/>
      <c r="ML16" s="89"/>
      <c r="MM16" s="89"/>
      <c r="MN16" s="89"/>
      <c r="MO16" s="89"/>
      <c r="MP16" s="89"/>
      <c r="MQ16" s="89"/>
      <c r="MR16" s="89"/>
      <c r="MS16" s="89"/>
      <c r="MT16" s="89"/>
      <c r="MU16" s="89"/>
      <c r="MV16" s="89"/>
      <c r="MW16" s="89"/>
      <c r="MX16" s="89"/>
      <c r="MY16" s="89"/>
      <c r="MZ16" s="89"/>
      <c r="NA16" s="89"/>
      <c r="NB16" s="89"/>
      <c r="NC16" s="89"/>
      <c r="ND16" s="89"/>
      <c r="NE16" s="89"/>
      <c r="NF16" s="89"/>
      <c r="NG16" s="89"/>
      <c r="NH16" s="89"/>
      <c r="NI16" s="89"/>
      <c r="NJ16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1</v>
      </c>
    </row>
    <row r="17" spans="1:374" ht="18" customHeight="1" x14ac:dyDescent="0.25">
      <c r="A17" s="208"/>
      <c r="B17" s="209"/>
      <c r="C17" s="209"/>
      <c r="D17" s="210"/>
      <c r="E17" s="199" t="str">
        <f>Pendant_Journée</f>
        <v>Service</v>
      </c>
      <c r="F17" s="200"/>
      <c r="G17" s="201"/>
      <c r="H17" s="89"/>
      <c r="I17" s="90" t="s">
        <v>4</v>
      </c>
      <c r="J17" s="89"/>
      <c r="K17" s="89"/>
      <c r="L17" s="90" t="s">
        <v>4</v>
      </c>
      <c r="M17" s="90" t="s">
        <v>4</v>
      </c>
      <c r="N17" s="89"/>
      <c r="O17" s="90" t="s">
        <v>4</v>
      </c>
      <c r="P17" s="89"/>
      <c r="Q17" s="89"/>
      <c r="R17" s="89"/>
      <c r="S17" s="89"/>
      <c r="T17" s="89"/>
      <c r="U17" s="89"/>
      <c r="V17" s="89"/>
      <c r="W17" s="8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89"/>
      <c r="HY17" s="89"/>
      <c r="HZ17" s="89"/>
      <c r="IA17" s="89"/>
      <c r="IB17" s="89"/>
      <c r="IC17" s="89"/>
      <c r="ID17" s="89"/>
      <c r="IE17" s="89"/>
      <c r="IF17" s="89"/>
      <c r="IG17" s="89"/>
      <c r="IH17" s="89"/>
      <c r="II17" s="89"/>
      <c r="IJ17" s="89"/>
      <c r="IK17" s="89"/>
      <c r="IL17" s="89"/>
      <c r="IM17" s="89"/>
      <c r="IN17" s="89"/>
      <c r="IO17" s="89"/>
      <c r="IP17" s="89"/>
      <c r="IQ17" s="89"/>
      <c r="IR17" s="89"/>
      <c r="IS17" s="89"/>
      <c r="IT17" s="89"/>
      <c r="IU17" s="89"/>
      <c r="IV17" s="89"/>
      <c r="IW17" s="89"/>
      <c r="IX17" s="89"/>
      <c r="IY17" s="89"/>
      <c r="IZ17" s="89"/>
      <c r="JA17" s="89"/>
      <c r="JB17" s="89"/>
      <c r="JC17" s="89"/>
      <c r="JD17" s="89"/>
      <c r="JE17" s="89"/>
      <c r="JF17" s="89"/>
      <c r="JG17" s="89"/>
      <c r="JH17" s="89"/>
      <c r="JI17" s="89"/>
      <c r="JJ17" s="89"/>
      <c r="JK17" s="89"/>
      <c r="JL17" s="89"/>
      <c r="JM17" s="89"/>
      <c r="JN17" s="89"/>
      <c r="JO17" s="89"/>
      <c r="JP17" s="89"/>
      <c r="JQ17" s="89"/>
      <c r="JR17" s="89"/>
      <c r="JS17" s="89"/>
      <c r="JT17" s="89"/>
      <c r="JU17" s="89"/>
      <c r="JV17" s="89"/>
      <c r="JW17" s="89"/>
      <c r="JX17" s="89"/>
      <c r="JY17" s="89"/>
      <c r="JZ17" s="89"/>
      <c r="KA17" s="89"/>
      <c r="KB17" s="89"/>
      <c r="KC17" s="89"/>
      <c r="KD17" s="89"/>
      <c r="KE17" s="89"/>
      <c r="KF17" s="89"/>
      <c r="KG17" s="89"/>
      <c r="KH17" s="89"/>
      <c r="KI17" s="89"/>
      <c r="KJ17" s="89"/>
      <c r="KK17" s="89"/>
      <c r="KL17" s="89"/>
      <c r="KM17" s="89"/>
      <c r="KN17" s="89"/>
      <c r="KO17" s="89"/>
      <c r="KP17" s="89"/>
      <c r="KQ17" s="89"/>
      <c r="KR17" s="89"/>
      <c r="KS17" s="89"/>
      <c r="KT17" s="89"/>
      <c r="KU17" s="89"/>
      <c r="KV17" s="89"/>
      <c r="KW17" s="89"/>
      <c r="KX17" s="89"/>
      <c r="KY17" s="89"/>
      <c r="KZ17" s="89"/>
      <c r="LA17" s="89"/>
      <c r="LB17" s="89"/>
      <c r="LC17" s="89"/>
      <c r="LD17" s="89"/>
      <c r="LE17" s="89"/>
      <c r="LF17" s="89"/>
      <c r="LG17" s="89"/>
      <c r="LH17" s="89"/>
      <c r="LI17" s="89"/>
      <c r="LJ17" s="89"/>
      <c r="LK17" s="89"/>
      <c r="LL17" s="89"/>
      <c r="LM17" s="89"/>
      <c r="LN17" s="89"/>
      <c r="LO17" s="89"/>
      <c r="LP17" s="89"/>
      <c r="LQ17" s="89"/>
      <c r="LR17" s="89"/>
      <c r="LS17" s="89"/>
      <c r="LT17" s="89"/>
      <c r="LU17" s="89"/>
      <c r="LV17" s="89"/>
      <c r="LW17" s="89"/>
      <c r="LX17" s="89"/>
      <c r="LY17" s="89"/>
      <c r="LZ17" s="89"/>
      <c r="MA17" s="89"/>
      <c r="MB17" s="89"/>
      <c r="MC17" s="89"/>
      <c r="MD17" s="89"/>
      <c r="ME17" s="89"/>
      <c r="MF17" s="89"/>
      <c r="MG17" s="89"/>
      <c r="MH17" s="89"/>
      <c r="MI17" s="89"/>
      <c r="MJ17" s="89"/>
      <c r="MK17" s="89"/>
      <c r="ML17" s="89"/>
      <c r="MM17" s="89"/>
      <c r="MN17" s="89"/>
      <c r="MO17" s="89"/>
      <c r="MP17" s="89"/>
      <c r="MQ17" s="89"/>
      <c r="MR17" s="89"/>
      <c r="MS17" s="89"/>
      <c r="MT17" s="89"/>
      <c r="MU17" s="89"/>
      <c r="MV17" s="89"/>
      <c r="MW17" s="89"/>
      <c r="MX17" s="89"/>
      <c r="MY17" s="89"/>
      <c r="MZ17" s="89"/>
      <c r="NA17" s="89"/>
      <c r="NB17" s="89"/>
      <c r="NC17" s="89"/>
      <c r="ND17" s="89"/>
      <c r="NE17" s="89"/>
      <c r="NF17" s="89"/>
      <c r="NG17" s="89"/>
      <c r="NH17" s="89"/>
      <c r="NI17" s="89"/>
    </row>
    <row r="18" spans="1:374" ht="18" customHeight="1" x14ac:dyDescent="0.25">
      <c r="A18" s="211"/>
      <c r="B18" s="212"/>
      <c r="C18" s="212"/>
      <c r="D18" s="213"/>
      <c r="E18" s="202"/>
      <c r="F18" s="203"/>
      <c r="G18" s="204"/>
      <c r="H18" s="89"/>
      <c r="I18" s="89"/>
      <c r="J18" s="89"/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  <c r="EL18" s="89"/>
      <c r="EM18" s="89"/>
      <c r="EN18" s="89"/>
      <c r="EO18" s="89"/>
      <c r="EP18" s="89"/>
      <c r="EQ18" s="89"/>
      <c r="ER18" s="89"/>
      <c r="ES18" s="89"/>
      <c r="ET18" s="89"/>
      <c r="EU18" s="89"/>
      <c r="EV18" s="89"/>
      <c r="EW18" s="89"/>
      <c r="EX18" s="89"/>
      <c r="EY18" s="89"/>
      <c r="EZ18" s="89"/>
      <c r="FA18" s="89"/>
      <c r="FB18" s="89"/>
      <c r="FC18" s="89"/>
      <c r="FD18" s="89"/>
      <c r="FE18" s="89"/>
      <c r="FF18" s="89"/>
      <c r="FG18" s="89"/>
      <c r="FH18" s="89"/>
      <c r="FI18" s="89"/>
      <c r="FJ18" s="89"/>
      <c r="FK18" s="89"/>
      <c r="FL18" s="89"/>
      <c r="FM18" s="89"/>
      <c r="FN18" s="89"/>
      <c r="FO18" s="89"/>
      <c r="FP18" s="89"/>
      <c r="FQ18" s="89"/>
      <c r="FR18" s="89"/>
      <c r="FS18" s="89"/>
      <c r="FT18" s="89"/>
      <c r="FU18" s="89"/>
      <c r="FV18" s="89"/>
      <c r="FW18" s="89"/>
      <c r="FX18" s="89"/>
      <c r="FY18" s="89"/>
      <c r="FZ18" s="89"/>
      <c r="GA18" s="89"/>
      <c r="GB18" s="89"/>
      <c r="GC18" s="89"/>
      <c r="GD18" s="89"/>
      <c r="GE18" s="89"/>
      <c r="GF18" s="89"/>
      <c r="GG18" s="89"/>
      <c r="GH18" s="89"/>
      <c r="GI18" s="89"/>
      <c r="GJ18" s="89"/>
      <c r="GK18" s="89"/>
      <c r="GL18" s="89"/>
      <c r="GM18" s="89"/>
      <c r="GN18" s="89"/>
      <c r="GO18" s="89"/>
      <c r="GP18" s="89"/>
      <c r="GQ18" s="89"/>
      <c r="GR18" s="89"/>
      <c r="GS18" s="89"/>
      <c r="GT18" s="89"/>
      <c r="GU18" s="89"/>
      <c r="GV18" s="89"/>
      <c r="GW18" s="89"/>
      <c r="GX18" s="89"/>
      <c r="GY18" s="89"/>
      <c r="GZ18" s="89"/>
      <c r="HA18" s="89"/>
      <c r="HB18" s="89"/>
      <c r="HC18" s="89"/>
      <c r="HD18" s="89"/>
      <c r="HE18" s="89"/>
      <c r="HF18" s="89"/>
      <c r="HG18" s="89"/>
      <c r="HH18" s="89"/>
      <c r="HI18" s="89"/>
      <c r="HJ18" s="89"/>
      <c r="HK18" s="89"/>
      <c r="HL18" s="89"/>
      <c r="HM18" s="89"/>
      <c r="HN18" s="89"/>
      <c r="HO18" s="89"/>
      <c r="HP18" s="89"/>
      <c r="HQ18" s="89"/>
      <c r="HR18" s="89"/>
      <c r="HS18" s="89"/>
      <c r="HT18" s="89"/>
      <c r="HU18" s="89"/>
      <c r="HV18" s="89"/>
      <c r="HW18" s="89"/>
      <c r="HX18" s="89"/>
      <c r="HY18" s="89"/>
      <c r="HZ18" s="89"/>
      <c r="IA18" s="89"/>
      <c r="IB18" s="89"/>
      <c r="IC18" s="89"/>
      <c r="ID18" s="89"/>
      <c r="IE18" s="89"/>
      <c r="IF18" s="89"/>
      <c r="IG18" s="89"/>
      <c r="IH18" s="89"/>
      <c r="II18" s="89"/>
      <c r="IJ18" s="89"/>
      <c r="IK18" s="89"/>
      <c r="IL18" s="89"/>
      <c r="IM18" s="89"/>
      <c r="IN18" s="89"/>
      <c r="IO18" s="89"/>
      <c r="IP18" s="89"/>
      <c r="IQ18" s="89"/>
      <c r="IR18" s="89"/>
      <c r="IS18" s="89"/>
      <c r="IT18" s="89"/>
      <c r="IU18" s="89"/>
      <c r="IV18" s="89"/>
      <c r="IW18" s="89"/>
      <c r="IX18" s="89"/>
      <c r="IY18" s="89"/>
      <c r="IZ18" s="89"/>
      <c r="JA18" s="89"/>
      <c r="JB18" s="89"/>
      <c r="JC18" s="89"/>
      <c r="JD18" s="89"/>
      <c r="JE18" s="89"/>
      <c r="JF18" s="89"/>
      <c r="JG18" s="89"/>
      <c r="JH18" s="89"/>
      <c r="JI18" s="89"/>
      <c r="JJ18" s="89"/>
      <c r="JK18" s="89"/>
      <c r="JL18" s="89"/>
      <c r="JM18" s="89"/>
      <c r="JN18" s="89"/>
      <c r="JO18" s="89"/>
      <c r="JP18" s="89"/>
      <c r="JQ18" s="89"/>
      <c r="JR18" s="89"/>
      <c r="JS18" s="89"/>
      <c r="JT18" s="89"/>
      <c r="JU18" s="89"/>
      <c r="JV18" s="89"/>
      <c r="JW18" s="89"/>
      <c r="JX18" s="89"/>
      <c r="JY18" s="89"/>
      <c r="JZ18" s="89"/>
      <c r="KA18" s="89"/>
      <c r="KB18" s="89"/>
      <c r="KC18" s="89"/>
      <c r="KD18" s="89"/>
      <c r="KE18" s="89"/>
      <c r="KF18" s="89"/>
      <c r="KG18" s="89"/>
      <c r="KH18" s="89"/>
      <c r="KI18" s="89"/>
      <c r="KJ18" s="89"/>
      <c r="KK18" s="89"/>
      <c r="KL18" s="89"/>
      <c r="KM18" s="89"/>
      <c r="KN18" s="89"/>
      <c r="KO18" s="89"/>
      <c r="KP18" s="89"/>
      <c r="KQ18" s="89"/>
      <c r="KR18" s="89"/>
      <c r="KS18" s="89"/>
      <c r="KT18" s="89"/>
      <c r="KU18" s="89"/>
      <c r="KV18" s="89"/>
      <c r="KW18" s="89"/>
      <c r="KX18" s="89"/>
      <c r="KY18" s="89"/>
      <c r="KZ18" s="89"/>
      <c r="LA18" s="89"/>
      <c r="LB18" s="89"/>
      <c r="LC18" s="89"/>
      <c r="LD18" s="89"/>
      <c r="LE18" s="89"/>
      <c r="LF18" s="89"/>
      <c r="LG18" s="89"/>
      <c r="LH18" s="89"/>
      <c r="LI18" s="89"/>
      <c r="LJ18" s="89"/>
      <c r="LK18" s="89"/>
      <c r="LL18" s="89"/>
      <c r="LM18" s="89"/>
      <c r="LN18" s="89"/>
      <c r="LO18" s="89"/>
      <c r="LP18" s="89"/>
      <c r="LQ18" s="89"/>
      <c r="LR18" s="89"/>
      <c r="LS18" s="89"/>
      <c r="LT18" s="89"/>
      <c r="LU18" s="89"/>
      <c r="LV18" s="89"/>
      <c r="LW18" s="89"/>
      <c r="LX18" s="89"/>
      <c r="LY18" s="89"/>
      <c r="LZ18" s="89"/>
      <c r="MA18" s="89"/>
      <c r="MB18" s="89"/>
      <c r="MC18" s="89"/>
      <c r="MD18" s="89"/>
      <c r="ME18" s="89"/>
      <c r="MF18" s="89"/>
      <c r="MG18" s="89"/>
      <c r="MH18" s="89"/>
      <c r="MI18" s="89"/>
      <c r="MJ18" s="89"/>
      <c r="MK18" s="89"/>
      <c r="ML18" s="89"/>
      <c r="MM18" s="89"/>
      <c r="MN18" s="89"/>
      <c r="MO18" s="89"/>
      <c r="MP18" s="89"/>
      <c r="MQ18" s="89"/>
      <c r="MR18" s="89"/>
      <c r="MS18" s="89"/>
      <c r="MT18" s="89"/>
      <c r="MU18" s="89"/>
      <c r="MV18" s="89"/>
      <c r="MW18" s="89"/>
      <c r="MX18" s="89"/>
      <c r="MY18" s="89"/>
      <c r="MZ18" s="89"/>
      <c r="NA18" s="89"/>
      <c r="NB18" s="89"/>
      <c r="NC18" s="89"/>
      <c r="ND18" s="89"/>
      <c r="NE18" s="89"/>
      <c r="NF18" s="89"/>
      <c r="NG18" s="89"/>
      <c r="NH18" s="89"/>
      <c r="NI18" s="89"/>
    </row>
    <row r="19" spans="1:374" ht="18" customHeight="1" x14ac:dyDescent="0.25">
      <c r="A19" s="205" t="s">
        <v>163</v>
      </c>
      <c r="B19" s="206"/>
      <c r="C19" s="206"/>
      <c r="D19" s="207"/>
      <c r="E19" s="88"/>
      <c r="F19" s="88" t="str">
        <f>Position_journalière</f>
        <v>Position Journalière</v>
      </c>
      <c r="G19" s="88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89"/>
      <c r="HR19" s="89"/>
      <c r="HS19" s="89"/>
      <c r="HT19" s="89"/>
      <c r="HU19" s="89"/>
      <c r="HV19" s="89"/>
      <c r="HW19" s="89"/>
      <c r="HX19" s="89"/>
      <c r="HY19" s="89"/>
      <c r="HZ19" s="89"/>
      <c r="IA19" s="89"/>
      <c r="IB19" s="89"/>
      <c r="IC19" s="89"/>
      <c r="ID19" s="89"/>
      <c r="IE19" s="89"/>
      <c r="IF19" s="89"/>
      <c r="IG19" s="89"/>
      <c r="IH19" s="89"/>
      <c r="II19" s="89"/>
      <c r="IJ19" s="89"/>
      <c r="IK19" s="89"/>
      <c r="IL19" s="89"/>
      <c r="IM19" s="89"/>
      <c r="IN19" s="89"/>
      <c r="IO19" s="89"/>
      <c r="IP19" s="89"/>
      <c r="IQ19" s="89"/>
      <c r="IR19" s="89"/>
      <c r="IS19" s="89"/>
      <c r="IT19" s="89"/>
      <c r="IU19" s="89"/>
      <c r="IV19" s="89"/>
      <c r="IW19" s="89"/>
      <c r="IX19" s="89"/>
      <c r="IY19" s="89"/>
      <c r="IZ19" s="89"/>
      <c r="JA19" s="89"/>
      <c r="JB19" s="89"/>
      <c r="JC19" s="89"/>
      <c r="JD19" s="89"/>
      <c r="JE19" s="89"/>
      <c r="JF19" s="89"/>
      <c r="JG19" s="89"/>
      <c r="JH19" s="89"/>
      <c r="JI19" s="89"/>
      <c r="JJ19" s="89"/>
      <c r="JK19" s="89"/>
      <c r="JL19" s="89"/>
      <c r="JM19" s="89"/>
      <c r="JN19" s="89"/>
      <c r="JO19" s="89"/>
      <c r="JP19" s="89"/>
      <c r="JQ19" s="89"/>
      <c r="JR19" s="89"/>
      <c r="JS19" s="89"/>
      <c r="JT19" s="89"/>
      <c r="JU19" s="89"/>
      <c r="JV19" s="89"/>
      <c r="JW19" s="89"/>
      <c r="JX19" s="89"/>
      <c r="JY19" s="89"/>
      <c r="JZ19" s="89"/>
      <c r="KA19" s="89"/>
      <c r="KB19" s="89"/>
      <c r="KC19" s="89"/>
      <c r="KD19" s="89"/>
      <c r="KE19" s="89"/>
      <c r="KF19" s="89"/>
      <c r="KG19" s="89"/>
      <c r="KH19" s="89"/>
      <c r="KI19" s="89"/>
      <c r="KJ19" s="89"/>
      <c r="KK19" s="89"/>
      <c r="KL19" s="89"/>
      <c r="KM19" s="89"/>
      <c r="KN19" s="89"/>
      <c r="KO19" s="89"/>
      <c r="KP19" s="89"/>
      <c r="KQ19" s="89"/>
      <c r="KR19" s="89"/>
      <c r="KS19" s="89"/>
      <c r="KT19" s="89"/>
      <c r="KU19" s="89"/>
      <c r="KV19" s="89"/>
      <c r="KW19" s="89"/>
      <c r="KX19" s="89"/>
      <c r="KY19" s="89"/>
      <c r="KZ19" s="89"/>
      <c r="LA19" s="89"/>
      <c r="LB19" s="89"/>
      <c r="LC19" s="89"/>
      <c r="LD19" s="89"/>
      <c r="LE19" s="89"/>
      <c r="LF19" s="89"/>
      <c r="LG19" s="89"/>
      <c r="LH19" s="89"/>
      <c r="LI19" s="89"/>
      <c r="LJ19" s="89"/>
      <c r="LK19" s="89"/>
      <c r="LL19" s="89"/>
      <c r="LM19" s="89"/>
      <c r="LN19" s="89"/>
      <c r="LO19" s="89"/>
      <c r="LP19" s="89"/>
      <c r="LQ19" s="89"/>
      <c r="LR19" s="89"/>
      <c r="LS19" s="89"/>
      <c r="LT19" s="89"/>
      <c r="LU19" s="89"/>
      <c r="LV19" s="89"/>
      <c r="LW19" s="89"/>
      <c r="LX19" s="89"/>
      <c r="LY19" s="89"/>
      <c r="LZ19" s="89"/>
      <c r="MA19" s="89"/>
      <c r="MB19" s="89"/>
      <c r="MC19" s="89"/>
      <c r="MD19" s="89"/>
      <c r="ME19" s="89"/>
      <c r="MF19" s="89"/>
      <c r="MG19" s="89"/>
      <c r="MH19" s="89"/>
      <c r="MI19" s="89"/>
      <c r="MJ19" s="89"/>
      <c r="MK19" s="89"/>
      <c r="ML19" s="89"/>
      <c r="MM19" s="89"/>
      <c r="MN19" s="89"/>
      <c r="MO19" s="89"/>
      <c r="MP19" s="89"/>
      <c r="MQ19" s="89"/>
      <c r="MR19" s="89"/>
      <c r="MS19" s="89"/>
      <c r="MT19" s="89"/>
      <c r="MU19" s="89"/>
      <c r="MV19" s="89"/>
      <c r="MW19" s="89"/>
      <c r="MX19" s="89"/>
      <c r="MY19" s="89"/>
      <c r="MZ19" s="89"/>
      <c r="NA19" s="89"/>
      <c r="NB19" s="89"/>
      <c r="NC19" s="89"/>
      <c r="ND19" s="89"/>
      <c r="NE19" s="89"/>
      <c r="NF19" s="89"/>
      <c r="NG19" s="89"/>
      <c r="NH19" s="89"/>
      <c r="NI19" s="89"/>
      <c r="NJ19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20" spans="1:374" ht="18" customHeight="1" x14ac:dyDescent="0.25">
      <c r="A20" s="208"/>
      <c r="B20" s="209"/>
      <c r="C20" s="209"/>
      <c r="D20" s="210"/>
      <c r="E20" s="199" t="str">
        <f>Pendant_Journée</f>
        <v>Service</v>
      </c>
      <c r="F20" s="200"/>
      <c r="G20" s="201"/>
      <c r="H20" s="89"/>
      <c r="I20" s="89"/>
      <c r="J20" s="89"/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89"/>
      <c r="FF20" s="89"/>
      <c r="FG20" s="89"/>
      <c r="FH20" s="89"/>
      <c r="FI20" s="89"/>
      <c r="FJ20" s="89"/>
      <c r="FK20" s="89"/>
      <c r="FL20" s="89"/>
      <c r="FM20" s="89"/>
      <c r="FN20" s="89"/>
      <c r="FO20" s="89"/>
      <c r="FP20" s="89"/>
      <c r="FQ20" s="89"/>
      <c r="FR20" s="89"/>
      <c r="FS20" s="89"/>
      <c r="FT20" s="89"/>
      <c r="FU20" s="89"/>
      <c r="FV20" s="89"/>
      <c r="FW20" s="89"/>
      <c r="FX20" s="89"/>
      <c r="FY20" s="89"/>
      <c r="FZ20" s="89"/>
      <c r="GA20" s="89"/>
      <c r="GB20" s="89"/>
      <c r="GC20" s="89"/>
      <c r="GD20" s="89"/>
      <c r="GE20" s="89"/>
      <c r="GF20" s="89"/>
      <c r="GG20" s="89"/>
      <c r="GH20" s="89"/>
      <c r="GI20" s="89"/>
      <c r="GJ20" s="89"/>
      <c r="GK20" s="89"/>
      <c r="GL20" s="89"/>
      <c r="GM20" s="89"/>
      <c r="GN20" s="89"/>
      <c r="GO20" s="89"/>
      <c r="GP20" s="89"/>
      <c r="GQ20" s="89"/>
      <c r="GR20" s="89"/>
      <c r="GS20" s="89"/>
      <c r="GT20" s="89"/>
      <c r="GU20" s="89"/>
      <c r="GV20" s="89"/>
      <c r="GW20" s="89"/>
      <c r="GX20" s="89"/>
      <c r="GY20" s="89"/>
      <c r="GZ20" s="89"/>
      <c r="HA20" s="89"/>
      <c r="HB20" s="89"/>
      <c r="HC20" s="89"/>
      <c r="HD20" s="89"/>
      <c r="HE20" s="89"/>
      <c r="HF20" s="89"/>
      <c r="HG20" s="89"/>
      <c r="HH20" s="89"/>
      <c r="HI20" s="89"/>
      <c r="HJ20" s="89"/>
      <c r="HK20" s="89"/>
      <c r="HL20" s="89"/>
      <c r="HM20" s="89"/>
      <c r="HN20" s="89"/>
      <c r="HO20" s="89"/>
      <c r="HP20" s="89"/>
      <c r="HQ20" s="89"/>
      <c r="HR20" s="89"/>
      <c r="HS20" s="89"/>
      <c r="HT20" s="89"/>
      <c r="HU20" s="89"/>
      <c r="HV20" s="89"/>
      <c r="HW20" s="89"/>
      <c r="HX20" s="89"/>
      <c r="HY20" s="89"/>
      <c r="HZ20" s="89"/>
      <c r="IA20" s="89"/>
      <c r="IB20" s="89"/>
      <c r="IC20" s="89"/>
      <c r="ID20" s="89"/>
      <c r="IE20" s="89"/>
      <c r="IF20" s="89"/>
      <c r="IG20" s="89"/>
      <c r="IH20" s="89"/>
      <c r="II20" s="89"/>
      <c r="IJ20" s="89"/>
      <c r="IK20" s="89"/>
      <c r="IL20" s="89"/>
      <c r="IM20" s="89"/>
      <c r="IN20" s="89"/>
      <c r="IO20" s="89"/>
      <c r="IP20" s="89"/>
      <c r="IQ20" s="89"/>
      <c r="IR20" s="89"/>
      <c r="IS20" s="89"/>
      <c r="IT20" s="89"/>
      <c r="IU20" s="89"/>
      <c r="IV20" s="89"/>
      <c r="IW20" s="89"/>
      <c r="IX20" s="89"/>
      <c r="IY20" s="89"/>
      <c r="IZ20" s="89"/>
      <c r="JA20" s="89"/>
      <c r="JB20" s="89"/>
      <c r="JC20" s="89"/>
      <c r="JD20" s="89"/>
      <c r="JE20" s="89"/>
      <c r="JF20" s="89"/>
      <c r="JG20" s="89"/>
      <c r="JH20" s="89"/>
      <c r="JI20" s="89"/>
      <c r="JJ20" s="89"/>
      <c r="JK20" s="89"/>
      <c r="JL20" s="89"/>
      <c r="JM20" s="89"/>
      <c r="JN20" s="89"/>
      <c r="JO20" s="89"/>
      <c r="JP20" s="89"/>
      <c r="JQ20" s="89"/>
      <c r="JR20" s="89"/>
      <c r="JS20" s="89"/>
      <c r="JT20" s="89"/>
      <c r="JU20" s="89"/>
      <c r="JV20" s="89"/>
      <c r="JW20" s="89"/>
      <c r="JX20" s="89"/>
      <c r="JY20" s="89"/>
      <c r="JZ20" s="89"/>
      <c r="KA20" s="89"/>
      <c r="KB20" s="89"/>
      <c r="KC20" s="89"/>
      <c r="KD20" s="89"/>
      <c r="KE20" s="89"/>
      <c r="KF20" s="89"/>
      <c r="KG20" s="89"/>
      <c r="KH20" s="89"/>
      <c r="KI20" s="89"/>
      <c r="KJ20" s="89"/>
      <c r="KK20" s="89"/>
      <c r="KL20" s="89"/>
      <c r="KM20" s="89"/>
      <c r="KN20" s="89"/>
      <c r="KO20" s="89"/>
      <c r="KP20" s="89"/>
      <c r="KQ20" s="89"/>
      <c r="KR20" s="89"/>
      <c r="KS20" s="89"/>
      <c r="KT20" s="89"/>
      <c r="KU20" s="89"/>
      <c r="KV20" s="89"/>
      <c r="KW20" s="89"/>
      <c r="KX20" s="89"/>
      <c r="KY20" s="89"/>
      <c r="KZ20" s="89"/>
      <c r="LA20" s="89"/>
      <c r="LB20" s="89"/>
      <c r="LC20" s="89"/>
      <c r="LD20" s="89"/>
      <c r="LE20" s="89"/>
      <c r="LF20" s="89"/>
      <c r="LG20" s="89"/>
      <c r="LH20" s="89"/>
      <c r="LI20" s="89"/>
      <c r="LJ20" s="89"/>
      <c r="LK20" s="89"/>
      <c r="LL20" s="89"/>
      <c r="LM20" s="89"/>
      <c r="LN20" s="89"/>
      <c r="LO20" s="89"/>
      <c r="LP20" s="89"/>
      <c r="LQ20" s="89"/>
      <c r="LR20" s="89"/>
      <c r="LS20" s="89"/>
      <c r="LT20" s="89"/>
      <c r="LU20" s="89"/>
      <c r="LV20" s="89"/>
      <c r="LW20" s="89"/>
      <c r="LX20" s="89"/>
      <c r="LY20" s="89"/>
      <c r="LZ20" s="89"/>
      <c r="MA20" s="89"/>
      <c r="MB20" s="89"/>
      <c r="MC20" s="89"/>
      <c r="MD20" s="89"/>
      <c r="ME20" s="89"/>
      <c r="MF20" s="89"/>
      <c r="MG20" s="89"/>
      <c r="MH20" s="89"/>
      <c r="MI20" s="89"/>
      <c r="MJ20" s="89"/>
      <c r="MK20" s="89"/>
      <c r="ML20" s="89"/>
      <c r="MM20" s="89"/>
      <c r="MN20" s="89"/>
      <c r="MO20" s="89"/>
      <c r="MP20" s="89"/>
      <c r="MQ20" s="89"/>
      <c r="MR20" s="89"/>
      <c r="MS20" s="89"/>
      <c r="MT20" s="89"/>
      <c r="MU20" s="89"/>
      <c r="MV20" s="89"/>
      <c r="MW20" s="89"/>
      <c r="MX20" s="89"/>
      <c r="MY20" s="89"/>
      <c r="MZ20" s="89"/>
      <c r="NA20" s="89"/>
      <c r="NB20" s="89"/>
      <c r="NC20" s="89"/>
      <c r="ND20" s="89"/>
      <c r="NE20" s="89"/>
      <c r="NF20" s="89"/>
      <c r="NG20" s="89"/>
      <c r="NH20" s="89"/>
      <c r="NI20" s="89"/>
    </row>
    <row r="21" spans="1:374" ht="18" customHeight="1" x14ac:dyDescent="0.25">
      <c r="A21" s="211"/>
      <c r="B21" s="212"/>
      <c r="C21" s="212"/>
      <c r="D21" s="213"/>
      <c r="E21" s="202"/>
      <c r="F21" s="203"/>
      <c r="G21" s="204"/>
      <c r="H21" s="89"/>
      <c r="I21" s="89"/>
      <c r="J21" s="89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  <c r="GG21" s="89"/>
      <c r="GH21" s="89"/>
      <c r="GI21" s="89"/>
      <c r="GJ21" s="89"/>
      <c r="GK21" s="89"/>
      <c r="GL21" s="89"/>
      <c r="GM21" s="89"/>
      <c r="GN21" s="89"/>
      <c r="GO21" s="89"/>
      <c r="GP21" s="89"/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9"/>
      <c r="HB21" s="89"/>
      <c r="HC21" s="89"/>
      <c r="HD21" s="89"/>
      <c r="HE21" s="89"/>
      <c r="HF21" s="89"/>
      <c r="HG21" s="89"/>
      <c r="HH21" s="89"/>
      <c r="HI21" s="89"/>
      <c r="HJ21" s="89"/>
      <c r="HK21" s="89"/>
      <c r="HL21" s="89"/>
      <c r="HM21" s="89"/>
      <c r="HN21" s="89"/>
      <c r="HO21" s="89"/>
      <c r="HP21" s="89"/>
      <c r="HQ21" s="89"/>
      <c r="HR21" s="89"/>
      <c r="HS21" s="89"/>
      <c r="HT21" s="89"/>
      <c r="HU21" s="89"/>
      <c r="HV21" s="89"/>
      <c r="HW21" s="89"/>
      <c r="HX21" s="89"/>
      <c r="HY21" s="89"/>
      <c r="HZ21" s="89"/>
      <c r="IA21" s="89"/>
      <c r="IB21" s="89"/>
      <c r="IC21" s="89"/>
      <c r="ID21" s="89"/>
      <c r="IE21" s="89"/>
      <c r="IF21" s="89"/>
      <c r="IG21" s="89"/>
      <c r="IH21" s="89"/>
      <c r="II21" s="89"/>
      <c r="IJ21" s="89"/>
      <c r="IK21" s="89"/>
      <c r="IL21" s="89"/>
      <c r="IM21" s="89"/>
      <c r="IN21" s="89"/>
      <c r="IO21" s="89"/>
      <c r="IP21" s="89"/>
      <c r="IQ21" s="89"/>
      <c r="IR21" s="89"/>
      <c r="IS21" s="89"/>
      <c r="IT21" s="89"/>
      <c r="IU21" s="89"/>
      <c r="IV21" s="89"/>
      <c r="IW21" s="89"/>
      <c r="IX21" s="89"/>
      <c r="IY21" s="89"/>
      <c r="IZ21" s="89"/>
      <c r="JA21" s="89"/>
      <c r="JB21" s="89"/>
      <c r="JC21" s="89"/>
      <c r="JD21" s="89"/>
      <c r="JE21" s="89"/>
      <c r="JF21" s="89"/>
      <c r="JG21" s="89"/>
      <c r="JH21" s="89"/>
      <c r="JI21" s="89"/>
      <c r="JJ21" s="89"/>
      <c r="JK21" s="89"/>
      <c r="JL21" s="89"/>
      <c r="JM21" s="89"/>
      <c r="JN21" s="89"/>
      <c r="JO21" s="89"/>
      <c r="JP21" s="89"/>
      <c r="JQ21" s="89"/>
      <c r="JR21" s="89"/>
      <c r="JS21" s="89"/>
      <c r="JT21" s="89"/>
      <c r="JU21" s="89"/>
      <c r="JV21" s="89"/>
      <c r="JW21" s="89"/>
      <c r="JX21" s="89"/>
      <c r="JY21" s="89"/>
      <c r="JZ21" s="89"/>
      <c r="KA21" s="89"/>
      <c r="KB21" s="89"/>
      <c r="KC21" s="89"/>
      <c r="KD21" s="89"/>
      <c r="KE21" s="89"/>
      <c r="KF21" s="89"/>
      <c r="KG21" s="89"/>
      <c r="KH21" s="89"/>
      <c r="KI21" s="89"/>
      <c r="KJ21" s="89"/>
      <c r="KK21" s="89"/>
      <c r="KL21" s="89"/>
      <c r="KM21" s="89"/>
      <c r="KN21" s="89"/>
      <c r="KO21" s="89"/>
      <c r="KP21" s="89"/>
      <c r="KQ21" s="89"/>
      <c r="KR21" s="89"/>
      <c r="KS21" s="89"/>
      <c r="KT21" s="89"/>
      <c r="KU21" s="89"/>
      <c r="KV21" s="89"/>
      <c r="KW21" s="89"/>
      <c r="KX21" s="89"/>
      <c r="KY21" s="89"/>
      <c r="KZ21" s="89"/>
      <c r="LA21" s="89"/>
      <c r="LB21" s="89"/>
      <c r="LC21" s="89"/>
      <c r="LD21" s="89"/>
      <c r="LE21" s="89"/>
      <c r="LF21" s="89"/>
      <c r="LG21" s="89"/>
      <c r="LH21" s="89"/>
      <c r="LI21" s="89"/>
      <c r="LJ21" s="89"/>
      <c r="LK21" s="89"/>
      <c r="LL21" s="89"/>
      <c r="LM21" s="89"/>
      <c r="LN21" s="89"/>
      <c r="LO21" s="89"/>
      <c r="LP21" s="89"/>
      <c r="LQ21" s="89"/>
      <c r="LR21" s="89"/>
      <c r="LS21" s="89"/>
      <c r="LT21" s="89"/>
      <c r="LU21" s="89"/>
      <c r="LV21" s="89"/>
      <c r="LW21" s="89"/>
      <c r="LX21" s="89"/>
      <c r="LY21" s="89"/>
      <c r="LZ21" s="89"/>
      <c r="MA21" s="89"/>
      <c r="MB21" s="89"/>
      <c r="MC21" s="89"/>
      <c r="MD21" s="89"/>
      <c r="ME21" s="89"/>
      <c r="MF21" s="89"/>
      <c r="MG21" s="89"/>
      <c r="MH21" s="89"/>
      <c r="MI21" s="89"/>
      <c r="MJ21" s="89"/>
      <c r="MK21" s="89"/>
      <c r="ML21" s="89"/>
      <c r="MM21" s="89"/>
      <c r="MN21" s="89"/>
      <c r="MO21" s="89"/>
      <c r="MP21" s="89"/>
      <c r="MQ21" s="89"/>
      <c r="MR21" s="89"/>
      <c r="MS21" s="89"/>
      <c r="MT21" s="89"/>
      <c r="MU21" s="89"/>
      <c r="MV21" s="89"/>
      <c r="MW21" s="89"/>
      <c r="MX21" s="89"/>
      <c r="MY21" s="89"/>
      <c r="MZ21" s="89"/>
      <c r="NA21" s="89"/>
      <c r="NB21" s="89"/>
      <c r="NC21" s="89"/>
      <c r="ND21" s="89"/>
      <c r="NE21" s="89"/>
      <c r="NF21" s="89"/>
      <c r="NG21" s="89"/>
      <c r="NH21" s="89"/>
      <c r="NI21" s="89"/>
    </row>
    <row r="22" spans="1:374" ht="18" customHeight="1" x14ac:dyDescent="0.25">
      <c r="A22" s="214" t="s">
        <v>164</v>
      </c>
      <c r="B22" s="215"/>
      <c r="C22" s="215"/>
      <c r="D22" s="216"/>
      <c r="E22" s="88"/>
      <c r="F22" s="88" t="str">
        <f>Position_journalière</f>
        <v>Position Journalière</v>
      </c>
      <c r="G22" s="88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  <c r="ES22" s="89"/>
      <c r="ET22" s="89"/>
      <c r="EU22" s="89"/>
      <c r="EV22" s="89"/>
      <c r="EW22" s="89"/>
      <c r="EX22" s="89"/>
      <c r="EY22" s="89"/>
      <c r="EZ22" s="89"/>
      <c r="FA22" s="89"/>
      <c r="FB22" s="89"/>
      <c r="FC22" s="89"/>
      <c r="FD22" s="89"/>
      <c r="FE22" s="89"/>
      <c r="FF22" s="89"/>
      <c r="FG22" s="89"/>
      <c r="FH22" s="89"/>
      <c r="FI22" s="89"/>
      <c r="FJ22" s="89"/>
      <c r="FK22" s="89"/>
      <c r="FL22" s="89"/>
      <c r="FM22" s="89"/>
      <c r="FN22" s="89"/>
      <c r="FO22" s="89"/>
      <c r="FP22" s="89"/>
      <c r="FQ22" s="89"/>
      <c r="FR22" s="89"/>
      <c r="FS22" s="89"/>
      <c r="FT22" s="89"/>
      <c r="FU22" s="89"/>
      <c r="FV22" s="89"/>
      <c r="FW22" s="89"/>
      <c r="FX22" s="89"/>
      <c r="FY22" s="89"/>
      <c r="FZ22" s="89"/>
      <c r="GA22" s="89"/>
      <c r="GB22" s="89"/>
      <c r="GC22" s="89"/>
      <c r="GD22" s="89"/>
      <c r="GE22" s="89"/>
      <c r="GF22" s="89"/>
      <c r="GG22" s="89"/>
      <c r="GH22" s="89"/>
      <c r="GI22" s="89"/>
      <c r="GJ22" s="89"/>
      <c r="GK22" s="89"/>
      <c r="GL22" s="89"/>
      <c r="GM22" s="89"/>
      <c r="GN22" s="89"/>
      <c r="GO22" s="89"/>
      <c r="GP22" s="89"/>
      <c r="GQ22" s="89"/>
      <c r="GR22" s="89"/>
      <c r="GS22" s="89"/>
      <c r="GT22" s="89"/>
      <c r="GU22" s="89"/>
      <c r="GV22" s="89"/>
      <c r="GW22" s="89"/>
      <c r="GX22" s="89"/>
      <c r="GY22" s="89"/>
      <c r="GZ22" s="89"/>
      <c r="HA22" s="89"/>
      <c r="HB22" s="89"/>
      <c r="HC22" s="89"/>
      <c r="HD22" s="89"/>
      <c r="HE22" s="89"/>
      <c r="HF22" s="89"/>
      <c r="HG22" s="89"/>
      <c r="HH22" s="89"/>
      <c r="HI22" s="89"/>
      <c r="HJ22" s="89"/>
      <c r="HK22" s="89"/>
      <c r="HL22" s="89"/>
      <c r="HM22" s="89"/>
      <c r="HN22" s="89"/>
      <c r="HO22" s="89"/>
      <c r="HP22" s="89"/>
      <c r="HQ22" s="89"/>
      <c r="HR22" s="89"/>
      <c r="HS22" s="89"/>
      <c r="HT22" s="89"/>
      <c r="HU22" s="89"/>
      <c r="HV22" s="89"/>
      <c r="HW22" s="89"/>
      <c r="HX22" s="89"/>
      <c r="HY22" s="89"/>
      <c r="HZ22" s="89"/>
      <c r="IA22" s="89"/>
      <c r="IB22" s="89"/>
      <c r="IC22" s="89"/>
      <c r="ID22" s="89"/>
      <c r="IE22" s="89"/>
      <c r="IF22" s="89"/>
      <c r="IG22" s="89"/>
      <c r="IH22" s="89"/>
      <c r="II22" s="89"/>
      <c r="IJ22" s="89"/>
      <c r="IK22" s="89"/>
      <c r="IL22" s="89"/>
      <c r="IM22" s="89"/>
      <c r="IN22" s="89"/>
      <c r="IO22" s="89"/>
      <c r="IP22" s="89"/>
      <c r="IQ22" s="89"/>
      <c r="IR22" s="89"/>
      <c r="IS22" s="89"/>
      <c r="IT22" s="89"/>
      <c r="IU22" s="89"/>
      <c r="IV22" s="89"/>
      <c r="IW22" s="89"/>
      <c r="IX22" s="89"/>
      <c r="IY22" s="89"/>
      <c r="IZ22" s="89"/>
      <c r="JA22" s="89"/>
      <c r="JB22" s="89"/>
      <c r="JC22" s="89"/>
      <c r="JD22" s="89"/>
      <c r="JE22" s="89"/>
      <c r="JF22" s="89"/>
      <c r="JG22" s="89"/>
      <c r="JH22" s="89"/>
      <c r="JI22" s="89"/>
      <c r="JJ22" s="89"/>
      <c r="JK22" s="89"/>
      <c r="JL22" s="89"/>
      <c r="JM22" s="89"/>
      <c r="JN22" s="89"/>
      <c r="JO22" s="89"/>
      <c r="JP22" s="89"/>
      <c r="JQ22" s="89"/>
      <c r="JR22" s="89"/>
      <c r="JS22" s="89"/>
      <c r="JT22" s="89"/>
      <c r="JU22" s="89"/>
      <c r="JV22" s="89"/>
      <c r="JW22" s="89"/>
      <c r="JX22" s="89"/>
      <c r="JY22" s="89"/>
      <c r="JZ22" s="89"/>
      <c r="KA22" s="89"/>
      <c r="KB22" s="89"/>
      <c r="KC22" s="89"/>
      <c r="KD22" s="89"/>
      <c r="KE22" s="89"/>
      <c r="KF22" s="89"/>
      <c r="KG22" s="89"/>
      <c r="KH22" s="89"/>
      <c r="KI22" s="89"/>
      <c r="KJ22" s="89"/>
      <c r="KK22" s="89"/>
      <c r="KL22" s="89"/>
      <c r="KM22" s="89"/>
      <c r="KN22" s="89"/>
      <c r="KO22" s="89"/>
      <c r="KP22" s="89"/>
      <c r="KQ22" s="89"/>
      <c r="KR22" s="89"/>
      <c r="KS22" s="89"/>
      <c r="KT22" s="89"/>
      <c r="KU22" s="89"/>
      <c r="KV22" s="89"/>
      <c r="KW22" s="89"/>
      <c r="KX22" s="89"/>
      <c r="KY22" s="89"/>
      <c r="KZ22" s="89"/>
      <c r="LA22" s="89"/>
      <c r="LB22" s="89"/>
      <c r="LC22" s="89"/>
      <c r="LD22" s="89"/>
      <c r="LE22" s="89"/>
      <c r="LF22" s="89"/>
      <c r="LG22" s="89"/>
      <c r="LH22" s="89"/>
      <c r="LI22" s="89"/>
      <c r="LJ22" s="89"/>
      <c r="LK22" s="89"/>
      <c r="LL22" s="89"/>
      <c r="LM22" s="89"/>
      <c r="LN22" s="89"/>
      <c r="LO22" s="89"/>
      <c r="LP22" s="89"/>
      <c r="LQ22" s="89"/>
      <c r="LR22" s="89"/>
      <c r="LS22" s="89"/>
      <c r="LT22" s="89"/>
      <c r="LU22" s="89"/>
      <c r="LV22" s="89"/>
      <c r="LW22" s="89"/>
      <c r="LX22" s="89"/>
      <c r="LY22" s="89"/>
      <c r="LZ22" s="89"/>
      <c r="MA22" s="89"/>
      <c r="MB22" s="89"/>
      <c r="MC22" s="89"/>
      <c r="MD22" s="89"/>
      <c r="ME22" s="89"/>
      <c r="MF22" s="89"/>
      <c r="MG22" s="89"/>
      <c r="MH22" s="89"/>
      <c r="MI22" s="89"/>
      <c r="MJ22" s="89"/>
      <c r="MK22" s="89"/>
      <c r="ML22" s="89"/>
      <c r="MM22" s="89"/>
      <c r="MN22" s="89"/>
      <c r="MO22" s="89"/>
      <c r="MP22" s="89"/>
      <c r="MQ22" s="89"/>
      <c r="MR22" s="89"/>
      <c r="MS22" s="89"/>
      <c r="MT22" s="89"/>
      <c r="MU22" s="89"/>
      <c r="MV22" s="89"/>
      <c r="MW22" s="89"/>
      <c r="MX22" s="89"/>
      <c r="MY22" s="89"/>
      <c r="MZ22" s="89"/>
      <c r="NA22" s="89"/>
      <c r="NB22" s="89"/>
      <c r="NC22" s="89"/>
      <c r="ND22" s="89"/>
      <c r="NE22" s="89"/>
      <c r="NF22" s="89"/>
      <c r="NG22" s="89"/>
      <c r="NH22" s="89"/>
      <c r="NI22" s="89"/>
      <c r="NJ22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23" spans="1:374" ht="18" customHeight="1" x14ac:dyDescent="0.25">
      <c r="A23" s="217"/>
      <c r="B23" s="218"/>
      <c r="C23" s="218"/>
      <c r="D23" s="219"/>
      <c r="E23" s="199" t="str">
        <f>Pendant_Journée</f>
        <v>Service</v>
      </c>
      <c r="F23" s="200"/>
      <c r="G23" s="201"/>
      <c r="H23" s="89"/>
      <c r="I23" s="89"/>
      <c r="J23" s="89"/>
      <c r="K23" s="89"/>
      <c r="L23" s="89"/>
      <c r="M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89"/>
      <c r="GO23" s="89"/>
      <c r="GP23" s="89"/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9"/>
      <c r="HB23" s="89"/>
      <c r="HC23" s="89"/>
      <c r="HD23" s="89"/>
      <c r="HE23" s="89"/>
      <c r="HF23" s="89"/>
      <c r="HG23" s="89"/>
      <c r="HH23" s="89"/>
      <c r="HI23" s="89"/>
      <c r="HJ23" s="89"/>
      <c r="HK23" s="89"/>
      <c r="HL23" s="89"/>
      <c r="HM23" s="89"/>
      <c r="HN23" s="89"/>
      <c r="HO23" s="89"/>
      <c r="HP23" s="89"/>
      <c r="HQ23" s="89"/>
      <c r="HR23" s="89"/>
      <c r="HS23" s="89"/>
      <c r="HT23" s="89"/>
      <c r="HU23" s="89"/>
      <c r="HV23" s="89"/>
      <c r="HW23" s="89"/>
      <c r="HX23" s="89"/>
      <c r="HY23" s="89"/>
      <c r="HZ23" s="89"/>
      <c r="IA23" s="89"/>
      <c r="IB23" s="89"/>
      <c r="IC23" s="89"/>
      <c r="ID23" s="89"/>
      <c r="IE23" s="89"/>
      <c r="IF23" s="89"/>
      <c r="IG23" s="89"/>
      <c r="IH23" s="89"/>
      <c r="II23" s="89"/>
      <c r="IJ23" s="89"/>
      <c r="IK23" s="89"/>
      <c r="IL23" s="89"/>
      <c r="IM23" s="89"/>
      <c r="IN23" s="89"/>
      <c r="IO23" s="89"/>
      <c r="IP23" s="89"/>
      <c r="IQ23" s="89"/>
      <c r="IR23" s="89"/>
      <c r="IS23" s="89"/>
      <c r="IT23" s="89"/>
      <c r="IU23" s="89"/>
      <c r="IV23" s="89"/>
      <c r="IW23" s="89"/>
      <c r="IX23" s="89"/>
      <c r="IY23" s="89"/>
      <c r="IZ23" s="89"/>
      <c r="JA23" s="89"/>
      <c r="JB23" s="89"/>
      <c r="JC23" s="89"/>
      <c r="JD23" s="89"/>
      <c r="JE23" s="89"/>
      <c r="JF23" s="89"/>
      <c r="JG23" s="89"/>
      <c r="JH23" s="89"/>
      <c r="JI23" s="89"/>
      <c r="JJ23" s="89"/>
      <c r="JK23" s="89"/>
      <c r="JL23" s="89"/>
      <c r="JM23" s="89"/>
      <c r="JN23" s="89"/>
      <c r="JO23" s="89"/>
      <c r="JP23" s="89"/>
      <c r="JQ23" s="89"/>
      <c r="JR23" s="89"/>
      <c r="JS23" s="89"/>
      <c r="JT23" s="89"/>
      <c r="JU23" s="89"/>
      <c r="JV23" s="89"/>
      <c r="JW23" s="89"/>
      <c r="JX23" s="89"/>
      <c r="JY23" s="89"/>
      <c r="JZ23" s="89"/>
      <c r="KA23" s="89"/>
      <c r="KB23" s="89"/>
      <c r="KC23" s="89"/>
      <c r="KD23" s="89"/>
      <c r="KE23" s="89"/>
      <c r="KF23" s="89"/>
      <c r="KG23" s="89"/>
      <c r="KH23" s="89"/>
      <c r="KI23" s="89"/>
      <c r="KJ23" s="89"/>
      <c r="KK23" s="89"/>
      <c r="KL23" s="89"/>
      <c r="KM23" s="89"/>
      <c r="KN23" s="89"/>
      <c r="KO23" s="89"/>
      <c r="KP23" s="89"/>
      <c r="KQ23" s="89"/>
      <c r="KR23" s="89"/>
      <c r="KS23" s="89"/>
      <c r="KT23" s="89"/>
      <c r="KU23" s="89"/>
      <c r="KV23" s="89"/>
      <c r="KW23" s="89"/>
      <c r="KX23" s="89"/>
      <c r="KY23" s="89"/>
      <c r="KZ23" s="89"/>
      <c r="LA23" s="89"/>
      <c r="LB23" s="89"/>
      <c r="LC23" s="89"/>
      <c r="LD23" s="89"/>
      <c r="LE23" s="89"/>
      <c r="LF23" s="89"/>
      <c r="LG23" s="89"/>
      <c r="LH23" s="89"/>
      <c r="LI23" s="89"/>
      <c r="LJ23" s="89"/>
      <c r="LK23" s="89"/>
      <c r="LL23" s="89"/>
      <c r="LM23" s="89"/>
      <c r="LN23" s="89"/>
      <c r="LO23" s="89"/>
      <c r="LP23" s="89"/>
      <c r="LQ23" s="89"/>
      <c r="LR23" s="89"/>
      <c r="LS23" s="89"/>
      <c r="LT23" s="89"/>
      <c r="LU23" s="89"/>
      <c r="LV23" s="89"/>
      <c r="LW23" s="89"/>
      <c r="LX23" s="89"/>
      <c r="LY23" s="89"/>
      <c r="LZ23" s="89"/>
      <c r="MA23" s="89"/>
      <c r="MB23" s="89"/>
      <c r="MC23" s="89"/>
      <c r="MD23" s="89"/>
      <c r="ME23" s="89"/>
      <c r="MF23" s="89"/>
      <c r="MG23" s="89"/>
      <c r="MH23" s="89"/>
      <c r="MI23" s="89"/>
      <c r="MJ23" s="89"/>
      <c r="MK23" s="89"/>
      <c r="ML23" s="89"/>
      <c r="MM23" s="89"/>
      <c r="MN23" s="89"/>
      <c r="MO23" s="89"/>
      <c r="MP23" s="89"/>
      <c r="MQ23" s="89"/>
      <c r="MR23" s="89"/>
      <c r="MS23" s="89"/>
      <c r="MT23" s="89"/>
      <c r="MU23" s="89"/>
      <c r="MV23" s="89"/>
      <c r="MW23" s="89"/>
      <c r="MX23" s="89"/>
      <c r="MY23" s="89"/>
      <c r="MZ23" s="89"/>
      <c r="NA23" s="89"/>
      <c r="NB23" s="89"/>
      <c r="NC23" s="89"/>
      <c r="ND23" s="89"/>
      <c r="NE23" s="89"/>
      <c r="NF23" s="89"/>
      <c r="NG23" s="89"/>
      <c r="NH23" s="89"/>
      <c r="NI23" s="89"/>
    </row>
    <row r="24" spans="1:374" ht="18" customHeight="1" x14ac:dyDescent="0.25">
      <c r="A24" s="217"/>
      <c r="B24" s="218"/>
      <c r="C24" s="218"/>
      <c r="D24" s="219"/>
      <c r="E24" s="202"/>
      <c r="F24" s="203"/>
      <c r="G24" s="204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89"/>
      <c r="AS24" s="89"/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  <c r="DG24" s="89"/>
      <c r="DH24" s="89"/>
      <c r="DI24" s="89"/>
      <c r="DJ24" s="89"/>
      <c r="DK24" s="89"/>
      <c r="DL24" s="89"/>
      <c r="DM24" s="89"/>
      <c r="DN24" s="89"/>
      <c r="DO24" s="89"/>
      <c r="DP24" s="89"/>
      <c r="DQ24" s="89"/>
      <c r="DR24" s="89"/>
      <c r="DS24" s="89"/>
      <c r="DT24" s="89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  <c r="EL24" s="89"/>
      <c r="EM24" s="89"/>
      <c r="EN24" s="89"/>
      <c r="EO24" s="89"/>
      <c r="EP24" s="89"/>
      <c r="EQ24" s="89"/>
      <c r="ER24" s="89"/>
      <c r="ES24" s="89"/>
      <c r="ET24" s="89"/>
      <c r="EU24" s="89"/>
      <c r="EV24" s="89"/>
      <c r="EW24" s="89"/>
      <c r="EX24" s="89"/>
      <c r="EY24" s="89"/>
      <c r="EZ24" s="89"/>
      <c r="FA24" s="89"/>
      <c r="FB24" s="89"/>
      <c r="FC24" s="89"/>
      <c r="FD24" s="89"/>
      <c r="FE24" s="89"/>
      <c r="FF24" s="89"/>
      <c r="FG24" s="89"/>
      <c r="FH24" s="89"/>
      <c r="FI24" s="89"/>
      <c r="FJ24" s="89"/>
      <c r="FK24" s="89"/>
      <c r="FL24" s="89"/>
      <c r="FM24" s="89"/>
      <c r="FN24" s="89"/>
      <c r="FO24" s="89"/>
      <c r="FP24" s="89"/>
      <c r="FQ24" s="89"/>
      <c r="FR24" s="89"/>
      <c r="FS24" s="89"/>
      <c r="FT24" s="89"/>
      <c r="FU24" s="89"/>
      <c r="FV24" s="89"/>
      <c r="FW24" s="89"/>
      <c r="FX24" s="89"/>
      <c r="FY24" s="89"/>
      <c r="FZ24" s="89"/>
      <c r="GA24" s="89"/>
      <c r="GB24" s="89"/>
      <c r="GC24" s="89"/>
      <c r="GD24" s="89"/>
      <c r="GE24" s="89"/>
      <c r="GF24" s="89"/>
      <c r="GG24" s="89"/>
      <c r="GH24" s="89"/>
      <c r="GI24" s="89"/>
      <c r="GJ24" s="89"/>
      <c r="GK24" s="89"/>
      <c r="GL24" s="89"/>
      <c r="GM24" s="89"/>
      <c r="GN24" s="89"/>
      <c r="GO24" s="89"/>
      <c r="GP24" s="89"/>
      <c r="GQ24" s="89"/>
      <c r="GR24" s="89"/>
      <c r="GS24" s="89"/>
      <c r="GT24" s="89"/>
      <c r="GU24" s="89"/>
      <c r="GV24" s="89"/>
      <c r="GW24" s="89"/>
      <c r="GX24" s="89"/>
      <c r="GY24" s="89"/>
      <c r="GZ24" s="89"/>
      <c r="HA24" s="89"/>
      <c r="HB24" s="89"/>
      <c r="HC24" s="89"/>
      <c r="HD24" s="89"/>
      <c r="HE24" s="89"/>
      <c r="HF24" s="89"/>
      <c r="HG24" s="89"/>
      <c r="HH24" s="89"/>
      <c r="HI24" s="89"/>
      <c r="HJ24" s="89"/>
      <c r="HK24" s="89"/>
      <c r="HL24" s="89"/>
      <c r="HM24" s="89"/>
      <c r="HN24" s="89"/>
      <c r="HO24" s="89"/>
      <c r="HP24" s="89"/>
      <c r="HQ24" s="89"/>
      <c r="HR24" s="89"/>
      <c r="HS24" s="89"/>
      <c r="HT24" s="89"/>
      <c r="HU24" s="89"/>
      <c r="HV24" s="89"/>
      <c r="HW24" s="89"/>
      <c r="HX24" s="89"/>
      <c r="HY24" s="89"/>
      <c r="HZ24" s="89"/>
      <c r="IA24" s="89"/>
      <c r="IB24" s="89"/>
      <c r="IC24" s="89"/>
      <c r="ID24" s="89"/>
      <c r="IE24" s="89"/>
      <c r="IF24" s="89"/>
      <c r="IG24" s="89"/>
      <c r="IH24" s="89"/>
      <c r="II24" s="89"/>
      <c r="IJ24" s="89"/>
      <c r="IK24" s="89"/>
      <c r="IL24" s="89"/>
      <c r="IM24" s="89"/>
      <c r="IN24" s="89"/>
      <c r="IO24" s="89"/>
      <c r="IP24" s="89"/>
      <c r="IQ24" s="89"/>
      <c r="IR24" s="89"/>
      <c r="IS24" s="89"/>
      <c r="IT24" s="89"/>
      <c r="IU24" s="89"/>
      <c r="IV24" s="89"/>
      <c r="IW24" s="89"/>
      <c r="IX24" s="89"/>
      <c r="IY24" s="89"/>
      <c r="IZ24" s="89"/>
      <c r="JA24" s="89"/>
      <c r="JB24" s="89"/>
      <c r="JC24" s="89"/>
      <c r="JD24" s="89"/>
      <c r="JE24" s="89"/>
      <c r="JF24" s="89"/>
      <c r="JG24" s="89"/>
      <c r="JH24" s="89"/>
      <c r="JI24" s="89"/>
      <c r="JJ24" s="89"/>
      <c r="JK24" s="89"/>
      <c r="JL24" s="89"/>
      <c r="JM24" s="89"/>
      <c r="JN24" s="89"/>
      <c r="JO24" s="89"/>
      <c r="JP24" s="89"/>
      <c r="JQ24" s="89"/>
      <c r="JR24" s="89"/>
      <c r="JS24" s="89"/>
      <c r="JT24" s="89"/>
      <c r="JU24" s="89"/>
      <c r="JV24" s="89"/>
      <c r="JW24" s="89"/>
      <c r="JX24" s="89"/>
      <c r="JY24" s="89"/>
      <c r="JZ24" s="89"/>
      <c r="KA24" s="89"/>
      <c r="KB24" s="89"/>
      <c r="KC24" s="89"/>
      <c r="KD24" s="89"/>
      <c r="KE24" s="89"/>
      <c r="KF24" s="89"/>
      <c r="KG24" s="89"/>
      <c r="KH24" s="89"/>
      <c r="KI24" s="89"/>
      <c r="KJ24" s="89"/>
      <c r="KK24" s="89"/>
      <c r="KL24" s="89"/>
      <c r="KM24" s="89"/>
      <c r="KN24" s="89"/>
      <c r="KO24" s="89"/>
      <c r="KP24" s="89"/>
      <c r="KQ24" s="89"/>
      <c r="KR24" s="89"/>
      <c r="KS24" s="89"/>
      <c r="KT24" s="89"/>
      <c r="KU24" s="89"/>
      <c r="KV24" s="89"/>
      <c r="KW24" s="89"/>
      <c r="KX24" s="89"/>
      <c r="KY24" s="89"/>
      <c r="KZ24" s="89"/>
      <c r="LA24" s="89"/>
      <c r="LB24" s="89"/>
      <c r="LC24" s="89"/>
      <c r="LD24" s="89"/>
      <c r="LE24" s="89"/>
      <c r="LF24" s="89"/>
      <c r="LG24" s="89"/>
      <c r="LH24" s="89"/>
      <c r="LI24" s="89"/>
      <c r="LJ24" s="89"/>
      <c r="LK24" s="89"/>
      <c r="LL24" s="89"/>
      <c r="LM24" s="89"/>
      <c r="LN24" s="89"/>
      <c r="LO24" s="89"/>
      <c r="LP24" s="89"/>
      <c r="LQ24" s="89"/>
      <c r="LR24" s="89"/>
      <c r="LS24" s="89"/>
      <c r="LT24" s="89"/>
      <c r="LU24" s="89"/>
      <c r="LV24" s="89"/>
      <c r="LW24" s="89"/>
      <c r="LX24" s="89"/>
      <c r="LY24" s="89"/>
      <c r="LZ24" s="89"/>
      <c r="MA24" s="89"/>
      <c r="MB24" s="89"/>
      <c r="MC24" s="89"/>
      <c r="MD24" s="89"/>
      <c r="ME24" s="89"/>
      <c r="MF24" s="89"/>
      <c r="MG24" s="89"/>
      <c r="MH24" s="89"/>
      <c r="MI24" s="89"/>
      <c r="MJ24" s="89"/>
      <c r="MK24" s="89"/>
      <c r="ML24" s="89"/>
      <c r="MM24" s="89"/>
      <c r="MN24" s="89"/>
      <c r="MO24" s="89"/>
      <c r="MP24" s="89"/>
      <c r="MQ24" s="89"/>
      <c r="MR24" s="89"/>
      <c r="MS24" s="89"/>
      <c r="MT24" s="89"/>
      <c r="MU24" s="89"/>
      <c r="MV24" s="89"/>
      <c r="MW24" s="89"/>
      <c r="MX24" s="89"/>
      <c r="MY24" s="89"/>
      <c r="MZ24" s="89"/>
      <c r="NA24" s="89"/>
      <c r="NB24" s="89"/>
      <c r="NC24" s="89"/>
      <c r="ND24" s="89"/>
      <c r="NE24" s="89"/>
      <c r="NF24" s="89"/>
      <c r="NG24" s="89"/>
      <c r="NH24" s="89"/>
      <c r="NI24" s="89"/>
    </row>
    <row r="25" spans="1:374" ht="18" customHeight="1" x14ac:dyDescent="0.25">
      <c r="A25" s="214" t="s">
        <v>165</v>
      </c>
      <c r="B25" s="215"/>
      <c r="C25" s="215"/>
      <c r="D25" s="216"/>
      <c r="E25" s="88"/>
      <c r="F25" s="88" t="str">
        <f>Position_journalière</f>
        <v>Position Journalière</v>
      </c>
      <c r="G25" s="88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P25" s="89"/>
      <c r="AQ25" s="89"/>
      <c r="AR25" s="89"/>
      <c r="AS25" s="89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  <c r="ES25" s="89"/>
      <c r="ET25" s="89"/>
      <c r="EU25" s="89"/>
      <c r="EV25" s="89"/>
      <c r="EW25" s="89"/>
      <c r="EX25" s="89"/>
      <c r="EY25" s="89"/>
      <c r="EZ25" s="89"/>
      <c r="FA25" s="89"/>
      <c r="FB25" s="89"/>
      <c r="FC25" s="89"/>
      <c r="FD25" s="89"/>
      <c r="FE25" s="89"/>
      <c r="FF25" s="89"/>
      <c r="FG25" s="89"/>
      <c r="FH25" s="89"/>
      <c r="FI25" s="89"/>
      <c r="FJ25" s="89"/>
      <c r="FK25" s="89"/>
      <c r="FL25" s="89"/>
      <c r="FM25" s="89"/>
      <c r="FN25" s="89"/>
      <c r="FO25" s="89"/>
      <c r="FP25" s="89"/>
      <c r="FQ25" s="89"/>
      <c r="FR25" s="89"/>
      <c r="FS25" s="89"/>
      <c r="FT25" s="89"/>
      <c r="FU25" s="89"/>
      <c r="FV25" s="89"/>
      <c r="FW25" s="89"/>
      <c r="FX25" s="89"/>
      <c r="FY25" s="89"/>
      <c r="FZ25" s="89"/>
      <c r="GA25" s="89"/>
      <c r="GB25" s="89"/>
      <c r="GC25" s="89"/>
      <c r="GD25" s="89"/>
      <c r="GE25" s="89"/>
      <c r="GF25" s="89"/>
      <c r="GG25" s="89"/>
      <c r="GH25" s="89"/>
      <c r="GI25" s="89"/>
      <c r="GJ25" s="89"/>
      <c r="GK25" s="89"/>
      <c r="GL25" s="89"/>
      <c r="GM25" s="89"/>
      <c r="GN25" s="89"/>
      <c r="GO25" s="89"/>
      <c r="GP25" s="89"/>
      <c r="GQ25" s="89"/>
      <c r="GR25" s="89"/>
      <c r="GS25" s="89"/>
      <c r="GT25" s="89"/>
      <c r="GU25" s="89"/>
      <c r="GV25" s="89"/>
      <c r="GW25" s="89"/>
      <c r="GX25" s="89"/>
      <c r="GY25" s="89"/>
      <c r="GZ25" s="89"/>
      <c r="HA25" s="89"/>
      <c r="HB25" s="89"/>
      <c r="HC25" s="89"/>
      <c r="HD25" s="89"/>
      <c r="HE25" s="89"/>
      <c r="HF25" s="89"/>
      <c r="HG25" s="89"/>
      <c r="HH25" s="89"/>
      <c r="HI25" s="89"/>
      <c r="HJ25" s="89"/>
      <c r="HK25" s="89"/>
      <c r="HL25" s="89"/>
      <c r="HM25" s="89"/>
      <c r="HN25" s="89"/>
      <c r="HO25" s="89"/>
      <c r="HP25" s="89"/>
      <c r="HQ25" s="89"/>
      <c r="HR25" s="89"/>
      <c r="HS25" s="89"/>
      <c r="HT25" s="89"/>
      <c r="HU25" s="89"/>
      <c r="HV25" s="89"/>
      <c r="HW25" s="89"/>
      <c r="HX25" s="89"/>
      <c r="HY25" s="89"/>
      <c r="HZ25" s="89"/>
      <c r="IA25" s="89"/>
      <c r="IB25" s="89"/>
      <c r="IC25" s="89"/>
      <c r="ID25" s="89"/>
      <c r="IE25" s="89"/>
      <c r="IF25" s="89"/>
      <c r="IG25" s="89"/>
      <c r="IH25" s="89"/>
      <c r="II25" s="89"/>
      <c r="IJ25" s="89"/>
      <c r="IK25" s="89"/>
      <c r="IL25" s="89"/>
      <c r="IM25" s="89"/>
      <c r="IN25" s="89"/>
      <c r="IO25" s="89"/>
      <c r="IP25" s="89"/>
      <c r="IQ25" s="89"/>
      <c r="IR25" s="89"/>
      <c r="IS25" s="89"/>
      <c r="IT25" s="89"/>
      <c r="IU25" s="89"/>
      <c r="IV25" s="89"/>
      <c r="IW25" s="89"/>
      <c r="IX25" s="89"/>
      <c r="IY25" s="89"/>
      <c r="IZ25" s="89"/>
      <c r="JA25" s="89"/>
      <c r="JB25" s="89"/>
      <c r="JC25" s="89"/>
      <c r="JD25" s="89"/>
      <c r="JE25" s="89"/>
      <c r="JF25" s="89"/>
      <c r="JG25" s="89"/>
      <c r="JH25" s="89"/>
      <c r="JI25" s="89"/>
      <c r="JJ25" s="89"/>
      <c r="JK25" s="89"/>
      <c r="JL25" s="89"/>
      <c r="JM25" s="89"/>
      <c r="JN25" s="89"/>
      <c r="JO25" s="89"/>
      <c r="JP25" s="89"/>
      <c r="JQ25" s="89"/>
      <c r="JR25" s="89"/>
      <c r="JS25" s="89"/>
      <c r="JT25" s="89"/>
      <c r="JU25" s="89"/>
      <c r="JV25" s="89"/>
      <c r="JW25" s="89"/>
      <c r="JX25" s="89"/>
      <c r="JY25" s="89"/>
      <c r="JZ25" s="89"/>
      <c r="KA25" s="89"/>
      <c r="KB25" s="89"/>
      <c r="KC25" s="89"/>
      <c r="KD25" s="89"/>
      <c r="KE25" s="89"/>
      <c r="KF25" s="89"/>
      <c r="KG25" s="89"/>
      <c r="KH25" s="89"/>
      <c r="KI25" s="89"/>
      <c r="KJ25" s="89"/>
      <c r="KK25" s="89"/>
      <c r="KL25" s="89"/>
      <c r="KM25" s="89"/>
      <c r="KN25" s="89"/>
      <c r="KO25" s="89"/>
      <c r="KP25" s="89"/>
      <c r="KQ25" s="89"/>
      <c r="KR25" s="89"/>
      <c r="KS25" s="89"/>
      <c r="KT25" s="89"/>
      <c r="KU25" s="89"/>
      <c r="KV25" s="89"/>
      <c r="KW25" s="89"/>
      <c r="KX25" s="89"/>
      <c r="KY25" s="89"/>
      <c r="KZ25" s="89"/>
      <c r="LA25" s="89"/>
      <c r="LB25" s="89"/>
      <c r="LC25" s="89"/>
      <c r="LD25" s="89"/>
      <c r="LE25" s="89"/>
      <c r="LF25" s="89"/>
      <c r="LG25" s="89"/>
      <c r="LH25" s="89"/>
      <c r="LI25" s="89"/>
      <c r="LJ25" s="89"/>
      <c r="LK25" s="89"/>
      <c r="LL25" s="89"/>
      <c r="LM25" s="89"/>
      <c r="LN25" s="89"/>
      <c r="LO25" s="89"/>
      <c r="LP25" s="89"/>
      <c r="LQ25" s="89"/>
      <c r="LR25" s="89"/>
      <c r="LS25" s="89"/>
      <c r="LT25" s="89"/>
      <c r="LU25" s="89"/>
      <c r="LV25" s="89"/>
      <c r="LW25" s="89"/>
      <c r="LX25" s="89"/>
      <c r="LY25" s="89"/>
      <c r="LZ25" s="89"/>
      <c r="MA25" s="89"/>
      <c r="MB25" s="89"/>
      <c r="MC25" s="89"/>
      <c r="MD25" s="89"/>
      <c r="ME25" s="89"/>
      <c r="MF25" s="89"/>
      <c r="MG25" s="89"/>
      <c r="MH25" s="89"/>
      <c r="MI25" s="89"/>
      <c r="MJ25" s="89"/>
      <c r="MK25" s="89"/>
      <c r="ML25" s="89"/>
      <c r="MM25" s="89"/>
      <c r="MN25" s="89"/>
      <c r="MO25" s="89"/>
      <c r="MP25" s="89"/>
      <c r="MQ25" s="89"/>
      <c r="MR25" s="89"/>
      <c r="MS25" s="89"/>
      <c r="MT25" s="89"/>
      <c r="MU25" s="89"/>
      <c r="MV25" s="89"/>
      <c r="MW25" s="89"/>
      <c r="MX25" s="89"/>
      <c r="MY25" s="89"/>
      <c r="MZ25" s="89"/>
      <c r="NA25" s="89"/>
      <c r="NB25" s="89"/>
      <c r="NC25" s="89"/>
      <c r="ND25" s="89"/>
      <c r="NE25" s="89"/>
      <c r="NF25" s="89"/>
      <c r="NG25" s="89"/>
      <c r="NH25" s="89"/>
      <c r="NI25" s="89"/>
      <c r="NJ25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26" spans="1:374" ht="18" customHeight="1" x14ac:dyDescent="0.25">
      <c r="A26" s="217"/>
      <c r="B26" s="218"/>
      <c r="C26" s="218"/>
      <c r="D26" s="219"/>
      <c r="E26" s="199" t="str">
        <f>Pendant_Journée</f>
        <v>Service</v>
      </c>
      <c r="F26" s="200"/>
      <c r="G26" s="201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89"/>
      <c r="HY26" s="89"/>
      <c r="HZ26" s="89"/>
      <c r="IA26" s="89"/>
      <c r="IB26" s="89"/>
      <c r="IC26" s="89"/>
      <c r="ID26" s="89"/>
      <c r="IE26" s="89"/>
      <c r="IF26" s="89"/>
      <c r="IG26" s="89"/>
      <c r="IH26" s="89"/>
      <c r="II26" s="89"/>
      <c r="IJ26" s="89"/>
      <c r="IK26" s="89"/>
      <c r="IL26" s="89"/>
      <c r="IM26" s="89"/>
      <c r="IN26" s="89"/>
      <c r="IO26" s="89"/>
      <c r="IP26" s="89"/>
      <c r="IQ26" s="89"/>
      <c r="IR26" s="89"/>
      <c r="IS26" s="89"/>
      <c r="IT26" s="89"/>
      <c r="IU26" s="89"/>
      <c r="IV26" s="89"/>
      <c r="IW26" s="89"/>
      <c r="IX26" s="89"/>
      <c r="IY26" s="89"/>
      <c r="IZ26" s="89"/>
      <c r="JA26" s="89"/>
      <c r="JB26" s="89"/>
      <c r="JC26" s="89"/>
      <c r="JD26" s="89"/>
      <c r="JE26" s="89"/>
      <c r="JF26" s="89"/>
      <c r="JG26" s="89"/>
      <c r="JH26" s="89"/>
      <c r="JI26" s="89"/>
      <c r="JJ26" s="89"/>
      <c r="JK26" s="89"/>
      <c r="JL26" s="89"/>
      <c r="JM26" s="89"/>
      <c r="JN26" s="89"/>
      <c r="JO26" s="89"/>
      <c r="JP26" s="89"/>
      <c r="JQ26" s="89"/>
      <c r="JR26" s="89"/>
      <c r="JS26" s="89"/>
      <c r="JT26" s="89"/>
      <c r="JU26" s="89"/>
      <c r="JV26" s="89"/>
      <c r="JW26" s="89"/>
      <c r="JX26" s="89"/>
      <c r="JY26" s="89"/>
      <c r="JZ26" s="89"/>
      <c r="KA26" s="89"/>
      <c r="KB26" s="89"/>
      <c r="KC26" s="89"/>
      <c r="KD26" s="89"/>
      <c r="KE26" s="89"/>
      <c r="KF26" s="89"/>
      <c r="KG26" s="89"/>
      <c r="KH26" s="89"/>
      <c r="KI26" s="89"/>
      <c r="KJ26" s="89"/>
      <c r="KK26" s="89"/>
      <c r="KL26" s="89"/>
      <c r="KM26" s="89"/>
      <c r="KN26" s="89"/>
      <c r="KO26" s="89"/>
      <c r="KP26" s="89"/>
      <c r="KQ26" s="89"/>
      <c r="KR26" s="89"/>
      <c r="KS26" s="89"/>
      <c r="KT26" s="89"/>
      <c r="KU26" s="89"/>
      <c r="KV26" s="89"/>
      <c r="KW26" s="89"/>
      <c r="KX26" s="89"/>
      <c r="KY26" s="89"/>
      <c r="KZ26" s="89"/>
      <c r="LA26" s="89"/>
      <c r="LB26" s="89"/>
      <c r="LC26" s="89"/>
      <c r="LD26" s="89"/>
      <c r="LE26" s="89"/>
      <c r="LF26" s="89"/>
      <c r="LG26" s="89"/>
      <c r="LH26" s="89"/>
      <c r="LI26" s="89"/>
      <c r="LJ26" s="89"/>
      <c r="LK26" s="89"/>
      <c r="LL26" s="89"/>
      <c r="LM26" s="89"/>
      <c r="LN26" s="89"/>
      <c r="LO26" s="89"/>
      <c r="LP26" s="89"/>
      <c r="LQ26" s="89"/>
      <c r="LR26" s="89"/>
      <c r="LS26" s="89"/>
      <c r="LT26" s="89"/>
      <c r="LU26" s="89"/>
      <c r="LV26" s="89"/>
      <c r="LW26" s="89"/>
      <c r="LX26" s="89"/>
      <c r="LY26" s="89"/>
      <c r="LZ26" s="89"/>
      <c r="MA26" s="89"/>
      <c r="MB26" s="89"/>
      <c r="MC26" s="89"/>
      <c r="MD26" s="89"/>
      <c r="ME26" s="89"/>
      <c r="MF26" s="89"/>
      <c r="MG26" s="89"/>
      <c r="MH26" s="89"/>
      <c r="MI26" s="89"/>
      <c r="MJ26" s="89"/>
      <c r="MK26" s="89"/>
      <c r="ML26" s="89"/>
      <c r="MM26" s="89"/>
      <c r="MN26" s="89"/>
      <c r="MO26" s="89"/>
      <c r="MP26" s="89"/>
      <c r="MQ26" s="89"/>
      <c r="MR26" s="89"/>
      <c r="MS26" s="89"/>
      <c r="MT26" s="89"/>
      <c r="MU26" s="89"/>
      <c r="MV26" s="89"/>
      <c r="MW26" s="89"/>
      <c r="MX26" s="89"/>
      <c r="MY26" s="89"/>
      <c r="MZ26" s="89"/>
      <c r="NA26" s="89"/>
      <c r="NB26" s="89"/>
      <c r="NC26" s="89"/>
      <c r="ND26" s="89"/>
      <c r="NE26" s="89"/>
      <c r="NF26" s="89"/>
      <c r="NG26" s="89"/>
      <c r="NH26" s="89"/>
      <c r="NI26" s="89"/>
    </row>
    <row r="27" spans="1:374" ht="18" customHeight="1" x14ac:dyDescent="0.25">
      <c r="A27" s="217"/>
      <c r="B27" s="218"/>
      <c r="C27" s="218"/>
      <c r="D27" s="219"/>
      <c r="E27" s="202"/>
      <c r="F27" s="203"/>
      <c r="G27" s="204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89"/>
      <c r="AS27" s="89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89"/>
      <c r="FW27" s="89"/>
      <c r="FX27" s="89"/>
      <c r="FY27" s="89"/>
      <c r="FZ27" s="89"/>
      <c r="GA27" s="89"/>
      <c r="GB27" s="89"/>
      <c r="GC27" s="89"/>
      <c r="GD27" s="89"/>
      <c r="GE27" s="89"/>
      <c r="GF27" s="89"/>
      <c r="GG27" s="89"/>
      <c r="GH27" s="89"/>
      <c r="GI27" s="89"/>
      <c r="GJ27" s="89"/>
      <c r="GK27" s="89"/>
      <c r="GL27" s="89"/>
      <c r="GM27" s="89"/>
      <c r="GN27" s="89"/>
      <c r="GO27" s="89"/>
      <c r="GP27" s="89"/>
      <c r="GQ27" s="89"/>
      <c r="GR27" s="89"/>
      <c r="GS27" s="89"/>
      <c r="GT27" s="89"/>
      <c r="GU27" s="89"/>
      <c r="GV27" s="89"/>
      <c r="GW27" s="89"/>
      <c r="GX27" s="89"/>
      <c r="GY27" s="89"/>
      <c r="GZ27" s="89"/>
      <c r="HA27" s="89"/>
      <c r="HB27" s="89"/>
      <c r="HC27" s="89"/>
      <c r="HD27" s="89"/>
      <c r="HE27" s="89"/>
      <c r="HF27" s="89"/>
      <c r="HG27" s="89"/>
      <c r="HH27" s="89"/>
      <c r="HI27" s="89"/>
      <c r="HJ27" s="89"/>
      <c r="HK27" s="89"/>
      <c r="HL27" s="89"/>
      <c r="HM27" s="89"/>
      <c r="HN27" s="89"/>
      <c r="HO27" s="89"/>
      <c r="HP27" s="89"/>
      <c r="HQ27" s="89"/>
      <c r="HR27" s="89"/>
      <c r="HS27" s="89"/>
      <c r="HT27" s="89"/>
      <c r="HU27" s="89"/>
      <c r="HV27" s="89"/>
      <c r="HW27" s="89"/>
      <c r="HX27" s="89"/>
      <c r="HY27" s="89"/>
      <c r="HZ27" s="89"/>
      <c r="IA27" s="89"/>
      <c r="IB27" s="89"/>
      <c r="IC27" s="89"/>
      <c r="ID27" s="89"/>
      <c r="IE27" s="89"/>
      <c r="IF27" s="89"/>
      <c r="IG27" s="89"/>
      <c r="IH27" s="89"/>
      <c r="II27" s="89"/>
      <c r="IJ27" s="89"/>
      <c r="IK27" s="89"/>
      <c r="IL27" s="89"/>
      <c r="IM27" s="89"/>
      <c r="IN27" s="89"/>
      <c r="IO27" s="89"/>
      <c r="IP27" s="89"/>
      <c r="IQ27" s="89"/>
      <c r="IR27" s="89"/>
      <c r="IS27" s="89"/>
      <c r="IT27" s="89"/>
      <c r="IU27" s="89"/>
      <c r="IV27" s="89"/>
      <c r="IW27" s="89"/>
      <c r="IX27" s="89"/>
      <c r="IY27" s="89"/>
      <c r="IZ27" s="89"/>
      <c r="JA27" s="89"/>
      <c r="JB27" s="89"/>
      <c r="JC27" s="89"/>
      <c r="JD27" s="89"/>
      <c r="JE27" s="89"/>
      <c r="JF27" s="89"/>
      <c r="JG27" s="89"/>
      <c r="JH27" s="89"/>
      <c r="JI27" s="89"/>
      <c r="JJ27" s="89"/>
      <c r="JK27" s="89"/>
      <c r="JL27" s="89"/>
      <c r="JM27" s="89"/>
      <c r="JN27" s="89"/>
      <c r="JO27" s="89"/>
      <c r="JP27" s="89"/>
      <c r="JQ27" s="89"/>
      <c r="JR27" s="89"/>
      <c r="JS27" s="89"/>
      <c r="JT27" s="89"/>
      <c r="JU27" s="89"/>
      <c r="JV27" s="89"/>
      <c r="JW27" s="89"/>
      <c r="JX27" s="89"/>
      <c r="JY27" s="89"/>
      <c r="JZ27" s="89"/>
      <c r="KA27" s="89"/>
      <c r="KB27" s="89"/>
      <c r="KC27" s="89"/>
      <c r="KD27" s="89"/>
      <c r="KE27" s="89"/>
      <c r="KF27" s="89"/>
      <c r="KG27" s="89"/>
      <c r="KH27" s="89"/>
      <c r="KI27" s="89"/>
      <c r="KJ27" s="89"/>
      <c r="KK27" s="89"/>
      <c r="KL27" s="89"/>
      <c r="KM27" s="89"/>
      <c r="KN27" s="89"/>
      <c r="KO27" s="89"/>
      <c r="KP27" s="89"/>
      <c r="KQ27" s="89"/>
      <c r="KR27" s="89"/>
      <c r="KS27" s="89"/>
      <c r="KT27" s="89"/>
      <c r="KU27" s="89"/>
      <c r="KV27" s="89"/>
      <c r="KW27" s="89"/>
      <c r="KX27" s="89"/>
      <c r="KY27" s="89"/>
      <c r="KZ27" s="89"/>
      <c r="LA27" s="89"/>
      <c r="LB27" s="89"/>
      <c r="LC27" s="89"/>
      <c r="LD27" s="89"/>
      <c r="LE27" s="89"/>
      <c r="LF27" s="89"/>
      <c r="LG27" s="89"/>
      <c r="LH27" s="89"/>
      <c r="LI27" s="89"/>
      <c r="LJ27" s="89"/>
      <c r="LK27" s="89"/>
      <c r="LL27" s="89"/>
      <c r="LM27" s="89"/>
      <c r="LN27" s="89"/>
      <c r="LO27" s="89"/>
      <c r="LP27" s="89"/>
      <c r="LQ27" s="89"/>
      <c r="LR27" s="89"/>
      <c r="LS27" s="89"/>
      <c r="LT27" s="89"/>
      <c r="LU27" s="89"/>
      <c r="LV27" s="89"/>
      <c r="LW27" s="89"/>
      <c r="LX27" s="89"/>
      <c r="LY27" s="89"/>
      <c r="LZ27" s="89"/>
      <c r="MA27" s="89"/>
      <c r="MB27" s="89"/>
      <c r="MC27" s="89"/>
      <c r="MD27" s="89"/>
      <c r="ME27" s="89"/>
      <c r="MF27" s="89"/>
      <c r="MG27" s="89"/>
      <c r="MH27" s="89"/>
      <c r="MI27" s="89"/>
      <c r="MJ27" s="89"/>
      <c r="MK27" s="89"/>
      <c r="ML27" s="89"/>
      <c r="MM27" s="89"/>
      <c r="MN27" s="89"/>
      <c r="MO27" s="89"/>
      <c r="MP27" s="89"/>
      <c r="MQ27" s="89"/>
      <c r="MR27" s="89"/>
      <c r="MS27" s="89"/>
      <c r="MT27" s="89"/>
      <c r="MU27" s="89"/>
      <c r="MV27" s="89"/>
      <c r="MW27" s="89"/>
      <c r="MX27" s="89"/>
      <c r="MY27" s="89"/>
      <c r="MZ27" s="89"/>
      <c r="NA27" s="89"/>
      <c r="NB27" s="89"/>
      <c r="NC27" s="89"/>
      <c r="ND27" s="89"/>
      <c r="NE27" s="89"/>
      <c r="NF27" s="89"/>
      <c r="NG27" s="89"/>
      <c r="NH27" s="89"/>
      <c r="NI27" s="89"/>
    </row>
    <row r="28" spans="1:374" ht="18" customHeight="1" x14ac:dyDescent="0.25">
      <c r="A28" s="205" t="s">
        <v>166</v>
      </c>
      <c r="B28" s="220"/>
      <c r="C28" s="220"/>
      <c r="D28" s="221"/>
      <c r="E28" s="88"/>
      <c r="F28" s="88" t="str">
        <f>Position_journalière</f>
        <v>Position Journalière</v>
      </c>
      <c r="G28" s="88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89"/>
      <c r="FW28" s="89"/>
      <c r="FX28" s="89"/>
      <c r="FY28" s="89"/>
      <c r="FZ28" s="89"/>
      <c r="GA28" s="89"/>
      <c r="GB28" s="89"/>
      <c r="GC28" s="89"/>
      <c r="GD28" s="89"/>
      <c r="GE28" s="89"/>
      <c r="GF28" s="89"/>
      <c r="GG28" s="89"/>
      <c r="GH28" s="89"/>
      <c r="GI28" s="89"/>
      <c r="GJ28" s="89"/>
      <c r="GK28" s="89"/>
      <c r="GL28" s="89"/>
      <c r="GM28" s="89"/>
      <c r="GN28" s="89"/>
      <c r="GO28" s="89"/>
      <c r="GP28" s="89"/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9"/>
      <c r="HB28" s="89"/>
      <c r="HC28" s="89"/>
      <c r="HD28" s="89"/>
      <c r="HE28" s="89"/>
      <c r="HF28" s="89"/>
      <c r="HG28" s="89"/>
      <c r="HH28" s="89"/>
      <c r="HI28" s="89"/>
      <c r="HJ28" s="89"/>
      <c r="HK28" s="89"/>
      <c r="HL28" s="89"/>
      <c r="HM28" s="89"/>
      <c r="HN28" s="89"/>
      <c r="HO28" s="89"/>
      <c r="HP28" s="89"/>
      <c r="HQ28" s="89"/>
      <c r="HR28" s="89"/>
      <c r="HS28" s="89"/>
      <c r="HT28" s="89"/>
      <c r="HU28" s="89"/>
      <c r="HV28" s="89"/>
      <c r="HW28" s="89"/>
      <c r="HX28" s="89"/>
      <c r="HY28" s="89"/>
      <c r="HZ28" s="89"/>
      <c r="IA28" s="89"/>
      <c r="IB28" s="89"/>
      <c r="IC28" s="89"/>
      <c r="ID28" s="89"/>
      <c r="IE28" s="89"/>
      <c r="IF28" s="89"/>
      <c r="IG28" s="89"/>
      <c r="IH28" s="89"/>
      <c r="II28" s="89"/>
      <c r="IJ28" s="89"/>
      <c r="IK28" s="89"/>
      <c r="IL28" s="89"/>
      <c r="IM28" s="89"/>
      <c r="IN28" s="89"/>
      <c r="IO28" s="89"/>
      <c r="IP28" s="89"/>
      <c r="IQ28" s="89"/>
      <c r="IR28" s="89"/>
      <c r="IS28" s="89"/>
      <c r="IT28" s="89"/>
      <c r="IU28" s="89"/>
      <c r="IV28" s="89"/>
      <c r="IW28" s="89"/>
      <c r="IX28" s="89"/>
      <c r="IY28" s="89"/>
      <c r="IZ28" s="89"/>
      <c r="JA28" s="89"/>
      <c r="JB28" s="89"/>
      <c r="JC28" s="89"/>
      <c r="JD28" s="89"/>
      <c r="JE28" s="89"/>
      <c r="JF28" s="89"/>
      <c r="JG28" s="89"/>
      <c r="JH28" s="89"/>
      <c r="JI28" s="89"/>
      <c r="JJ28" s="89"/>
      <c r="JK28" s="89"/>
      <c r="JL28" s="89"/>
      <c r="JM28" s="89"/>
      <c r="JN28" s="89"/>
      <c r="JO28" s="89"/>
      <c r="JP28" s="89"/>
      <c r="JQ28" s="89"/>
      <c r="JR28" s="89"/>
      <c r="JS28" s="89"/>
      <c r="JT28" s="89"/>
      <c r="JU28" s="89"/>
      <c r="JV28" s="89"/>
      <c r="JW28" s="89"/>
      <c r="JX28" s="89"/>
      <c r="JY28" s="89"/>
      <c r="JZ28" s="89"/>
      <c r="KA28" s="89"/>
      <c r="KB28" s="89"/>
      <c r="KC28" s="89"/>
      <c r="KD28" s="89"/>
      <c r="KE28" s="89"/>
      <c r="KF28" s="89"/>
      <c r="KG28" s="89"/>
      <c r="KH28" s="89"/>
      <c r="KI28" s="89"/>
      <c r="KJ28" s="89"/>
      <c r="KK28" s="89"/>
      <c r="KL28" s="89"/>
      <c r="KM28" s="89"/>
      <c r="KN28" s="89"/>
      <c r="KO28" s="89"/>
      <c r="KP28" s="89"/>
      <c r="KQ28" s="89"/>
      <c r="KR28" s="89"/>
      <c r="KS28" s="89"/>
      <c r="KT28" s="89"/>
      <c r="KU28" s="89"/>
      <c r="KV28" s="89"/>
      <c r="KW28" s="89"/>
      <c r="KX28" s="89"/>
      <c r="KY28" s="89"/>
      <c r="KZ28" s="89"/>
      <c r="LA28" s="89"/>
      <c r="LB28" s="89"/>
      <c r="LC28" s="89"/>
      <c r="LD28" s="89"/>
      <c r="LE28" s="89"/>
      <c r="LF28" s="89"/>
      <c r="LG28" s="89"/>
      <c r="LH28" s="89"/>
      <c r="LI28" s="89"/>
      <c r="LJ28" s="89"/>
      <c r="LK28" s="89"/>
      <c r="LL28" s="89"/>
      <c r="LM28" s="89"/>
      <c r="LN28" s="89"/>
      <c r="LO28" s="89"/>
      <c r="LP28" s="89"/>
      <c r="LQ28" s="89"/>
      <c r="LR28" s="89"/>
      <c r="LS28" s="89"/>
      <c r="LT28" s="89"/>
      <c r="LU28" s="89"/>
      <c r="LV28" s="89"/>
      <c r="LW28" s="89"/>
      <c r="LX28" s="89"/>
      <c r="LY28" s="89"/>
      <c r="LZ28" s="89"/>
      <c r="MA28" s="89"/>
      <c r="MB28" s="89"/>
      <c r="MC28" s="89"/>
      <c r="MD28" s="89"/>
      <c r="ME28" s="89"/>
      <c r="MF28" s="89"/>
      <c r="MG28" s="89"/>
      <c r="MH28" s="89"/>
      <c r="MI28" s="89"/>
      <c r="MJ28" s="89"/>
      <c r="MK28" s="89"/>
      <c r="ML28" s="89"/>
      <c r="MM28" s="89"/>
      <c r="MN28" s="89"/>
      <c r="MO28" s="89"/>
      <c r="MP28" s="89"/>
      <c r="MQ28" s="89"/>
      <c r="MR28" s="89"/>
      <c r="MS28" s="89"/>
      <c r="MT28" s="89"/>
      <c r="MU28" s="89"/>
      <c r="MV28" s="89"/>
      <c r="MW28" s="89"/>
      <c r="MX28" s="89"/>
      <c r="MY28" s="89"/>
      <c r="MZ28" s="89"/>
      <c r="NA28" s="89"/>
      <c r="NB28" s="89"/>
      <c r="NC28" s="89"/>
      <c r="ND28" s="89"/>
      <c r="NE28" s="89"/>
      <c r="NF28" s="89"/>
      <c r="NG28" s="89"/>
      <c r="NH28" s="89"/>
      <c r="NI28" s="89"/>
      <c r="NJ28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29" spans="1:374" ht="18" customHeight="1" x14ac:dyDescent="0.25">
      <c r="A29" s="208"/>
      <c r="B29" s="222"/>
      <c r="C29" s="222"/>
      <c r="D29" s="223"/>
      <c r="E29" s="199" t="str">
        <f>Pendant_Journée</f>
        <v>Service</v>
      </c>
      <c r="F29" s="200"/>
      <c r="G29" s="201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9"/>
      <c r="DY29" s="89"/>
      <c r="DZ29" s="89"/>
      <c r="EA29" s="89"/>
      <c r="EB29" s="89"/>
      <c r="EC29" s="89"/>
      <c r="ED29" s="89"/>
      <c r="EE29" s="89"/>
      <c r="EF29" s="89"/>
      <c r="EG29" s="89"/>
      <c r="EH29" s="89"/>
      <c r="EI29" s="89"/>
      <c r="EJ29" s="89"/>
      <c r="EK29" s="89"/>
      <c r="EL29" s="89"/>
      <c r="EM29" s="89"/>
      <c r="EN29" s="89"/>
      <c r="EO29" s="89"/>
      <c r="EP29" s="89"/>
      <c r="EQ29" s="89"/>
      <c r="ER29" s="89"/>
      <c r="ES29" s="89"/>
      <c r="ET29" s="89"/>
      <c r="EU29" s="89"/>
      <c r="EV29" s="89"/>
      <c r="EW29" s="89"/>
      <c r="EX29" s="89"/>
      <c r="EY29" s="89"/>
      <c r="EZ29" s="89"/>
      <c r="FA29" s="89"/>
      <c r="FB29" s="89"/>
      <c r="FC29" s="89"/>
      <c r="FD29" s="89"/>
      <c r="FE29" s="89"/>
      <c r="FF29" s="89"/>
      <c r="FG29" s="89"/>
      <c r="FH29" s="89"/>
      <c r="FI29" s="89"/>
      <c r="FJ29" s="89"/>
      <c r="FK29" s="89"/>
      <c r="FL29" s="89"/>
      <c r="FM29" s="89"/>
      <c r="FN29" s="89"/>
      <c r="FO29" s="89"/>
      <c r="FP29" s="89"/>
      <c r="FQ29" s="89"/>
      <c r="FR29" s="89"/>
      <c r="FS29" s="89"/>
      <c r="FT29" s="89"/>
      <c r="FU29" s="89"/>
      <c r="FV29" s="89"/>
      <c r="FW29" s="89"/>
      <c r="FX29" s="89"/>
      <c r="FY29" s="89"/>
      <c r="FZ29" s="89"/>
      <c r="GA29" s="89"/>
      <c r="GB29" s="89"/>
      <c r="GC29" s="89"/>
      <c r="GD29" s="89"/>
      <c r="GE29" s="89"/>
      <c r="GF29" s="89"/>
      <c r="GG29" s="89"/>
      <c r="GH29" s="89"/>
      <c r="GI29" s="89"/>
      <c r="GJ29" s="89"/>
      <c r="GK29" s="89"/>
      <c r="GL29" s="89"/>
      <c r="GM29" s="89"/>
      <c r="GN29" s="89"/>
      <c r="GO29" s="89"/>
      <c r="GP29" s="89"/>
      <c r="GQ29" s="89"/>
      <c r="GR29" s="89"/>
      <c r="GS29" s="89"/>
      <c r="GT29" s="89"/>
      <c r="GU29" s="89"/>
      <c r="GV29" s="89"/>
      <c r="GW29" s="89"/>
      <c r="GX29" s="89"/>
      <c r="GY29" s="89"/>
      <c r="GZ29" s="89"/>
      <c r="HA29" s="89"/>
      <c r="HB29" s="89"/>
      <c r="HC29" s="89"/>
      <c r="HD29" s="89"/>
      <c r="HE29" s="89"/>
      <c r="HF29" s="89"/>
      <c r="HG29" s="89"/>
      <c r="HH29" s="89"/>
      <c r="HI29" s="89"/>
      <c r="HJ29" s="89"/>
      <c r="HK29" s="89"/>
      <c r="HL29" s="89"/>
      <c r="HM29" s="89"/>
      <c r="HN29" s="89"/>
      <c r="HO29" s="89"/>
      <c r="HP29" s="89"/>
      <c r="HQ29" s="89"/>
      <c r="HR29" s="89"/>
      <c r="HS29" s="89"/>
      <c r="HT29" s="89"/>
      <c r="HU29" s="89"/>
      <c r="HV29" s="89"/>
      <c r="HW29" s="89"/>
      <c r="HX29" s="89"/>
      <c r="HY29" s="89"/>
      <c r="HZ29" s="89"/>
      <c r="IA29" s="89"/>
      <c r="IB29" s="89"/>
      <c r="IC29" s="89"/>
      <c r="ID29" s="89"/>
      <c r="IE29" s="89"/>
      <c r="IF29" s="89"/>
      <c r="IG29" s="89"/>
      <c r="IH29" s="89"/>
      <c r="II29" s="89"/>
      <c r="IJ29" s="89"/>
      <c r="IK29" s="89"/>
      <c r="IL29" s="89"/>
      <c r="IM29" s="89"/>
      <c r="IN29" s="89"/>
      <c r="IO29" s="89"/>
      <c r="IP29" s="89"/>
      <c r="IQ29" s="89"/>
      <c r="IR29" s="89"/>
      <c r="IS29" s="89"/>
      <c r="IT29" s="89"/>
      <c r="IU29" s="89"/>
      <c r="IV29" s="89"/>
      <c r="IW29" s="89"/>
      <c r="IX29" s="89"/>
      <c r="IY29" s="89"/>
      <c r="IZ29" s="89"/>
      <c r="JA29" s="89"/>
      <c r="JB29" s="89"/>
      <c r="JC29" s="89"/>
      <c r="JD29" s="89"/>
      <c r="JE29" s="89"/>
      <c r="JF29" s="89"/>
      <c r="JG29" s="89"/>
      <c r="JH29" s="89"/>
      <c r="JI29" s="89"/>
      <c r="JJ29" s="89"/>
      <c r="JK29" s="89"/>
      <c r="JL29" s="89"/>
      <c r="JM29" s="89"/>
      <c r="JN29" s="89"/>
      <c r="JO29" s="89"/>
      <c r="JP29" s="89"/>
      <c r="JQ29" s="89"/>
      <c r="JR29" s="89"/>
      <c r="JS29" s="89"/>
      <c r="JT29" s="89"/>
      <c r="JU29" s="89"/>
      <c r="JV29" s="89"/>
      <c r="JW29" s="89"/>
      <c r="JX29" s="89"/>
      <c r="JY29" s="89"/>
      <c r="JZ29" s="89"/>
      <c r="KA29" s="89"/>
      <c r="KB29" s="89"/>
      <c r="KC29" s="89"/>
      <c r="KD29" s="89"/>
      <c r="KE29" s="89"/>
      <c r="KF29" s="89"/>
      <c r="KG29" s="89"/>
      <c r="KH29" s="89"/>
      <c r="KI29" s="89"/>
      <c r="KJ29" s="89"/>
      <c r="KK29" s="89"/>
      <c r="KL29" s="89"/>
      <c r="KM29" s="89"/>
      <c r="KN29" s="89"/>
      <c r="KO29" s="89"/>
      <c r="KP29" s="89"/>
      <c r="KQ29" s="89"/>
      <c r="KR29" s="89"/>
      <c r="KS29" s="89"/>
      <c r="KT29" s="89"/>
      <c r="KU29" s="89"/>
      <c r="KV29" s="89"/>
      <c r="KW29" s="89"/>
      <c r="KX29" s="89"/>
      <c r="KY29" s="89"/>
      <c r="KZ29" s="89"/>
      <c r="LA29" s="89"/>
      <c r="LB29" s="89"/>
      <c r="LC29" s="89"/>
      <c r="LD29" s="89"/>
      <c r="LE29" s="89"/>
      <c r="LF29" s="89"/>
      <c r="LG29" s="89"/>
      <c r="LH29" s="89"/>
      <c r="LI29" s="89"/>
      <c r="LJ29" s="89"/>
      <c r="LK29" s="89"/>
      <c r="LL29" s="89"/>
      <c r="LM29" s="89"/>
      <c r="LN29" s="89"/>
      <c r="LO29" s="89"/>
      <c r="LP29" s="89"/>
      <c r="LQ29" s="89"/>
      <c r="LR29" s="89"/>
      <c r="LS29" s="89"/>
      <c r="LT29" s="89"/>
      <c r="LU29" s="89"/>
      <c r="LV29" s="89"/>
      <c r="LW29" s="89"/>
      <c r="LX29" s="89"/>
      <c r="LY29" s="89"/>
      <c r="LZ29" s="89"/>
      <c r="MA29" s="89"/>
      <c r="MB29" s="89"/>
      <c r="MC29" s="89"/>
      <c r="MD29" s="89"/>
      <c r="ME29" s="89"/>
      <c r="MF29" s="89"/>
      <c r="MG29" s="89"/>
      <c r="MH29" s="89"/>
      <c r="MI29" s="89"/>
      <c r="MJ29" s="89"/>
      <c r="MK29" s="89"/>
      <c r="ML29" s="89"/>
      <c r="MM29" s="89"/>
      <c r="MN29" s="89"/>
      <c r="MO29" s="89"/>
      <c r="MP29" s="89"/>
      <c r="MQ29" s="89"/>
      <c r="MR29" s="89"/>
      <c r="MS29" s="89"/>
      <c r="MT29" s="89"/>
      <c r="MU29" s="89"/>
      <c r="MV29" s="89"/>
      <c r="MW29" s="89"/>
      <c r="MX29" s="89"/>
      <c r="MY29" s="89"/>
      <c r="MZ29" s="89"/>
      <c r="NA29" s="89"/>
      <c r="NB29" s="89"/>
      <c r="NC29" s="89"/>
      <c r="ND29" s="89"/>
      <c r="NE29" s="89"/>
      <c r="NF29" s="89"/>
      <c r="NG29" s="89"/>
      <c r="NH29" s="89"/>
      <c r="NI29" s="89"/>
    </row>
    <row r="30" spans="1:374" ht="18" customHeight="1" x14ac:dyDescent="0.25">
      <c r="A30" s="208"/>
      <c r="B30" s="222"/>
      <c r="C30" s="222"/>
      <c r="D30" s="223"/>
      <c r="E30" s="202"/>
      <c r="F30" s="203"/>
      <c r="G30" s="204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89"/>
      <c r="EO30" s="89"/>
      <c r="EP30" s="89"/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  <c r="FH30" s="89"/>
      <c r="FI30" s="89"/>
      <c r="FJ30" s="89"/>
      <c r="FK30" s="89"/>
      <c r="FL30" s="89"/>
      <c r="FM30" s="89"/>
      <c r="FN30" s="89"/>
      <c r="FO30" s="89"/>
      <c r="FP30" s="89"/>
      <c r="FQ30" s="89"/>
      <c r="FR30" s="89"/>
      <c r="FS30" s="89"/>
      <c r="FT30" s="89"/>
      <c r="FU30" s="89"/>
      <c r="FV30" s="89"/>
      <c r="FW30" s="89"/>
      <c r="FX30" s="89"/>
      <c r="FY30" s="89"/>
      <c r="FZ30" s="89"/>
      <c r="GA30" s="89"/>
      <c r="GB30" s="89"/>
      <c r="GC30" s="89"/>
      <c r="GD30" s="89"/>
      <c r="GE30" s="89"/>
      <c r="GF30" s="89"/>
      <c r="GG30" s="89"/>
      <c r="GH30" s="89"/>
      <c r="GI30" s="89"/>
      <c r="GJ30" s="89"/>
      <c r="GK30" s="89"/>
      <c r="GL30" s="89"/>
      <c r="GM30" s="89"/>
      <c r="GN30" s="89"/>
      <c r="GO30" s="89"/>
      <c r="GP30" s="89"/>
      <c r="GQ30" s="89"/>
      <c r="GR30" s="89"/>
      <c r="GS30" s="89"/>
      <c r="GT30" s="89"/>
      <c r="GU30" s="89"/>
      <c r="GV30" s="89"/>
      <c r="GW30" s="89"/>
      <c r="GX30" s="89"/>
      <c r="GY30" s="89"/>
      <c r="GZ30" s="89"/>
      <c r="HA30" s="89"/>
      <c r="HB30" s="89"/>
      <c r="HC30" s="89"/>
      <c r="HD30" s="89"/>
      <c r="HE30" s="89"/>
      <c r="HF30" s="89"/>
      <c r="HG30" s="89"/>
      <c r="HH30" s="89"/>
      <c r="HI30" s="89"/>
      <c r="HJ30" s="89"/>
      <c r="HK30" s="89"/>
      <c r="HL30" s="89"/>
      <c r="HM30" s="89"/>
      <c r="HN30" s="89"/>
      <c r="HO30" s="89"/>
      <c r="HP30" s="89"/>
      <c r="HQ30" s="89"/>
      <c r="HR30" s="89"/>
      <c r="HS30" s="89"/>
      <c r="HT30" s="89"/>
      <c r="HU30" s="89"/>
      <c r="HV30" s="89"/>
      <c r="HW30" s="89"/>
      <c r="HX30" s="89"/>
      <c r="HY30" s="89"/>
      <c r="HZ30" s="89"/>
      <c r="IA30" s="89"/>
      <c r="IB30" s="89"/>
      <c r="IC30" s="89"/>
      <c r="ID30" s="89"/>
      <c r="IE30" s="89"/>
      <c r="IF30" s="89"/>
      <c r="IG30" s="89"/>
      <c r="IH30" s="89"/>
      <c r="II30" s="89"/>
      <c r="IJ30" s="89"/>
      <c r="IK30" s="89"/>
      <c r="IL30" s="89"/>
      <c r="IM30" s="89"/>
      <c r="IN30" s="89"/>
      <c r="IO30" s="89"/>
      <c r="IP30" s="89"/>
      <c r="IQ30" s="89"/>
      <c r="IR30" s="89"/>
      <c r="IS30" s="89"/>
      <c r="IT30" s="89"/>
      <c r="IU30" s="89"/>
      <c r="IV30" s="89"/>
      <c r="IW30" s="89"/>
      <c r="IX30" s="89"/>
      <c r="IY30" s="89"/>
      <c r="IZ30" s="89"/>
      <c r="JA30" s="89"/>
      <c r="JB30" s="89"/>
      <c r="JC30" s="89"/>
      <c r="JD30" s="89"/>
      <c r="JE30" s="89"/>
      <c r="JF30" s="89"/>
      <c r="JG30" s="89"/>
      <c r="JH30" s="89"/>
      <c r="JI30" s="89"/>
      <c r="JJ30" s="89"/>
      <c r="JK30" s="89"/>
      <c r="JL30" s="89"/>
      <c r="JM30" s="89"/>
      <c r="JN30" s="89"/>
      <c r="JO30" s="89"/>
      <c r="JP30" s="89"/>
      <c r="JQ30" s="89"/>
      <c r="JR30" s="89"/>
      <c r="JS30" s="89"/>
      <c r="JT30" s="89"/>
      <c r="JU30" s="89"/>
      <c r="JV30" s="89"/>
      <c r="JW30" s="89"/>
      <c r="JX30" s="89"/>
      <c r="JY30" s="89"/>
      <c r="JZ30" s="89"/>
      <c r="KA30" s="89"/>
      <c r="KB30" s="89"/>
      <c r="KC30" s="89"/>
      <c r="KD30" s="89"/>
      <c r="KE30" s="89"/>
      <c r="KF30" s="89"/>
      <c r="KG30" s="89"/>
      <c r="KH30" s="89"/>
      <c r="KI30" s="89"/>
      <c r="KJ30" s="89"/>
      <c r="KK30" s="89"/>
      <c r="KL30" s="89"/>
      <c r="KM30" s="89"/>
      <c r="KN30" s="89"/>
      <c r="KO30" s="89"/>
      <c r="KP30" s="89"/>
      <c r="KQ30" s="89"/>
      <c r="KR30" s="89"/>
      <c r="KS30" s="89"/>
      <c r="KT30" s="89"/>
      <c r="KU30" s="89"/>
      <c r="KV30" s="89"/>
      <c r="KW30" s="89"/>
      <c r="KX30" s="89"/>
      <c r="KY30" s="89"/>
      <c r="KZ30" s="89"/>
      <c r="LA30" s="89"/>
      <c r="LB30" s="89"/>
      <c r="LC30" s="89"/>
      <c r="LD30" s="89"/>
      <c r="LE30" s="89"/>
      <c r="LF30" s="89"/>
      <c r="LG30" s="89"/>
      <c r="LH30" s="89"/>
      <c r="LI30" s="89"/>
      <c r="LJ30" s="89"/>
      <c r="LK30" s="89"/>
      <c r="LL30" s="89"/>
      <c r="LM30" s="89"/>
      <c r="LN30" s="89"/>
      <c r="LO30" s="89"/>
      <c r="LP30" s="89"/>
      <c r="LQ30" s="89"/>
      <c r="LR30" s="89"/>
      <c r="LS30" s="89"/>
      <c r="LT30" s="89"/>
      <c r="LU30" s="89"/>
      <c r="LV30" s="89"/>
      <c r="LW30" s="89"/>
      <c r="LX30" s="89"/>
      <c r="LY30" s="89"/>
      <c r="LZ30" s="89"/>
      <c r="MA30" s="89"/>
      <c r="MB30" s="89"/>
      <c r="MC30" s="89"/>
      <c r="MD30" s="89"/>
      <c r="ME30" s="89"/>
      <c r="MF30" s="89"/>
      <c r="MG30" s="89"/>
      <c r="MH30" s="89"/>
      <c r="MI30" s="89"/>
      <c r="MJ30" s="89"/>
      <c r="MK30" s="89"/>
      <c r="ML30" s="89"/>
      <c r="MM30" s="89"/>
      <c r="MN30" s="89"/>
      <c r="MO30" s="89"/>
      <c r="MP30" s="89"/>
      <c r="MQ30" s="89"/>
      <c r="MR30" s="89"/>
      <c r="MS30" s="89"/>
      <c r="MT30" s="89"/>
      <c r="MU30" s="89"/>
      <c r="MV30" s="89"/>
      <c r="MW30" s="89"/>
      <c r="MX30" s="89"/>
      <c r="MY30" s="89"/>
      <c r="MZ30" s="89"/>
      <c r="NA30" s="89"/>
      <c r="NB30" s="89"/>
      <c r="NC30" s="89"/>
      <c r="ND30" s="89"/>
      <c r="NE30" s="89"/>
      <c r="NF30" s="89"/>
      <c r="NG30" s="89"/>
      <c r="NH30" s="89"/>
      <c r="NI30" s="89"/>
    </row>
    <row r="31" spans="1:374" ht="18" customHeight="1" x14ac:dyDescent="0.25">
      <c r="A31" s="205" t="s">
        <v>167</v>
      </c>
      <c r="B31" s="220"/>
      <c r="C31" s="220"/>
      <c r="D31" s="221"/>
      <c r="E31" s="88"/>
      <c r="F31" s="88" t="str">
        <f>Position_journalière</f>
        <v>Position Journalière</v>
      </c>
      <c r="G31" s="88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  <c r="EL31" s="89"/>
      <c r="EM31" s="89"/>
      <c r="EN31" s="89"/>
      <c r="EO31" s="89"/>
      <c r="EP31" s="89"/>
      <c r="EQ31" s="89"/>
      <c r="ER31" s="89"/>
      <c r="ES31" s="89"/>
      <c r="ET31" s="89"/>
      <c r="EU31" s="89"/>
      <c r="EV31" s="89"/>
      <c r="EW31" s="89"/>
      <c r="EX31" s="89"/>
      <c r="EY31" s="89"/>
      <c r="EZ31" s="89"/>
      <c r="FA31" s="89"/>
      <c r="FB31" s="89"/>
      <c r="FC31" s="89"/>
      <c r="FD31" s="89"/>
      <c r="FE31" s="89"/>
      <c r="FF31" s="89"/>
      <c r="FG31" s="89"/>
      <c r="FH31" s="89"/>
      <c r="FI31" s="89"/>
      <c r="FJ31" s="89"/>
      <c r="FK31" s="89"/>
      <c r="FL31" s="89"/>
      <c r="FM31" s="89"/>
      <c r="FN31" s="89"/>
      <c r="FO31" s="89"/>
      <c r="FP31" s="89"/>
      <c r="FQ31" s="89"/>
      <c r="FR31" s="89"/>
      <c r="FS31" s="89"/>
      <c r="FT31" s="89"/>
      <c r="FU31" s="89"/>
      <c r="FV31" s="89"/>
      <c r="FW31" s="89"/>
      <c r="FX31" s="89"/>
      <c r="FY31" s="89"/>
      <c r="FZ31" s="89"/>
      <c r="GA31" s="89"/>
      <c r="GB31" s="89"/>
      <c r="GC31" s="89"/>
      <c r="GD31" s="89"/>
      <c r="GE31" s="89"/>
      <c r="GF31" s="89"/>
      <c r="GG31" s="89"/>
      <c r="GH31" s="89"/>
      <c r="GI31" s="89"/>
      <c r="GJ31" s="89"/>
      <c r="GK31" s="89"/>
      <c r="GL31" s="89"/>
      <c r="GM31" s="89"/>
      <c r="GN31" s="89"/>
      <c r="GO31" s="89"/>
      <c r="GP31" s="89"/>
      <c r="GQ31" s="89"/>
      <c r="GR31" s="89"/>
      <c r="GS31" s="89"/>
      <c r="GT31" s="89"/>
      <c r="GU31" s="89"/>
      <c r="GV31" s="89"/>
      <c r="GW31" s="89"/>
      <c r="GX31" s="89"/>
      <c r="GY31" s="89"/>
      <c r="GZ31" s="89"/>
      <c r="HA31" s="89"/>
      <c r="HB31" s="89"/>
      <c r="HC31" s="89"/>
      <c r="HD31" s="89"/>
      <c r="HE31" s="89"/>
      <c r="HF31" s="89"/>
      <c r="HG31" s="89"/>
      <c r="HH31" s="89"/>
      <c r="HI31" s="89"/>
      <c r="HJ31" s="89"/>
      <c r="HK31" s="89"/>
      <c r="HL31" s="89"/>
      <c r="HM31" s="89"/>
      <c r="HN31" s="89"/>
      <c r="HO31" s="89"/>
      <c r="HP31" s="89"/>
      <c r="HQ31" s="89"/>
      <c r="HR31" s="89"/>
      <c r="HS31" s="89"/>
      <c r="HT31" s="89"/>
      <c r="HU31" s="89"/>
      <c r="HV31" s="89"/>
      <c r="HW31" s="89"/>
      <c r="HX31" s="89"/>
      <c r="HY31" s="89"/>
      <c r="HZ31" s="89"/>
      <c r="IA31" s="89"/>
      <c r="IB31" s="89"/>
      <c r="IC31" s="89"/>
      <c r="ID31" s="89"/>
      <c r="IE31" s="89"/>
      <c r="IF31" s="89"/>
      <c r="IG31" s="89"/>
      <c r="IH31" s="89"/>
      <c r="II31" s="89"/>
      <c r="IJ31" s="89"/>
      <c r="IK31" s="89"/>
      <c r="IL31" s="89"/>
      <c r="IM31" s="89"/>
      <c r="IN31" s="89"/>
      <c r="IO31" s="89"/>
      <c r="IP31" s="89"/>
      <c r="IQ31" s="89"/>
      <c r="IR31" s="89"/>
      <c r="IS31" s="89"/>
      <c r="IT31" s="89"/>
      <c r="IU31" s="89"/>
      <c r="IV31" s="89"/>
      <c r="IW31" s="89"/>
      <c r="IX31" s="89"/>
      <c r="IY31" s="89"/>
      <c r="IZ31" s="89"/>
      <c r="JA31" s="89"/>
      <c r="JB31" s="89"/>
      <c r="JC31" s="89"/>
      <c r="JD31" s="89"/>
      <c r="JE31" s="89"/>
      <c r="JF31" s="89"/>
      <c r="JG31" s="89"/>
      <c r="JH31" s="89"/>
      <c r="JI31" s="89"/>
      <c r="JJ31" s="89"/>
      <c r="JK31" s="89"/>
      <c r="JL31" s="89"/>
      <c r="JM31" s="89"/>
      <c r="JN31" s="89"/>
      <c r="JO31" s="89"/>
      <c r="JP31" s="89"/>
      <c r="JQ31" s="89"/>
      <c r="JR31" s="89"/>
      <c r="JS31" s="89"/>
      <c r="JT31" s="89"/>
      <c r="JU31" s="89"/>
      <c r="JV31" s="89"/>
      <c r="JW31" s="89"/>
      <c r="JX31" s="89"/>
      <c r="JY31" s="89"/>
      <c r="JZ31" s="89"/>
      <c r="KA31" s="89"/>
      <c r="KB31" s="89"/>
      <c r="KC31" s="89"/>
      <c r="KD31" s="89"/>
      <c r="KE31" s="89"/>
      <c r="KF31" s="89"/>
      <c r="KG31" s="89"/>
      <c r="KH31" s="89"/>
      <c r="KI31" s="89"/>
      <c r="KJ31" s="89"/>
      <c r="KK31" s="89"/>
      <c r="KL31" s="89"/>
      <c r="KM31" s="89"/>
      <c r="KN31" s="89"/>
      <c r="KO31" s="89"/>
      <c r="KP31" s="89"/>
      <c r="KQ31" s="89"/>
      <c r="KR31" s="89"/>
      <c r="KS31" s="89"/>
      <c r="KT31" s="89"/>
      <c r="KU31" s="89"/>
      <c r="KV31" s="89"/>
      <c r="KW31" s="89"/>
      <c r="KX31" s="89"/>
      <c r="KY31" s="89"/>
      <c r="KZ31" s="89"/>
      <c r="LA31" s="89"/>
      <c r="LB31" s="89"/>
      <c r="LC31" s="89"/>
      <c r="LD31" s="89"/>
      <c r="LE31" s="89"/>
      <c r="LF31" s="89"/>
      <c r="LG31" s="89"/>
      <c r="LH31" s="89"/>
      <c r="LI31" s="89"/>
      <c r="LJ31" s="89"/>
      <c r="LK31" s="89"/>
      <c r="LL31" s="89"/>
      <c r="LM31" s="89"/>
      <c r="LN31" s="89"/>
      <c r="LO31" s="89"/>
      <c r="LP31" s="89"/>
      <c r="LQ31" s="89"/>
      <c r="LR31" s="89"/>
      <c r="LS31" s="89"/>
      <c r="LT31" s="89"/>
      <c r="LU31" s="89"/>
      <c r="LV31" s="89"/>
      <c r="LW31" s="89"/>
      <c r="LX31" s="89"/>
      <c r="LY31" s="89"/>
      <c r="LZ31" s="89"/>
      <c r="MA31" s="89"/>
      <c r="MB31" s="89"/>
      <c r="MC31" s="89"/>
      <c r="MD31" s="89"/>
      <c r="ME31" s="89"/>
      <c r="MF31" s="89"/>
      <c r="MG31" s="89"/>
      <c r="MH31" s="89"/>
      <c r="MI31" s="89"/>
      <c r="MJ31" s="89"/>
      <c r="MK31" s="89"/>
      <c r="ML31" s="89"/>
      <c r="MM31" s="89"/>
      <c r="MN31" s="89"/>
      <c r="MO31" s="89"/>
      <c r="MP31" s="89"/>
      <c r="MQ31" s="89"/>
      <c r="MR31" s="89"/>
      <c r="MS31" s="89"/>
      <c r="MT31" s="89"/>
      <c r="MU31" s="89"/>
      <c r="MV31" s="89"/>
      <c r="MW31" s="89"/>
      <c r="MX31" s="89"/>
      <c r="MY31" s="89"/>
      <c r="MZ31" s="89"/>
      <c r="NA31" s="89"/>
      <c r="NB31" s="89"/>
      <c r="NC31" s="89"/>
      <c r="ND31" s="89"/>
      <c r="NE31" s="89"/>
      <c r="NF31" s="89"/>
      <c r="NG31" s="89"/>
      <c r="NH31" s="89"/>
      <c r="NI31" s="89"/>
      <c r="NJ31" s="26">
        <f ca="1">IF(DAY(NI$15)=1,COUNTIF(INDIRECT("H"&amp;ROW()&amp;":NH"&amp;ROW()),CP)+COUNTIF(INDIRECT("H"&amp;ROW()&amp;":NH"&amp;ROW()),CP_2)/2,COUNTIF(INDIRECT("H"&amp;ROW()&amp;":NI"&amp;ROW()),CP)+COUNTIF(INDIRECT("H"&amp;ROW()&amp;":NI"&amp;ROW()),CP_2)/2)</f>
        <v>0</v>
      </c>
    </row>
    <row r="32" spans="1:374" ht="18" customHeight="1" x14ac:dyDescent="0.25">
      <c r="A32" s="208"/>
      <c r="B32" s="222"/>
      <c r="C32" s="222"/>
      <c r="D32" s="223"/>
      <c r="E32" s="199" t="str">
        <f>Pendant_Journée</f>
        <v>Service</v>
      </c>
      <c r="F32" s="200"/>
      <c r="G32" s="201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  <c r="EL32" s="89"/>
      <c r="EM32" s="89"/>
      <c r="EN32" s="89"/>
      <c r="EO32" s="89"/>
      <c r="EP32" s="89"/>
      <c r="EQ32" s="89"/>
      <c r="ER32" s="89"/>
      <c r="ES32" s="89"/>
      <c r="ET32" s="89"/>
      <c r="EU32" s="89"/>
      <c r="EV32" s="89"/>
      <c r="EW32" s="89"/>
      <c r="EX32" s="89"/>
      <c r="EY32" s="89"/>
      <c r="EZ32" s="89"/>
      <c r="FA32" s="89"/>
      <c r="FB32" s="89"/>
      <c r="FC32" s="89"/>
      <c r="FD32" s="89"/>
      <c r="FE32" s="89"/>
      <c r="FF32" s="89"/>
      <c r="FG32" s="89"/>
      <c r="FH32" s="89"/>
      <c r="FI32" s="89"/>
      <c r="FJ32" s="89"/>
      <c r="FK32" s="89"/>
      <c r="FL32" s="89"/>
      <c r="FM32" s="89"/>
      <c r="FN32" s="89"/>
      <c r="FO32" s="89"/>
      <c r="FP32" s="89"/>
      <c r="FQ32" s="89"/>
      <c r="FR32" s="89"/>
      <c r="FS32" s="89"/>
      <c r="FT32" s="89"/>
      <c r="FU32" s="89"/>
      <c r="FV32" s="89"/>
      <c r="FW32" s="89"/>
      <c r="FX32" s="89"/>
      <c r="FY32" s="89"/>
      <c r="FZ32" s="89"/>
      <c r="GA32" s="89"/>
      <c r="GB32" s="89"/>
      <c r="GC32" s="89"/>
      <c r="GD32" s="89"/>
      <c r="GE32" s="89"/>
      <c r="GF32" s="89"/>
      <c r="GG32" s="89"/>
      <c r="GH32" s="89"/>
      <c r="GI32" s="89"/>
      <c r="GJ32" s="89"/>
      <c r="GK32" s="89"/>
      <c r="GL32" s="89"/>
      <c r="GM32" s="89"/>
      <c r="GN32" s="89"/>
      <c r="GO32" s="89"/>
      <c r="GP32" s="89"/>
      <c r="GQ32" s="89"/>
      <c r="GR32" s="89"/>
      <c r="GS32" s="89"/>
      <c r="GT32" s="89"/>
      <c r="GU32" s="89"/>
      <c r="GV32" s="89"/>
      <c r="GW32" s="89"/>
      <c r="GX32" s="89"/>
      <c r="GY32" s="89"/>
      <c r="GZ32" s="89"/>
      <c r="HA32" s="89"/>
      <c r="HB32" s="89"/>
      <c r="HC32" s="89"/>
      <c r="HD32" s="89"/>
      <c r="HE32" s="89"/>
      <c r="HF32" s="89"/>
      <c r="HG32" s="89"/>
      <c r="HH32" s="89"/>
      <c r="HI32" s="89"/>
      <c r="HJ32" s="89"/>
      <c r="HK32" s="89"/>
      <c r="HL32" s="89"/>
      <c r="HM32" s="89"/>
      <c r="HN32" s="89"/>
      <c r="HO32" s="89"/>
      <c r="HP32" s="89"/>
      <c r="HQ32" s="89"/>
      <c r="HR32" s="89"/>
      <c r="HS32" s="89"/>
      <c r="HT32" s="89"/>
      <c r="HU32" s="89"/>
      <c r="HV32" s="89"/>
      <c r="HW32" s="89"/>
      <c r="HX32" s="89"/>
      <c r="HY32" s="89"/>
      <c r="HZ32" s="89"/>
      <c r="IA32" s="89"/>
      <c r="IB32" s="89"/>
      <c r="IC32" s="89"/>
      <c r="ID32" s="89"/>
      <c r="IE32" s="89"/>
      <c r="IF32" s="89"/>
      <c r="IG32" s="89"/>
      <c r="IH32" s="89"/>
      <c r="II32" s="89"/>
      <c r="IJ32" s="89"/>
      <c r="IK32" s="89"/>
      <c r="IL32" s="89"/>
      <c r="IM32" s="89"/>
      <c r="IN32" s="89"/>
      <c r="IO32" s="89"/>
      <c r="IP32" s="89"/>
      <c r="IQ32" s="89"/>
      <c r="IR32" s="89"/>
      <c r="IS32" s="89"/>
      <c r="IT32" s="89"/>
      <c r="IU32" s="89"/>
      <c r="IV32" s="89"/>
      <c r="IW32" s="89"/>
      <c r="IX32" s="89"/>
      <c r="IY32" s="89"/>
      <c r="IZ32" s="89"/>
      <c r="JA32" s="89"/>
      <c r="JB32" s="89"/>
      <c r="JC32" s="89"/>
      <c r="JD32" s="89"/>
      <c r="JE32" s="89"/>
      <c r="JF32" s="89"/>
      <c r="JG32" s="89"/>
      <c r="JH32" s="89"/>
      <c r="JI32" s="89"/>
      <c r="JJ32" s="89"/>
      <c r="JK32" s="89"/>
      <c r="JL32" s="89"/>
      <c r="JM32" s="89"/>
      <c r="JN32" s="89"/>
      <c r="JO32" s="89"/>
      <c r="JP32" s="89"/>
      <c r="JQ32" s="89"/>
      <c r="JR32" s="89"/>
      <c r="JS32" s="89"/>
      <c r="JT32" s="89"/>
      <c r="JU32" s="89"/>
      <c r="JV32" s="89"/>
      <c r="JW32" s="89"/>
      <c r="JX32" s="89"/>
      <c r="JY32" s="89"/>
      <c r="JZ32" s="89"/>
      <c r="KA32" s="89"/>
      <c r="KB32" s="89"/>
      <c r="KC32" s="89"/>
      <c r="KD32" s="89"/>
      <c r="KE32" s="89"/>
      <c r="KF32" s="89"/>
      <c r="KG32" s="89"/>
      <c r="KH32" s="89"/>
      <c r="KI32" s="89"/>
      <c r="KJ32" s="89"/>
      <c r="KK32" s="89"/>
      <c r="KL32" s="89"/>
      <c r="KM32" s="89"/>
      <c r="KN32" s="89"/>
      <c r="KO32" s="89"/>
      <c r="KP32" s="89"/>
      <c r="KQ32" s="89"/>
      <c r="KR32" s="89"/>
      <c r="KS32" s="89"/>
      <c r="KT32" s="89"/>
      <c r="KU32" s="89"/>
      <c r="KV32" s="89"/>
      <c r="KW32" s="89"/>
      <c r="KX32" s="89"/>
      <c r="KY32" s="89"/>
      <c r="KZ32" s="89"/>
      <c r="LA32" s="89"/>
      <c r="LB32" s="89"/>
      <c r="LC32" s="89"/>
      <c r="LD32" s="89"/>
      <c r="LE32" s="89"/>
      <c r="LF32" s="89"/>
      <c r="LG32" s="89"/>
      <c r="LH32" s="89"/>
      <c r="LI32" s="89"/>
      <c r="LJ32" s="89"/>
      <c r="LK32" s="89"/>
      <c r="LL32" s="89"/>
      <c r="LM32" s="89"/>
      <c r="LN32" s="89"/>
      <c r="LO32" s="89"/>
      <c r="LP32" s="89"/>
      <c r="LQ32" s="89"/>
      <c r="LR32" s="89"/>
      <c r="LS32" s="89"/>
      <c r="LT32" s="89"/>
      <c r="LU32" s="89"/>
      <c r="LV32" s="89"/>
      <c r="LW32" s="89"/>
      <c r="LX32" s="89"/>
      <c r="LY32" s="89"/>
      <c r="LZ32" s="89"/>
      <c r="MA32" s="89"/>
      <c r="MB32" s="89"/>
      <c r="MC32" s="89"/>
      <c r="MD32" s="89"/>
      <c r="ME32" s="89"/>
      <c r="MF32" s="89"/>
      <c r="MG32" s="89"/>
      <c r="MH32" s="89"/>
      <c r="MI32" s="89"/>
      <c r="MJ32" s="89"/>
      <c r="MK32" s="89"/>
      <c r="ML32" s="89"/>
      <c r="MM32" s="89"/>
      <c r="MN32" s="89"/>
      <c r="MO32" s="89"/>
      <c r="MP32" s="89"/>
      <c r="MQ32" s="89"/>
      <c r="MR32" s="89"/>
      <c r="MS32" s="89"/>
      <c r="MT32" s="89"/>
      <c r="MU32" s="89"/>
      <c r="MV32" s="89"/>
      <c r="MW32" s="89"/>
      <c r="MX32" s="89"/>
      <c r="MY32" s="89"/>
      <c r="MZ32" s="89"/>
      <c r="NA32" s="89"/>
      <c r="NB32" s="89"/>
      <c r="NC32" s="89"/>
      <c r="ND32" s="89"/>
      <c r="NE32" s="89"/>
      <c r="NF32" s="89"/>
      <c r="NG32" s="89"/>
      <c r="NH32" s="89"/>
      <c r="NI32" s="89"/>
    </row>
    <row r="33" spans="1:373" ht="18" customHeight="1" x14ac:dyDescent="0.25">
      <c r="A33" s="208"/>
      <c r="B33" s="222"/>
      <c r="C33" s="222"/>
      <c r="D33" s="223"/>
      <c r="E33" s="202"/>
      <c r="F33" s="203"/>
      <c r="G33" s="204"/>
      <c r="H33" s="89"/>
      <c r="I33" s="89"/>
      <c r="J33" s="89"/>
      <c r="K33" s="89"/>
      <c r="L33" s="89"/>
      <c r="M33" s="89"/>
      <c r="N33" s="89"/>
      <c r="O33" s="89"/>
      <c r="P33" s="89"/>
      <c r="Q33" s="89"/>
      <c r="R33" s="89"/>
      <c r="S33" s="89"/>
      <c r="T33" s="89"/>
      <c r="U33" s="89"/>
      <c r="V33" s="89"/>
      <c r="W33" s="89"/>
      <c r="X33" s="89"/>
      <c r="Y33" s="89"/>
      <c r="Z33" s="89"/>
      <c r="AA33" s="89"/>
      <c r="AB33" s="89"/>
      <c r="AC33" s="89"/>
      <c r="AD33" s="89"/>
      <c r="AE33" s="89"/>
      <c r="AF33" s="89"/>
      <c r="AG33" s="89"/>
      <c r="AH33" s="89"/>
      <c r="AI33" s="89"/>
      <c r="AJ33" s="89"/>
      <c r="AK33" s="89"/>
      <c r="AL33" s="89"/>
      <c r="AM33" s="89"/>
      <c r="AN33" s="89"/>
      <c r="AO33" s="89"/>
      <c r="AP33" s="89"/>
      <c r="AQ33" s="89"/>
      <c r="AR33" s="89"/>
      <c r="AS33" s="89"/>
      <c r="AT33" s="89"/>
      <c r="AU33" s="89"/>
      <c r="AV33" s="89"/>
      <c r="AW33" s="89"/>
      <c r="AX33" s="89"/>
      <c r="AY33" s="89"/>
      <c r="AZ33" s="89"/>
      <c r="BA33" s="89"/>
      <c r="BB33" s="89"/>
      <c r="BC33" s="89"/>
      <c r="BD33" s="89"/>
      <c r="BE33" s="89"/>
      <c r="BF33" s="89"/>
      <c r="BG33" s="89"/>
      <c r="BH33" s="89"/>
      <c r="BI33" s="89"/>
      <c r="BJ33" s="89"/>
      <c r="BK33" s="89"/>
      <c r="BL33" s="89"/>
      <c r="BM33" s="89"/>
      <c r="BN33" s="89"/>
      <c r="BO33" s="89"/>
      <c r="BP33" s="89"/>
      <c r="BQ33" s="89"/>
      <c r="BR33" s="89"/>
      <c r="BS33" s="89"/>
      <c r="BT33" s="89"/>
      <c r="BU33" s="89"/>
      <c r="BV33" s="89"/>
      <c r="BW33" s="89"/>
      <c r="BX33" s="89"/>
      <c r="BY33" s="89"/>
      <c r="BZ33" s="89"/>
      <c r="CA33" s="89"/>
      <c r="CB33" s="89"/>
      <c r="CC33" s="89"/>
      <c r="CD33" s="89"/>
      <c r="CE33" s="89"/>
      <c r="CF33" s="89"/>
      <c r="CG33" s="89"/>
      <c r="CH33" s="89"/>
      <c r="CI33" s="89"/>
      <c r="CJ33" s="89"/>
      <c r="CK33" s="89"/>
      <c r="CL33" s="89"/>
      <c r="CM33" s="89"/>
      <c r="CN33" s="89"/>
      <c r="CO33" s="89"/>
      <c r="CP33" s="89"/>
      <c r="CQ33" s="89"/>
      <c r="CR33" s="89"/>
      <c r="CS33" s="89"/>
      <c r="CT33" s="89"/>
      <c r="CU33" s="89"/>
      <c r="CV33" s="89"/>
      <c r="CW33" s="89"/>
      <c r="CX33" s="89"/>
      <c r="CY33" s="89"/>
      <c r="CZ33" s="89"/>
      <c r="DA33" s="89"/>
      <c r="DB33" s="89"/>
      <c r="DC33" s="89"/>
      <c r="DD33" s="89"/>
      <c r="DE33" s="89"/>
      <c r="DF33" s="89"/>
      <c r="DG33" s="89"/>
      <c r="DH33" s="89"/>
      <c r="DI33" s="89"/>
      <c r="DJ33" s="89"/>
      <c r="DK33" s="89"/>
      <c r="DL33" s="89"/>
      <c r="DM33" s="89"/>
      <c r="DN33" s="89"/>
      <c r="DO33" s="89"/>
      <c r="DP33" s="89"/>
      <c r="DQ33" s="89"/>
      <c r="DR33" s="89"/>
      <c r="DS33" s="89"/>
      <c r="DT33" s="89"/>
      <c r="DU33" s="89"/>
      <c r="DV33" s="89"/>
      <c r="DW33" s="89"/>
      <c r="DX33" s="89"/>
      <c r="DY33" s="89"/>
      <c r="DZ33" s="89"/>
      <c r="EA33" s="89"/>
      <c r="EB33" s="89"/>
      <c r="EC33" s="89"/>
      <c r="ED33" s="89"/>
      <c r="EE33" s="89"/>
      <c r="EF33" s="89"/>
      <c r="EG33" s="89"/>
      <c r="EH33" s="89"/>
      <c r="EI33" s="89"/>
      <c r="EJ33" s="89"/>
      <c r="EK33" s="89"/>
      <c r="EL33" s="89"/>
      <c r="EM33" s="89"/>
      <c r="EN33" s="89"/>
      <c r="EO33" s="89"/>
      <c r="EP33" s="89"/>
      <c r="EQ33" s="89"/>
      <c r="ER33" s="89"/>
      <c r="ES33" s="89"/>
      <c r="ET33" s="89"/>
      <c r="EU33" s="89"/>
      <c r="EV33" s="89"/>
      <c r="EW33" s="89"/>
      <c r="EX33" s="89"/>
      <c r="EY33" s="89"/>
      <c r="EZ33" s="89"/>
      <c r="FA33" s="89"/>
      <c r="FB33" s="89"/>
      <c r="FC33" s="89"/>
      <c r="FD33" s="89"/>
      <c r="FE33" s="89"/>
      <c r="FF33" s="89"/>
      <c r="FG33" s="89"/>
      <c r="FH33" s="89"/>
      <c r="FI33" s="89"/>
      <c r="FJ33" s="89"/>
      <c r="FK33" s="89"/>
      <c r="FL33" s="89"/>
      <c r="FM33" s="89"/>
      <c r="FN33" s="89"/>
      <c r="FO33" s="89"/>
      <c r="FP33" s="89"/>
      <c r="FQ33" s="89"/>
      <c r="FR33" s="89"/>
      <c r="FS33" s="89"/>
      <c r="FT33" s="89"/>
      <c r="FU33" s="89"/>
      <c r="FV33" s="89"/>
      <c r="FW33" s="89"/>
      <c r="FX33" s="89"/>
      <c r="FY33" s="89"/>
      <c r="FZ33" s="89"/>
      <c r="GA33" s="89"/>
      <c r="GB33" s="89"/>
      <c r="GC33" s="89"/>
      <c r="GD33" s="89"/>
      <c r="GE33" s="89"/>
      <c r="GF33" s="89"/>
      <c r="GG33" s="89"/>
      <c r="GH33" s="89"/>
      <c r="GI33" s="89"/>
      <c r="GJ33" s="89"/>
      <c r="GK33" s="89"/>
      <c r="GL33" s="89"/>
      <c r="GM33" s="89"/>
      <c r="GN33" s="89"/>
      <c r="GO33" s="89"/>
      <c r="GP33" s="89"/>
      <c r="GQ33" s="89"/>
      <c r="GR33" s="89"/>
      <c r="GS33" s="89"/>
      <c r="GT33" s="89"/>
      <c r="GU33" s="89"/>
      <c r="GV33" s="89"/>
      <c r="GW33" s="89"/>
      <c r="GX33" s="89"/>
      <c r="GY33" s="89"/>
      <c r="GZ33" s="89"/>
      <c r="HA33" s="89"/>
      <c r="HB33" s="89"/>
      <c r="HC33" s="89"/>
      <c r="HD33" s="89"/>
      <c r="HE33" s="89"/>
      <c r="HF33" s="89"/>
      <c r="HG33" s="89"/>
      <c r="HH33" s="89"/>
      <c r="HI33" s="89"/>
      <c r="HJ33" s="89"/>
      <c r="HK33" s="89"/>
      <c r="HL33" s="89"/>
      <c r="HM33" s="89"/>
      <c r="HN33" s="89"/>
      <c r="HO33" s="89"/>
      <c r="HP33" s="89"/>
      <c r="HQ33" s="89"/>
      <c r="HR33" s="89"/>
      <c r="HS33" s="89"/>
      <c r="HT33" s="89"/>
      <c r="HU33" s="89"/>
      <c r="HV33" s="89"/>
      <c r="HW33" s="89"/>
      <c r="HX33" s="89"/>
      <c r="HY33" s="89"/>
      <c r="HZ33" s="89"/>
      <c r="IA33" s="89"/>
      <c r="IB33" s="89"/>
      <c r="IC33" s="89"/>
      <c r="ID33" s="89"/>
      <c r="IE33" s="89"/>
      <c r="IF33" s="89"/>
      <c r="IG33" s="89"/>
      <c r="IH33" s="89"/>
      <c r="II33" s="89"/>
      <c r="IJ33" s="89"/>
      <c r="IK33" s="89"/>
      <c r="IL33" s="89"/>
      <c r="IM33" s="89"/>
      <c r="IN33" s="89"/>
      <c r="IO33" s="89"/>
      <c r="IP33" s="89"/>
      <c r="IQ33" s="89"/>
      <c r="IR33" s="89"/>
      <c r="IS33" s="89"/>
      <c r="IT33" s="89"/>
      <c r="IU33" s="89"/>
      <c r="IV33" s="89"/>
      <c r="IW33" s="89"/>
      <c r="IX33" s="89"/>
      <c r="IY33" s="89"/>
      <c r="IZ33" s="89"/>
      <c r="JA33" s="89"/>
      <c r="JB33" s="89"/>
      <c r="JC33" s="89"/>
      <c r="JD33" s="89"/>
      <c r="JE33" s="89"/>
      <c r="JF33" s="89"/>
      <c r="JG33" s="89"/>
      <c r="JH33" s="89"/>
      <c r="JI33" s="89"/>
      <c r="JJ33" s="89"/>
      <c r="JK33" s="89"/>
      <c r="JL33" s="89"/>
      <c r="JM33" s="89"/>
      <c r="JN33" s="89"/>
      <c r="JO33" s="89"/>
      <c r="JP33" s="89"/>
      <c r="JQ33" s="89"/>
      <c r="JR33" s="89"/>
      <c r="JS33" s="89"/>
      <c r="JT33" s="89"/>
      <c r="JU33" s="89"/>
      <c r="JV33" s="89"/>
      <c r="JW33" s="89"/>
      <c r="JX33" s="89"/>
      <c r="JY33" s="89"/>
      <c r="JZ33" s="89"/>
      <c r="KA33" s="89"/>
      <c r="KB33" s="89"/>
      <c r="KC33" s="89"/>
      <c r="KD33" s="89"/>
      <c r="KE33" s="89"/>
      <c r="KF33" s="89"/>
      <c r="KG33" s="89"/>
      <c r="KH33" s="89"/>
      <c r="KI33" s="89"/>
      <c r="KJ33" s="89"/>
      <c r="KK33" s="89"/>
      <c r="KL33" s="89"/>
      <c r="KM33" s="89"/>
      <c r="KN33" s="89"/>
      <c r="KO33" s="89"/>
      <c r="KP33" s="89"/>
      <c r="KQ33" s="89"/>
      <c r="KR33" s="89"/>
      <c r="KS33" s="89"/>
      <c r="KT33" s="89"/>
      <c r="KU33" s="89"/>
      <c r="KV33" s="89"/>
      <c r="KW33" s="89"/>
      <c r="KX33" s="89"/>
      <c r="KY33" s="89"/>
      <c r="KZ33" s="89"/>
      <c r="LA33" s="89"/>
      <c r="LB33" s="89"/>
      <c r="LC33" s="89"/>
      <c r="LD33" s="89"/>
      <c r="LE33" s="89"/>
      <c r="LF33" s="89"/>
      <c r="LG33" s="89"/>
      <c r="LH33" s="89"/>
      <c r="LI33" s="89"/>
      <c r="LJ33" s="89"/>
      <c r="LK33" s="89"/>
      <c r="LL33" s="89"/>
      <c r="LM33" s="89"/>
      <c r="LN33" s="89"/>
      <c r="LO33" s="89"/>
      <c r="LP33" s="89"/>
      <c r="LQ33" s="89"/>
      <c r="LR33" s="89"/>
      <c r="LS33" s="89"/>
      <c r="LT33" s="89"/>
      <c r="LU33" s="89"/>
      <c r="LV33" s="89"/>
      <c r="LW33" s="89"/>
      <c r="LX33" s="89"/>
      <c r="LY33" s="89"/>
      <c r="LZ33" s="89"/>
      <c r="MA33" s="89"/>
      <c r="MB33" s="89"/>
      <c r="MC33" s="89"/>
      <c r="MD33" s="89"/>
      <c r="ME33" s="89"/>
      <c r="MF33" s="89"/>
      <c r="MG33" s="89"/>
      <c r="MH33" s="89"/>
      <c r="MI33" s="89"/>
      <c r="MJ33" s="89"/>
      <c r="MK33" s="89"/>
      <c r="ML33" s="89"/>
      <c r="MM33" s="89"/>
      <c r="MN33" s="89"/>
      <c r="MO33" s="89"/>
      <c r="MP33" s="89"/>
      <c r="MQ33" s="89"/>
      <c r="MR33" s="89"/>
      <c r="MS33" s="89"/>
      <c r="MT33" s="89"/>
      <c r="MU33" s="89"/>
      <c r="MV33" s="89"/>
      <c r="MW33" s="89"/>
      <c r="MX33" s="89"/>
      <c r="MY33" s="89"/>
      <c r="MZ33" s="89"/>
      <c r="NA33" s="89"/>
      <c r="NB33" s="89"/>
      <c r="NC33" s="89"/>
      <c r="ND33" s="89"/>
      <c r="NE33" s="89"/>
      <c r="NF33" s="89"/>
      <c r="NG33" s="89"/>
      <c r="NH33" s="89"/>
      <c r="NI33" s="89"/>
    </row>
    <row r="34" spans="1:373" s="7" customFormat="1" ht="18" customHeight="1" x14ac:dyDescent="0.25">
      <c r="A34" s="197"/>
      <c r="B34" s="91"/>
      <c r="C34" s="91"/>
      <c r="D34" s="91"/>
      <c r="E34" s="6"/>
      <c r="F34" s="6"/>
      <c r="G34" s="6"/>
      <c r="AM34" s="14"/>
    </row>
    <row r="35" spans="1:373" ht="18" hidden="1" customHeight="1" x14ac:dyDescent="0.25">
      <c r="A35" s="198"/>
      <c r="B35" s="92"/>
      <c r="C35" s="92"/>
      <c r="D35" s="92"/>
    </row>
    <row r="36" spans="1:373" ht="18" hidden="1" customHeight="1" x14ac:dyDescent="0.25">
      <c r="A36" s="167"/>
    </row>
    <row r="37" spans="1:373" ht="18" hidden="1" customHeight="1" x14ac:dyDescent="0.25">
      <c r="A37" s="167"/>
    </row>
    <row r="38" spans="1:373" ht="18" hidden="1" customHeight="1" x14ac:dyDescent="0.25">
      <c r="A38" s="167"/>
      <c r="B38" s="26"/>
      <c r="C38" s="26"/>
      <c r="D38" s="26"/>
      <c r="E38" s="26"/>
      <c r="F38" s="26"/>
      <c r="G38" s="26"/>
      <c r="AM38" s="26"/>
    </row>
    <row r="39" spans="1:373" ht="18" hidden="1" customHeight="1" x14ac:dyDescent="0.25">
      <c r="A39" s="167"/>
      <c r="B39" s="26"/>
      <c r="C39" s="26"/>
      <c r="D39" s="26"/>
      <c r="E39" s="26"/>
      <c r="F39" s="26"/>
      <c r="G39" s="26"/>
      <c r="AM39" s="26"/>
    </row>
    <row r="40" spans="1:373" ht="18" hidden="1" customHeight="1" x14ac:dyDescent="0.25">
      <c r="A40" s="167"/>
      <c r="B40" s="26"/>
      <c r="C40" s="26"/>
      <c r="D40" s="26"/>
      <c r="E40" s="26"/>
      <c r="F40" s="26"/>
      <c r="G40" s="26"/>
      <c r="AM40" s="26"/>
    </row>
    <row r="41" spans="1:373" hidden="1" x14ac:dyDescent="0.25">
      <c r="A41" s="163"/>
      <c r="B41" s="26"/>
      <c r="C41" s="26"/>
      <c r="D41" s="26"/>
      <c r="E41" s="26"/>
      <c r="F41" s="26"/>
      <c r="G41" s="26"/>
      <c r="AM41" s="26"/>
    </row>
    <row r="42" spans="1:373" hidden="1" x14ac:dyDescent="0.25">
      <c r="A42" s="163"/>
      <c r="B42" s="26"/>
      <c r="C42" s="26"/>
      <c r="D42" s="26"/>
      <c r="E42" s="26"/>
      <c r="F42" s="26"/>
      <c r="G42" s="26"/>
      <c r="AM42" s="26"/>
    </row>
    <row r="43" spans="1:373" hidden="1" x14ac:dyDescent="0.25">
      <c r="A43" s="163"/>
      <c r="B43" s="26"/>
      <c r="C43" s="26"/>
      <c r="D43" s="26"/>
      <c r="E43" s="26"/>
      <c r="F43" s="26"/>
      <c r="G43" s="26"/>
      <c r="AM43" s="26"/>
    </row>
    <row r="44" spans="1:373" hidden="1" x14ac:dyDescent="0.25">
      <c r="A44" s="163"/>
      <c r="B44" s="26"/>
      <c r="C44" s="26"/>
      <c r="D44" s="26"/>
      <c r="E44" s="26"/>
      <c r="F44" s="26"/>
      <c r="G44" s="26"/>
      <c r="AM44" s="26"/>
    </row>
    <row r="45" spans="1:373" hidden="1" x14ac:dyDescent="0.25">
      <c r="A45" s="163"/>
      <c r="B45" s="26"/>
      <c r="C45" s="26"/>
      <c r="D45" s="26"/>
      <c r="E45" s="26"/>
      <c r="F45" s="26"/>
      <c r="G45" s="26"/>
      <c r="AM45" s="26"/>
    </row>
    <row r="46" spans="1:373" hidden="1" x14ac:dyDescent="0.25">
      <c r="A46" s="163"/>
      <c r="B46" s="26"/>
      <c r="C46" s="26"/>
      <c r="D46" s="26"/>
      <c r="E46" s="26"/>
      <c r="F46" s="26"/>
      <c r="G46" s="26"/>
      <c r="AM46" s="26"/>
    </row>
    <row r="47" spans="1:373" hidden="1" x14ac:dyDescent="0.25">
      <c r="A47" s="163"/>
      <c r="B47" s="26"/>
      <c r="C47" s="26"/>
      <c r="D47" s="26"/>
      <c r="E47" s="26"/>
      <c r="F47" s="26"/>
      <c r="G47" s="26"/>
      <c r="AM47" s="26"/>
    </row>
    <row r="48" spans="1:373" hidden="1" x14ac:dyDescent="0.25">
      <c r="A48" s="163"/>
      <c r="B48" s="26"/>
      <c r="C48" s="26"/>
      <c r="D48" s="26"/>
      <c r="E48" s="26"/>
      <c r="F48" s="26"/>
      <c r="G48" s="26"/>
      <c r="AM48" s="26"/>
    </row>
    <row r="49" spans="1:39" hidden="1" x14ac:dyDescent="0.25">
      <c r="A49" s="163"/>
      <c r="B49" s="26"/>
      <c r="C49" s="26"/>
      <c r="D49" s="26"/>
      <c r="E49" s="26"/>
      <c r="F49" s="26"/>
      <c r="G49" s="26"/>
      <c r="AM49" s="26"/>
    </row>
    <row r="50" spans="1:39" hidden="1" x14ac:dyDescent="0.25">
      <c r="A50" s="163"/>
      <c r="B50" s="26"/>
      <c r="C50" s="26"/>
      <c r="D50" s="26"/>
      <c r="E50" s="26"/>
      <c r="F50" s="26"/>
      <c r="G50" s="26"/>
      <c r="AM50" s="26"/>
    </row>
    <row r="51" spans="1:39" hidden="1" x14ac:dyDescent="0.25">
      <c r="A51" s="163"/>
      <c r="B51" s="26"/>
      <c r="C51" s="26"/>
      <c r="D51" s="26"/>
      <c r="E51" s="26"/>
      <c r="F51" s="26"/>
      <c r="G51" s="26"/>
      <c r="AM51" s="26"/>
    </row>
    <row r="52" spans="1:39" hidden="1" x14ac:dyDescent="0.25">
      <c r="A52" s="163"/>
      <c r="B52" s="26"/>
      <c r="C52" s="26"/>
      <c r="D52" s="26"/>
      <c r="E52" s="26"/>
      <c r="F52" s="26"/>
      <c r="G52" s="26"/>
      <c r="AM52" s="26"/>
    </row>
    <row r="53" spans="1:39" hidden="1" x14ac:dyDescent="0.25">
      <c r="A53" s="163"/>
      <c r="B53" s="26"/>
      <c r="C53" s="26"/>
      <c r="D53" s="26"/>
      <c r="E53" s="26"/>
      <c r="F53" s="26"/>
      <c r="G53" s="26"/>
      <c r="AM53" s="26"/>
    </row>
    <row r="54" spans="1:39" hidden="1" x14ac:dyDescent="0.25">
      <c r="A54" s="164"/>
      <c r="B54" s="26"/>
      <c r="C54" s="26"/>
      <c r="D54" s="26"/>
      <c r="E54" s="26"/>
      <c r="F54" s="26"/>
      <c r="G54" s="26"/>
      <c r="AM54" s="26"/>
    </row>
    <row r="55" spans="1:39" hidden="1" x14ac:dyDescent="0.25">
      <c r="A55" s="164"/>
      <c r="B55" s="26"/>
      <c r="C55" s="26"/>
      <c r="D55" s="26"/>
      <c r="E55" s="26"/>
      <c r="F55" s="26"/>
      <c r="G55" s="26"/>
      <c r="AM55" s="26"/>
    </row>
    <row r="56" spans="1:39" hidden="1" x14ac:dyDescent="0.25">
      <c r="A56" s="164"/>
      <c r="B56" s="26"/>
      <c r="C56" s="26"/>
      <c r="D56" s="26"/>
      <c r="E56" s="26"/>
      <c r="F56" s="26"/>
      <c r="G56" s="26"/>
      <c r="AM56" s="26"/>
    </row>
    <row r="57" spans="1:39" hidden="1" x14ac:dyDescent="0.25">
      <c r="A57" s="164"/>
      <c r="B57" s="26"/>
      <c r="C57" s="26"/>
      <c r="D57" s="26"/>
      <c r="E57" s="26"/>
      <c r="F57" s="26"/>
      <c r="G57" s="26"/>
      <c r="AM57" s="26"/>
    </row>
    <row r="58" spans="1:39" hidden="1" x14ac:dyDescent="0.25">
      <c r="A58" s="164"/>
      <c r="B58" s="26"/>
      <c r="C58" s="26"/>
      <c r="D58" s="26"/>
      <c r="E58" s="26"/>
      <c r="F58" s="26"/>
      <c r="G58" s="26"/>
      <c r="AM58" s="26"/>
    </row>
    <row r="59" spans="1:39" hidden="1" x14ac:dyDescent="0.25">
      <c r="A59" s="164"/>
      <c r="B59" s="26"/>
      <c r="C59" s="26"/>
      <c r="D59" s="26"/>
      <c r="E59" s="26"/>
      <c r="F59" s="26"/>
      <c r="G59" s="26"/>
      <c r="AM59" s="26"/>
    </row>
    <row r="60" spans="1:39" hidden="1" x14ac:dyDescent="0.25">
      <c r="A60" s="164"/>
      <c r="B60" s="26"/>
      <c r="C60" s="26"/>
      <c r="D60" s="26"/>
      <c r="E60" s="26"/>
      <c r="F60" s="26"/>
      <c r="G60" s="26"/>
      <c r="AM60" s="26"/>
    </row>
    <row r="61" spans="1:39" hidden="1" x14ac:dyDescent="0.25">
      <c r="A61" s="164"/>
      <c r="B61" s="26"/>
      <c r="C61" s="26"/>
      <c r="D61" s="26"/>
      <c r="E61" s="26"/>
      <c r="F61" s="26"/>
      <c r="G61" s="26"/>
      <c r="AM61" s="26"/>
    </row>
    <row r="62" spans="1:39" hidden="1" x14ac:dyDescent="0.25">
      <c r="A62" s="164"/>
      <c r="B62" s="26"/>
      <c r="C62" s="26"/>
      <c r="D62" s="26"/>
      <c r="E62" s="26"/>
      <c r="F62" s="26"/>
      <c r="G62" s="26"/>
      <c r="AM62" s="26"/>
    </row>
    <row r="63" spans="1:39" hidden="1" x14ac:dyDescent="0.25">
      <c r="A63" s="164"/>
      <c r="B63" s="26"/>
      <c r="C63" s="26"/>
      <c r="D63" s="26"/>
      <c r="E63" s="26"/>
      <c r="F63" s="26"/>
      <c r="G63" s="26"/>
      <c r="AM63" s="26"/>
    </row>
    <row r="64" spans="1:39" hidden="1" x14ac:dyDescent="0.25">
      <c r="A64" s="164"/>
      <c r="B64" s="26"/>
      <c r="C64" s="26"/>
      <c r="D64" s="26"/>
      <c r="E64" s="26"/>
      <c r="F64" s="26"/>
      <c r="G64" s="26"/>
      <c r="AM64" s="26"/>
    </row>
    <row r="65" spans="1:39" hidden="1" x14ac:dyDescent="0.25">
      <c r="A65" s="164"/>
      <c r="B65" s="26"/>
      <c r="C65" s="26"/>
      <c r="D65" s="26"/>
      <c r="E65" s="26"/>
      <c r="F65" s="26"/>
      <c r="G65" s="26"/>
      <c r="AM65" s="26"/>
    </row>
    <row r="66" spans="1:39" hidden="1" x14ac:dyDescent="0.25">
      <c r="A66" s="164"/>
      <c r="B66" s="26"/>
      <c r="C66" s="26"/>
      <c r="D66" s="26"/>
      <c r="E66" s="26"/>
      <c r="F66" s="26"/>
      <c r="G66" s="26"/>
      <c r="AM66" s="26"/>
    </row>
    <row r="67" spans="1:39" hidden="1" x14ac:dyDescent="0.25">
      <c r="A67" s="164"/>
      <c r="B67" s="26"/>
      <c r="C67" s="26"/>
      <c r="D67" s="26"/>
      <c r="E67" s="26"/>
      <c r="F67" s="26"/>
      <c r="G67" s="26"/>
      <c r="AM67" s="26"/>
    </row>
    <row r="68" spans="1:39" hidden="1" x14ac:dyDescent="0.25">
      <c r="A68" s="164"/>
      <c r="B68" s="26"/>
      <c r="C68" s="26"/>
      <c r="D68" s="26"/>
      <c r="E68" s="26"/>
      <c r="F68" s="26"/>
      <c r="G68" s="26"/>
      <c r="AM68" s="26"/>
    </row>
    <row r="69" spans="1:39" hidden="1" x14ac:dyDescent="0.25">
      <c r="A69" s="164"/>
      <c r="B69" s="26"/>
      <c r="C69" s="26"/>
      <c r="D69" s="26"/>
      <c r="E69" s="26"/>
      <c r="F69" s="26"/>
      <c r="G69" s="26"/>
      <c r="AM69" s="26"/>
    </row>
    <row r="70" spans="1:39" hidden="1" x14ac:dyDescent="0.25">
      <c r="A70" s="164"/>
      <c r="B70" s="26"/>
      <c r="C70" s="26"/>
      <c r="D70" s="26"/>
      <c r="E70" s="26"/>
      <c r="F70" s="26"/>
      <c r="G70" s="26"/>
      <c r="AM70" s="26"/>
    </row>
    <row r="71" spans="1:39" hidden="1" x14ac:dyDescent="0.25">
      <c r="A71" s="164"/>
      <c r="B71" s="26"/>
      <c r="C71" s="26"/>
      <c r="D71" s="26"/>
      <c r="E71" s="26"/>
      <c r="F71" s="26"/>
      <c r="G71" s="26"/>
      <c r="AM71" s="26"/>
    </row>
    <row r="72" spans="1:39" hidden="1" x14ac:dyDescent="0.25">
      <c r="A72" s="164"/>
      <c r="B72" s="26"/>
      <c r="C72" s="26"/>
      <c r="D72" s="26"/>
      <c r="E72" s="26"/>
      <c r="F72" s="26"/>
      <c r="G72" s="26"/>
      <c r="AM72" s="26"/>
    </row>
    <row r="73" spans="1:39" hidden="1" x14ac:dyDescent="0.25">
      <c r="A73" s="164"/>
      <c r="B73" s="26"/>
      <c r="C73" s="26"/>
      <c r="D73" s="26"/>
      <c r="E73" s="26"/>
      <c r="F73" s="26"/>
      <c r="G73" s="26"/>
      <c r="AM73" s="26"/>
    </row>
    <row r="74" spans="1:39" hidden="1" x14ac:dyDescent="0.25">
      <c r="A74" s="164"/>
      <c r="B74" s="26"/>
      <c r="C74" s="26"/>
      <c r="D74" s="26"/>
      <c r="E74" s="26"/>
      <c r="F74" s="26"/>
      <c r="G74" s="26"/>
      <c r="AM74" s="26"/>
    </row>
    <row r="75" spans="1:39" hidden="1" x14ac:dyDescent="0.25">
      <c r="A75" s="164"/>
      <c r="B75" s="26"/>
      <c r="C75" s="26"/>
      <c r="D75" s="26"/>
      <c r="E75" s="26"/>
      <c r="F75" s="26"/>
      <c r="G75" s="26"/>
      <c r="AM75" s="26"/>
    </row>
    <row r="76" spans="1:39" hidden="1" x14ac:dyDescent="0.25">
      <c r="A76" s="164"/>
      <c r="B76" s="26"/>
      <c r="C76" s="26"/>
      <c r="D76" s="26"/>
      <c r="E76" s="26"/>
      <c r="F76" s="26"/>
      <c r="G76" s="26"/>
      <c r="AM76" s="26"/>
    </row>
    <row r="77" spans="1:39" hidden="1" x14ac:dyDescent="0.25">
      <c r="A77" s="164"/>
      <c r="B77" s="26"/>
      <c r="C77" s="26"/>
      <c r="D77" s="26"/>
      <c r="E77" s="26"/>
      <c r="F77" s="26"/>
      <c r="G77" s="26"/>
      <c r="AM77" s="26"/>
    </row>
    <row r="78" spans="1:39" hidden="1" x14ac:dyDescent="0.25">
      <c r="A78" s="164"/>
      <c r="B78" s="26"/>
      <c r="C78" s="26"/>
      <c r="D78" s="26"/>
      <c r="E78" s="26"/>
      <c r="F78" s="26"/>
      <c r="G78" s="26"/>
      <c r="AM78" s="26"/>
    </row>
    <row r="79" spans="1:39" hidden="1" x14ac:dyDescent="0.25">
      <c r="A79" s="164"/>
      <c r="B79" s="26"/>
      <c r="C79" s="26"/>
      <c r="D79" s="26"/>
      <c r="E79" s="26"/>
      <c r="F79" s="26"/>
      <c r="G79" s="26"/>
      <c r="AM79" s="26"/>
    </row>
    <row r="80" spans="1:39" hidden="1" x14ac:dyDescent="0.25">
      <c r="A80" s="164"/>
      <c r="B80" s="26"/>
      <c r="C80" s="26"/>
      <c r="D80" s="26"/>
      <c r="E80" s="26"/>
      <c r="F80" s="26"/>
      <c r="G80" s="26"/>
      <c r="AM80" s="26"/>
    </row>
    <row r="81" spans="1:39" hidden="1" x14ac:dyDescent="0.25">
      <c r="A81" s="164"/>
      <c r="B81" s="26"/>
      <c r="C81" s="26"/>
      <c r="D81" s="26"/>
      <c r="E81" s="26"/>
      <c r="F81" s="26"/>
      <c r="G81" s="26"/>
      <c r="AM81" s="26"/>
    </row>
    <row r="82" spans="1:39" hidden="1" x14ac:dyDescent="0.25">
      <c r="A82" s="164"/>
      <c r="B82" s="26"/>
      <c r="C82" s="26"/>
      <c r="D82" s="26"/>
      <c r="E82" s="26"/>
      <c r="F82" s="26"/>
      <c r="G82" s="26"/>
      <c r="AM82" s="26"/>
    </row>
    <row r="83" spans="1:39" hidden="1" x14ac:dyDescent="0.25">
      <c r="A83" s="164"/>
      <c r="B83" s="26"/>
      <c r="C83" s="26"/>
      <c r="D83" s="26"/>
      <c r="E83" s="26"/>
      <c r="F83" s="26"/>
      <c r="G83" s="26"/>
      <c r="AM83" s="26"/>
    </row>
    <row r="84" spans="1:39" hidden="1" x14ac:dyDescent="0.25">
      <c r="A84" s="164"/>
      <c r="B84" s="26"/>
      <c r="C84" s="26"/>
      <c r="D84" s="26"/>
      <c r="E84" s="26"/>
      <c r="F84" s="26"/>
      <c r="G84" s="26"/>
      <c r="AM84" s="26"/>
    </row>
    <row r="85" spans="1:39" hidden="1" x14ac:dyDescent="0.25">
      <c r="A85" s="164"/>
      <c r="B85" s="26"/>
      <c r="C85" s="26"/>
      <c r="D85" s="26"/>
      <c r="E85" s="26"/>
      <c r="F85" s="26"/>
      <c r="G85" s="26"/>
      <c r="AM85" s="26"/>
    </row>
    <row r="86" spans="1:39" hidden="1" x14ac:dyDescent="0.25">
      <c r="A86" s="164"/>
      <c r="B86" s="26"/>
      <c r="C86" s="26"/>
      <c r="D86" s="26"/>
      <c r="E86" s="26"/>
      <c r="F86" s="26"/>
      <c r="G86" s="26"/>
      <c r="AM86" s="26"/>
    </row>
    <row r="87" spans="1:39" hidden="1" x14ac:dyDescent="0.25">
      <c r="A87" s="164"/>
      <c r="B87" s="26"/>
      <c r="C87" s="26"/>
      <c r="D87" s="26"/>
      <c r="E87" s="26"/>
      <c r="F87" s="26"/>
      <c r="G87" s="26"/>
      <c r="AM87" s="26"/>
    </row>
    <row r="88" spans="1:39" hidden="1" x14ac:dyDescent="0.25">
      <c r="A88" s="164"/>
      <c r="B88" s="26"/>
      <c r="C88" s="26"/>
      <c r="D88" s="26"/>
      <c r="E88" s="26"/>
      <c r="F88" s="26"/>
      <c r="G88" s="26"/>
      <c r="AM88" s="26"/>
    </row>
    <row r="89" spans="1:39" hidden="1" x14ac:dyDescent="0.25">
      <c r="A89" s="26"/>
      <c r="B89" s="26"/>
      <c r="C89" s="26"/>
      <c r="D89" s="26"/>
      <c r="E89" s="26"/>
      <c r="F89" s="26"/>
      <c r="G89" s="26"/>
      <c r="AM89" s="26"/>
    </row>
    <row r="90" spans="1:39" hidden="1" x14ac:dyDescent="0.25">
      <c r="A90" s="26"/>
      <c r="B90" s="26"/>
      <c r="C90" s="26"/>
      <c r="D90" s="26"/>
      <c r="E90" s="26"/>
      <c r="F90" s="26"/>
      <c r="G90" s="26"/>
      <c r="AM90" s="26"/>
    </row>
    <row r="91" spans="1:39" hidden="1" x14ac:dyDescent="0.25">
      <c r="A91" s="26"/>
      <c r="B91" s="26"/>
      <c r="C91" s="26"/>
      <c r="D91" s="26"/>
      <c r="E91" s="26"/>
      <c r="F91" s="26"/>
      <c r="G91" s="26"/>
      <c r="AM91" s="26"/>
    </row>
    <row r="92" spans="1:39" hidden="1" x14ac:dyDescent="0.25">
      <c r="A92" s="26"/>
      <c r="B92" s="26"/>
      <c r="C92" s="26"/>
      <c r="D92" s="26"/>
      <c r="E92" s="26"/>
      <c r="F92" s="26"/>
      <c r="G92" s="26"/>
      <c r="AM92" s="26"/>
    </row>
    <row r="93" spans="1:39" hidden="1" x14ac:dyDescent="0.25">
      <c r="A93" s="26"/>
      <c r="B93" s="26"/>
      <c r="C93" s="26"/>
      <c r="D93" s="26"/>
      <c r="E93" s="26"/>
      <c r="F93" s="26"/>
      <c r="G93" s="26"/>
      <c r="AM93" s="26"/>
    </row>
    <row r="94" spans="1:39" hidden="1" x14ac:dyDescent="0.25">
      <c r="A94" s="26"/>
      <c r="B94" s="26"/>
      <c r="C94" s="26"/>
      <c r="D94" s="26"/>
      <c r="E94" s="26"/>
      <c r="F94" s="26"/>
      <c r="G94" s="26"/>
      <c r="AM94" s="26"/>
    </row>
    <row r="95" spans="1:39" hidden="1" x14ac:dyDescent="0.25">
      <c r="A95" s="26"/>
      <c r="B95" s="26"/>
      <c r="C95" s="26"/>
      <c r="D95" s="26"/>
      <c r="E95" s="26"/>
      <c r="F95" s="26"/>
      <c r="G95" s="26"/>
      <c r="AM95" s="26"/>
    </row>
    <row r="96" spans="1:39" hidden="1" x14ac:dyDescent="0.25">
      <c r="A96" s="26"/>
      <c r="B96" s="26"/>
      <c r="C96" s="26"/>
      <c r="D96" s="26"/>
      <c r="E96" s="26"/>
      <c r="F96" s="26"/>
      <c r="G96" s="26"/>
      <c r="AM96" s="26"/>
    </row>
    <row r="97" spans="1:39" hidden="1" x14ac:dyDescent="0.25">
      <c r="A97" s="26"/>
      <c r="B97" s="26"/>
      <c r="C97" s="26"/>
      <c r="D97" s="26"/>
      <c r="E97" s="26"/>
      <c r="F97" s="26"/>
      <c r="G97" s="26"/>
      <c r="AM97" s="26"/>
    </row>
    <row r="98" spans="1:39" hidden="1" x14ac:dyDescent="0.25">
      <c r="A98" s="26"/>
      <c r="B98" s="26"/>
      <c r="C98" s="26"/>
      <c r="D98" s="26"/>
      <c r="E98" s="26"/>
      <c r="F98" s="26"/>
      <c r="G98" s="26"/>
      <c r="AM98" s="26"/>
    </row>
    <row r="99" spans="1:39" hidden="1" x14ac:dyDescent="0.25">
      <c r="A99" s="26"/>
      <c r="B99" s="26"/>
      <c r="C99" s="26"/>
      <c r="D99" s="26"/>
      <c r="E99" s="26"/>
      <c r="F99" s="26"/>
      <c r="G99" s="26"/>
      <c r="AM99" s="26"/>
    </row>
    <row r="100" spans="1:39" hidden="1" x14ac:dyDescent="0.25">
      <c r="A100" s="26"/>
      <c r="B100" s="26"/>
      <c r="C100" s="26"/>
      <c r="D100" s="26"/>
      <c r="E100" s="26"/>
      <c r="F100" s="26"/>
      <c r="G100" s="26"/>
      <c r="AM100" s="26"/>
    </row>
    <row r="101" spans="1:39" hidden="1" x14ac:dyDescent="0.25">
      <c r="A101" s="26"/>
      <c r="B101" s="26"/>
      <c r="C101" s="26"/>
      <c r="D101" s="26"/>
      <c r="E101" s="26"/>
      <c r="F101" s="26"/>
      <c r="G101" s="26"/>
      <c r="AM101" s="26"/>
    </row>
    <row r="102" spans="1:39" hidden="1" x14ac:dyDescent="0.25">
      <c r="A102" s="26"/>
      <c r="B102" s="26"/>
      <c r="C102" s="26"/>
      <c r="D102" s="26"/>
      <c r="E102" s="26"/>
      <c r="F102" s="26"/>
      <c r="G102" s="26"/>
      <c r="AM102" s="26"/>
    </row>
    <row r="103" spans="1:39" hidden="1" x14ac:dyDescent="0.25">
      <c r="A103" s="26"/>
      <c r="B103" s="26"/>
      <c r="C103" s="26"/>
      <c r="D103" s="26"/>
      <c r="E103" s="26"/>
      <c r="F103" s="26"/>
      <c r="G103" s="26"/>
      <c r="AM103" s="26"/>
    </row>
    <row r="104" spans="1:39" hidden="1" x14ac:dyDescent="0.25">
      <c r="A104" s="26"/>
      <c r="B104" s="26"/>
      <c r="C104" s="26"/>
      <c r="D104" s="26"/>
      <c r="E104" s="26"/>
      <c r="F104" s="26"/>
      <c r="G104" s="26"/>
      <c r="AM104" s="26"/>
    </row>
    <row r="105" spans="1:39" hidden="1" x14ac:dyDescent="0.25">
      <c r="A105" s="26"/>
      <c r="B105" s="26"/>
      <c r="C105" s="26"/>
      <c r="D105" s="26"/>
      <c r="E105" s="26"/>
      <c r="F105" s="26"/>
      <c r="G105" s="26"/>
      <c r="AM105" s="26"/>
    </row>
    <row r="106" spans="1:39" hidden="1" x14ac:dyDescent="0.25">
      <c r="A106" s="26"/>
      <c r="B106" s="26"/>
      <c r="C106" s="26"/>
      <c r="D106" s="26"/>
      <c r="E106" s="26"/>
      <c r="F106" s="26"/>
      <c r="G106" s="26"/>
      <c r="AM106" s="26"/>
    </row>
    <row r="107" spans="1:39" hidden="1" x14ac:dyDescent="0.25">
      <c r="A107" s="26"/>
      <c r="B107" s="26"/>
      <c r="C107" s="26"/>
      <c r="D107" s="26"/>
      <c r="E107" s="26"/>
      <c r="F107" s="26"/>
      <c r="G107" s="26"/>
      <c r="AM107" s="26"/>
    </row>
    <row r="108" spans="1:39" hidden="1" x14ac:dyDescent="0.25">
      <c r="A108" s="26"/>
      <c r="B108" s="26"/>
      <c r="C108" s="26"/>
      <c r="D108" s="26"/>
      <c r="E108" s="26"/>
      <c r="F108" s="26"/>
      <c r="G108" s="26"/>
      <c r="AM108" s="26"/>
    </row>
    <row r="109" spans="1:39" hidden="1" x14ac:dyDescent="0.25">
      <c r="A109" s="26"/>
      <c r="B109" s="26"/>
      <c r="C109" s="26"/>
      <c r="D109" s="26"/>
      <c r="E109" s="26"/>
      <c r="F109" s="26"/>
      <c r="G109" s="26"/>
      <c r="AM109" s="26"/>
    </row>
    <row r="110" spans="1:39" hidden="1" x14ac:dyDescent="0.25">
      <c r="A110" s="26"/>
      <c r="B110" s="26"/>
      <c r="C110" s="26"/>
      <c r="D110" s="26"/>
      <c r="E110" s="26"/>
      <c r="F110" s="26"/>
      <c r="G110" s="26"/>
      <c r="AM110" s="26"/>
    </row>
    <row r="111" spans="1:39" hidden="1" x14ac:dyDescent="0.25">
      <c r="A111" s="26"/>
      <c r="B111" s="26"/>
      <c r="C111" s="26"/>
      <c r="D111" s="26"/>
      <c r="E111" s="26"/>
      <c r="F111" s="26"/>
      <c r="G111" s="26"/>
      <c r="AM111" s="26"/>
    </row>
    <row r="112" spans="1:39" hidden="1" x14ac:dyDescent="0.25">
      <c r="A112" s="26"/>
      <c r="B112" s="26"/>
      <c r="C112" s="26"/>
      <c r="D112" s="26"/>
      <c r="E112" s="26"/>
      <c r="F112" s="26"/>
      <c r="G112" s="26"/>
      <c r="AM112" s="26"/>
    </row>
    <row r="113" spans="1:39" hidden="1" x14ac:dyDescent="0.25">
      <c r="A113" s="26"/>
      <c r="B113" s="26"/>
      <c r="C113" s="26"/>
      <c r="D113" s="26"/>
      <c r="E113" s="26"/>
      <c r="F113" s="26"/>
      <c r="G113" s="26"/>
      <c r="AM113" s="26"/>
    </row>
    <row r="114" spans="1:39" hidden="1" x14ac:dyDescent="0.25">
      <c r="A114" s="26"/>
      <c r="B114" s="26"/>
      <c r="C114" s="26"/>
      <c r="D114" s="26"/>
      <c r="E114" s="26"/>
      <c r="F114" s="26"/>
      <c r="G114" s="26"/>
      <c r="AM114" s="26"/>
    </row>
    <row r="115" spans="1:39" hidden="1" x14ac:dyDescent="0.25">
      <c r="A115" s="26"/>
      <c r="B115" s="26"/>
      <c r="C115" s="26"/>
      <c r="D115" s="26"/>
      <c r="E115" s="26"/>
      <c r="F115" s="26"/>
      <c r="G115" s="26"/>
      <c r="AM115" s="26"/>
    </row>
    <row r="116" spans="1:39" hidden="1" x14ac:dyDescent="0.25">
      <c r="A116" s="26"/>
      <c r="B116" s="26"/>
      <c r="C116" s="26"/>
      <c r="D116" s="26"/>
      <c r="E116" s="26"/>
      <c r="F116" s="26"/>
      <c r="G116" s="26"/>
      <c r="AM116" s="26"/>
    </row>
    <row r="117" spans="1:39" hidden="1" x14ac:dyDescent="0.25">
      <c r="A117" s="26"/>
      <c r="B117" s="26"/>
      <c r="C117" s="26"/>
      <c r="D117" s="26"/>
      <c r="E117" s="26"/>
      <c r="F117" s="26"/>
      <c r="G117" s="26"/>
      <c r="AM117" s="26"/>
    </row>
    <row r="118" spans="1:39" hidden="1" x14ac:dyDescent="0.25">
      <c r="A118" s="26"/>
      <c r="B118" s="26"/>
      <c r="C118" s="26"/>
      <c r="D118" s="26"/>
      <c r="E118" s="26"/>
      <c r="F118" s="26"/>
      <c r="G118" s="26"/>
      <c r="AM118" s="26"/>
    </row>
    <row r="119" spans="1:39" hidden="1" x14ac:dyDescent="0.25">
      <c r="A119" s="26"/>
      <c r="B119" s="26"/>
      <c r="C119" s="26"/>
      <c r="D119" s="26"/>
      <c r="E119" s="26"/>
      <c r="F119" s="26"/>
      <c r="G119" s="26"/>
      <c r="AM119" s="26"/>
    </row>
    <row r="120" spans="1:39" hidden="1" x14ac:dyDescent="0.25">
      <c r="A120" s="26"/>
      <c r="B120" s="26"/>
      <c r="C120" s="26"/>
      <c r="D120" s="26"/>
      <c r="E120" s="26"/>
      <c r="F120" s="26"/>
      <c r="G120" s="26"/>
      <c r="AM120" s="26"/>
    </row>
    <row r="121" spans="1:39" hidden="1" x14ac:dyDescent="0.25">
      <c r="A121" s="26"/>
      <c r="B121" s="26"/>
      <c r="C121" s="26"/>
      <c r="D121" s="26"/>
      <c r="E121" s="26"/>
      <c r="F121" s="26"/>
      <c r="G121" s="26"/>
      <c r="AM121" s="26"/>
    </row>
    <row r="122" spans="1:39" hidden="1" x14ac:dyDescent="0.25">
      <c r="A122" s="26"/>
      <c r="B122" s="26"/>
      <c r="C122" s="26"/>
      <c r="D122" s="26"/>
      <c r="E122" s="26"/>
      <c r="F122" s="26"/>
      <c r="G122" s="26"/>
      <c r="AM122" s="26"/>
    </row>
    <row r="123" spans="1:39" hidden="1" x14ac:dyDescent="0.25">
      <c r="A123" s="26"/>
      <c r="B123" s="26"/>
      <c r="C123" s="26"/>
      <c r="D123" s="26"/>
      <c r="E123" s="26"/>
      <c r="F123" s="26"/>
      <c r="G123" s="26"/>
      <c r="AM123" s="26"/>
    </row>
    <row r="124" spans="1:39" hidden="1" x14ac:dyDescent="0.25">
      <c r="A124" s="26"/>
      <c r="B124" s="26"/>
      <c r="C124" s="26"/>
      <c r="D124" s="26"/>
      <c r="E124" s="26"/>
      <c r="F124" s="26"/>
      <c r="G124" s="26"/>
      <c r="AM124" s="26"/>
    </row>
    <row r="125" spans="1:39" hidden="1" x14ac:dyDescent="0.25">
      <c r="A125" s="26"/>
      <c r="B125" s="26"/>
      <c r="C125" s="26"/>
      <c r="D125" s="26"/>
      <c r="E125" s="26"/>
      <c r="F125" s="26"/>
      <c r="G125" s="26"/>
      <c r="AM125" s="26"/>
    </row>
    <row r="126" spans="1:39" hidden="1" x14ac:dyDescent="0.25">
      <c r="A126" s="26"/>
      <c r="B126" s="26"/>
      <c r="C126" s="26"/>
      <c r="D126" s="26"/>
      <c r="E126" s="26"/>
      <c r="F126" s="26"/>
      <c r="G126" s="26"/>
      <c r="AM126" s="26"/>
    </row>
    <row r="127" spans="1:39" hidden="1" x14ac:dyDescent="0.25">
      <c r="A127" s="26"/>
      <c r="B127" s="26"/>
      <c r="C127" s="26"/>
      <c r="D127" s="26"/>
      <c r="E127" s="26"/>
      <c r="F127" s="26"/>
      <c r="G127" s="26"/>
      <c r="AM127" s="26"/>
    </row>
    <row r="128" spans="1:39" hidden="1" x14ac:dyDescent="0.25">
      <c r="A128" s="26"/>
      <c r="B128" s="26"/>
      <c r="C128" s="26"/>
      <c r="D128" s="26"/>
      <c r="E128" s="26"/>
      <c r="F128" s="26"/>
      <c r="G128" s="26"/>
      <c r="AM128" s="26"/>
    </row>
    <row r="129" spans="1:39" hidden="1" x14ac:dyDescent="0.25">
      <c r="A129" s="26"/>
      <c r="B129" s="26"/>
      <c r="C129" s="26"/>
      <c r="D129" s="26"/>
      <c r="E129" s="26"/>
      <c r="F129" s="26"/>
      <c r="G129" s="26"/>
      <c r="AM129" s="26"/>
    </row>
    <row r="130" spans="1:39" hidden="1" x14ac:dyDescent="0.25">
      <c r="A130" s="26"/>
      <c r="B130" s="26"/>
      <c r="C130" s="26"/>
      <c r="D130" s="26"/>
      <c r="E130" s="26"/>
      <c r="F130" s="26"/>
      <c r="G130" s="26"/>
      <c r="AM130" s="26"/>
    </row>
    <row r="131" spans="1:39" hidden="1" x14ac:dyDescent="0.25">
      <c r="A131" s="26"/>
      <c r="B131" s="26"/>
      <c r="C131" s="26"/>
      <c r="D131" s="26"/>
      <c r="E131" s="26"/>
      <c r="F131" s="26"/>
      <c r="G131" s="26"/>
      <c r="AM131" s="26"/>
    </row>
    <row r="132" spans="1:39" hidden="1" x14ac:dyDescent="0.25">
      <c r="A132" s="26"/>
      <c r="B132" s="26"/>
      <c r="C132" s="26"/>
      <c r="D132" s="26"/>
      <c r="E132" s="26"/>
      <c r="F132" s="26"/>
      <c r="G132" s="26"/>
      <c r="AM132" s="26"/>
    </row>
    <row r="133" spans="1:39" hidden="1" x14ac:dyDescent="0.25">
      <c r="A133" s="26"/>
      <c r="B133" s="26"/>
      <c r="C133" s="26"/>
      <c r="D133" s="26"/>
      <c r="E133" s="26"/>
      <c r="F133" s="26"/>
      <c r="G133" s="26"/>
      <c r="AM133" s="26"/>
    </row>
    <row r="134" spans="1:39" hidden="1" x14ac:dyDescent="0.25">
      <c r="A134" s="26"/>
      <c r="B134" s="26"/>
      <c r="C134" s="26"/>
      <c r="D134" s="26"/>
      <c r="E134" s="26"/>
      <c r="F134" s="26"/>
      <c r="G134" s="26"/>
      <c r="AM134" s="26"/>
    </row>
    <row r="135" spans="1:39" hidden="1" x14ac:dyDescent="0.25">
      <c r="A135" s="26"/>
      <c r="B135" s="26"/>
      <c r="C135" s="26"/>
      <c r="D135" s="26"/>
      <c r="E135" s="26"/>
      <c r="F135" s="26"/>
      <c r="G135" s="26"/>
      <c r="AM135" s="26"/>
    </row>
    <row r="136" spans="1:39" hidden="1" x14ac:dyDescent="0.25">
      <c r="A136" s="26"/>
      <c r="B136" s="26"/>
      <c r="C136" s="26"/>
      <c r="D136" s="26"/>
      <c r="E136" s="26"/>
      <c r="F136" s="26"/>
      <c r="G136" s="26"/>
      <c r="AM136" s="26"/>
    </row>
    <row r="137" spans="1:39" hidden="1" x14ac:dyDescent="0.25">
      <c r="A137" s="26"/>
      <c r="B137" s="26"/>
      <c r="C137" s="26"/>
      <c r="D137" s="26"/>
      <c r="E137" s="26"/>
      <c r="F137" s="26"/>
      <c r="G137" s="26"/>
      <c r="AM137" s="26"/>
    </row>
    <row r="138" spans="1:39" hidden="1" x14ac:dyDescent="0.25">
      <c r="A138" s="26"/>
      <c r="B138" s="26"/>
      <c r="C138" s="26"/>
      <c r="D138" s="26"/>
      <c r="E138" s="26"/>
      <c r="F138" s="26"/>
      <c r="G138" s="26"/>
      <c r="AM138" s="26"/>
    </row>
    <row r="139" spans="1:39" hidden="1" x14ac:dyDescent="0.25">
      <c r="A139" s="26"/>
      <c r="B139" s="26"/>
      <c r="C139" s="26"/>
      <c r="D139" s="26"/>
      <c r="E139" s="26"/>
      <c r="F139" s="26"/>
      <c r="G139" s="26"/>
      <c r="AM139" s="26"/>
    </row>
    <row r="140" spans="1:39" hidden="1" x14ac:dyDescent="0.25">
      <c r="A140" s="26"/>
      <c r="B140" s="26"/>
      <c r="C140" s="26"/>
      <c r="D140" s="26"/>
      <c r="E140" s="26"/>
      <c r="F140" s="26"/>
      <c r="G140" s="26"/>
      <c r="AM140" s="26"/>
    </row>
    <row r="141" spans="1:39" hidden="1" x14ac:dyDescent="0.25">
      <c r="A141" s="26"/>
      <c r="B141" s="26"/>
      <c r="C141" s="26"/>
      <c r="D141" s="26"/>
      <c r="E141" s="26"/>
      <c r="F141" s="26"/>
      <c r="G141" s="26"/>
      <c r="AM141" s="26"/>
    </row>
    <row r="142" spans="1:39" hidden="1" x14ac:dyDescent="0.25">
      <c r="A142" s="26"/>
      <c r="B142" s="26"/>
      <c r="C142" s="26"/>
      <c r="D142" s="26"/>
      <c r="E142" s="26"/>
      <c r="F142" s="26"/>
      <c r="G142" s="26"/>
      <c r="AM142" s="26"/>
    </row>
    <row r="143" spans="1:39" hidden="1" x14ac:dyDescent="0.25">
      <c r="A143" s="26"/>
      <c r="B143" s="26"/>
      <c r="C143" s="26"/>
      <c r="D143" s="26"/>
      <c r="E143" s="26"/>
      <c r="F143" s="26"/>
      <c r="G143" s="26"/>
      <c r="AM143" s="26"/>
    </row>
    <row r="144" spans="1:39" hidden="1" x14ac:dyDescent="0.25">
      <c r="A144" s="26"/>
      <c r="B144" s="26"/>
      <c r="C144" s="26"/>
      <c r="D144" s="26"/>
      <c r="E144" s="26"/>
      <c r="F144" s="26"/>
      <c r="G144" s="26"/>
      <c r="AM144" s="26"/>
    </row>
    <row r="145" spans="1:39" hidden="1" x14ac:dyDescent="0.25">
      <c r="A145" s="26"/>
      <c r="B145" s="26"/>
      <c r="C145" s="26"/>
      <c r="D145" s="26"/>
      <c r="E145" s="26"/>
      <c r="F145" s="26"/>
      <c r="G145" s="26"/>
      <c r="AM145" s="26"/>
    </row>
    <row r="146" spans="1:39" hidden="1" x14ac:dyDescent="0.25">
      <c r="A146" s="26"/>
      <c r="B146" s="26"/>
      <c r="C146" s="26"/>
      <c r="D146" s="26"/>
      <c r="E146" s="26"/>
      <c r="F146" s="26"/>
      <c r="G146" s="26"/>
      <c r="AM146" s="26"/>
    </row>
    <row r="147" spans="1:39" hidden="1" x14ac:dyDescent="0.25">
      <c r="A147" s="26"/>
      <c r="B147" s="26"/>
      <c r="C147" s="26"/>
      <c r="D147" s="26"/>
      <c r="E147" s="26"/>
      <c r="F147" s="26"/>
      <c r="G147" s="26"/>
      <c r="AM147" s="26"/>
    </row>
    <row r="148" spans="1:39" hidden="1" x14ac:dyDescent="0.25">
      <c r="A148" s="26"/>
      <c r="B148" s="26"/>
      <c r="C148" s="26"/>
      <c r="D148" s="26"/>
      <c r="E148" s="26"/>
      <c r="F148" s="26"/>
      <c r="G148" s="26"/>
      <c r="AM148" s="26"/>
    </row>
    <row r="149" spans="1:39" hidden="1" x14ac:dyDescent="0.25">
      <c r="A149" s="26"/>
      <c r="B149" s="26"/>
      <c r="C149" s="26"/>
      <c r="D149" s="26"/>
      <c r="E149" s="26"/>
      <c r="F149" s="26"/>
      <c r="G149" s="26"/>
      <c r="AM149" s="26"/>
    </row>
    <row r="150" spans="1:39" hidden="1" x14ac:dyDescent="0.25">
      <c r="A150" s="26"/>
      <c r="B150" s="26"/>
      <c r="C150" s="26"/>
      <c r="D150" s="26"/>
      <c r="E150" s="26"/>
      <c r="F150" s="26"/>
      <c r="G150" s="26"/>
      <c r="AM150" s="26"/>
    </row>
    <row r="151" spans="1:39" hidden="1" x14ac:dyDescent="0.25">
      <c r="A151" s="26"/>
      <c r="B151" s="26"/>
      <c r="C151" s="26"/>
      <c r="D151" s="26"/>
      <c r="E151" s="26"/>
      <c r="F151" s="26"/>
      <c r="G151" s="26"/>
      <c r="AM151" s="26"/>
    </row>
    <row r="152" spans="1:39" hidden="1" x14ac:dyDescent="0.25">
      <c r="A152" s="26"/>
      <c r="B152" s="26"/>
      <c r="C152" s="26"/>
      <c r="D152" s="26"/>
      <c r="E152" s="26"/>
      <c r="F152" s="26"/>
      <c r="G152" s="26"/>
      <c r="AM152" s="26"/>
    </row>
    <row r="153" spans="1:39" hidden="1" x14ac:dyDescent="0.25">
      <c r="A153" s="26"/>
      <c r="B153" s="26"/>
      <c r="C153" s="26"/>
      <c r="D153" s="26"/>
      <c r="E153" s="26"/>
      <c r="F153" s="26"/>
      <c r="G153" s="26"/>
      <c r="AM153" s="26"/>
    </row>
    <row r="154" spans="1:39" hidden="1" x14ac:dyDescent="0.25">
      <c r="A154" s="26"/>
      <c r="B154" s="26"/>
      <c r="C154" s="26"/>
      <c r="D154" s="26"/>
      <c r="E154" s="26"/>
      <c r="F154" s="26"/>
      <c r="G154" s="26"/>
      <c r="AM154" s="26"/>
    </row>
    <row r="155" spans="1:39" hidden="1" x14ac:dyDescent="0.25">
      <c r="A155" s="26"/>
      <c r="B155" s="26"/>
      <c r="C155" s="26"/>
      <c r="D155" s="26"/>
      <c r="E155" s="26"/>
      <c r="F155" s="26"/>
      <c r="G155" s="26"/>
      <c r="AM155" s="26"/>
    </row>
    <row r="156" spans="1:39" hidden="1" x14ac:dyDescent="0.25">
      <c r="A156" s="26"/>
      <c r="B156" s="26"/>
      <c r="C156" s="26"/>
      <c r="D156" s="26"/>
      <c r="E156" s="26"/>
      <c r="F156" s="26"/>
      <c r="G156" s="26"/>
      <c r="AM156" s="26"/>
    </row>
    <row r="157" spans="1:39" hidden="1" x14ac:dyDescent="0.25">
      <c r="A157" s="26"/>
      <c r="B157" s="26"/>
      <c r="C157" s="26"/>
      <c r="D157" s="26"/>
      <c r="E157" s="26"/>
      <c r="F157" s="26"/>
      <c r="G157" s="26"/>
      <c r="AM157" s="26"/>
    </row>
    <row r="158" spans="1:39" hidden="1" x14ac:dyDescent="0.25">
      <c r="A158" s="26"/>
      <c r="B158" s="26"/>
      <c r="C158" s="26"/>
      <c r="D158" s="26"/>
      <c r="E158" s="26"/>
      <c r="F158" s="26"/>
      <c r="G158" s="26"/>
      <c r="AM158" s="26"/>
    </row>
    <row r="159" spans="1:39" hidden="1" x14ac:dyDescent="0.25">
      <c r="A159" s="26"/>
      <c r="B159" s="26"/>
      <c r="C159" s="26"/>
      <c r="D159" s="26"/>
      <c r="E159" s="26"/>
      <c r="F159" s="26"/>
      <c r="G159" s="26"/>
      <c r="AM159" s="26"/>
    </row>
    <row r="160" spans="1:39" hidden="1" x14ac:dyDescent="0.25">
      <c r="A160" s="26"/>
      <c r="B160" s="26"/>
      <c r="C160" s="26"/>
      <c r="D160" s="26"/>
      <c r="E160" s="26"/>
      <c r="F160" s="26"/>
      <c r="G160" s="26"/>
      <c r="AM160" s="26"/>
    </row>
    <row r="161" spans="1:39" hidden="1" x14ac:dyDescent="0.25">
      <c r="A161" s="26"/>
      <c r="B161" s="26"/>
      <c r="C161" s="26"/>
      <c r="D161" s="26"/>
      <c r="E161" s="26"/>
      <c r="F161" s="26"/>
      <c r="G161" s="26"/>
      <c r="AM161" s="26"/>
    </row>
    <row r="162" spans="1:39" hidden="1" x14ac:dyDescent="0.25">
      <c r="A162" s="26"/>
      <c r="B162" s="26"/>
      <c r="C162" s="26"/>
      <c r="D162" s="26"/>
      <c r="E162" s="26"/>
      <c r="F162" s="26"/>
      <c r="G162" s="26"/>
      <c r="AM162" s="26"/>
    </row>
    <row r="163" spans="1:39" hidden="1" x14ac:dyDescent="0.25">
      <c r="A163" s="26"/>
      <c r="B163" s="26"/>
      <c r="C163" s="26"/>
      <c r="D163" s="26"/>
      <c r="E163" s="26"/>
      <c r="F163" s="26"/>
      <c r="G163" s="26"/>
      <c r="AM163" s="26"/>
    </row>
    <row r="164" spans="1:39" hidden="1" x14ac:dyDescent="0.25">
      <c r="A164" s="26"/>
      <c r="B164" s="26"/>
      <c r="C164" s="26"/>
      <c r="D164" s="26"/>
      <c r="E164" s="26"/>
      <c r="F164" s="26"/>
      <c r="G164" s="26"/>
      <c r="AM164" s="26"/>
    </row>
    <row r="165" spans="1:39" hidden="1" x14ac:dyDescent="0.25">
      <c r="A165" s="26"/>
      <c r="B165" s="26"/>
      <c r="C165" s="26"/>
      <c r="D165" s="26"/>
      <c r="E165" s="26"/>
      <c r="F165" s="26"/>
      <c r="G165" s="26"/>
      <c r="AM165" s="26"/>
    </row>
    <row r="166" spans="1:39" hidden="1" x14ac:dyDescent="0.25">
      <c r="A166" s="26"/>
      <c r="B166" s="26"/>
      <c r="C166" s="26"/>
      <c r="D166" s="26"/>
      <c r="E166" s="26"/>
      <c r="F166" s="26"/>
      <c r="G166" s="26"/>
      <c r="AM166" s="26"/>
    </row>
    <row r="167" spans="1:39" hidden="1" x14ac:dyDescent="0.25">
      <c r="A167" s="26"/>
      <c r="B167" s="26"/>
      <c r="C167" s="26"/>
      <c r="D167" s="26"/>
      <c r="E167" s="26"/>
      <c r="F167" s="26"/>
      <c r="G167" s="26"/>
      <c r="AM167" s="26"/>
    </row>
    <row r="168" spans="1:39" hidden="1" x14ac:dyDescent="0.25">
      <c r="A168" s="26"/>
      <c r="B168" s="26"/>
      <c r="C168" s="26"/>
      <c r="D168" s="26"/>
      <c r="E168" s="26"/>
      <c r="F168" s="26"/>
      <c r="G168" s="26"/>
      <c r="AM168" s="26"/>
    </row>
    <row r="169" spans="1:39" hidden="1" x14ac:dyDescent="0.25">
      <c r="A169" s="26"/>
      <c r="B169" s="26"/>
      <c r="C169" s="26"/>
      <c r="D169" s="26"/>
      <c r="E169" s="26"/>
      <c r="F169" s="26"/>
      <c r="G169" s="26"/>
      <c r="AM169" s="26"/>
    </row>
    <row r="170" spans="1:39" hidden="1" x14ac:dyDescent="0.25">
      <c r="A170" s="26"/>
      <c r="B170" s="26"/>
      <c r="C170" s="26"/>
      <c r="D170" s="26"/>
      <c r="E170" s="26"/>
      <c r="F170" s="26"/>
      <c r="G170" s="26"/>
      <c r="AM170" s="26"/>
    </row>
    <row r="171" spans="1:39" hidden="1" x14ac:dyDescent="0.25">
      <c r="A171" s="26"/>
      <c r="B171" s="26"/>
      <c r="C171" s="26"/>
      <c r="D171" s="26"/>
      <c r="E171" s="26"/>
      <c r="F171" s="26"/>
      <c r="G171" s="26"/>
      <c r="AM171" s="26"/>
    </row>
    <row r="172" spans="1:39" hidden="1" x14ac:dyDescent="0.25">
      <c r="A172" s="26"/>
      <c r="B172" s="26"/>
      <c r="C172" s="26"/>
      <c r="D172" s="26"/>
      <c r="E172" s="26"/>
      <c r="F172" s="26"/>
      <c r="G172" s="26"/>
      <c r="AM172" s="26"/>
    </row>
    <row r="173" spans="1:39" hidden="1" x14ac:dyDescent="0.25">
      <c r="A173" s="26"/>
      <c r="B173" s="26"/>
      <c r="C173" s="26"/>
      <c r="D173" s="26"/>
      <c r="E173" s="26"/>
      <c r="F173" s="26"/>
      <c r="G173" s="26"/>
      <c r="AM173" s="26"/>
    </row>
    <row r="174" spans="1:39" hidden="1" x14ac:dyDescent="0.25">
      <c r="A174" s="26"/>
      <c r="B174" s="26"/>
      <c r="C174" s="26"/>
      <c r="D174" s="26"/>
      <c r="E174" s="26"/>
      <c r="F174" s="26"/>
      <c r="G174" s="26"/>
      <c r="AM174" s="26"/>
    </row>
    <row r="175" spans="1:39" hidden="1" x14ac:dyDescent="0.25">
      <c r="A175" s="26"/>
      <c r="B175" s="26"/>
      <c r="C175" s="26"/>
      <c r="D175" s="26"/>
      <c r="E175" s="26"/>
      <c r="F175" s="26"/>
      <c r="G175" s="26"/>
      <c r="AM175" s="26"/>
    </row>
    <row r="176" spans="1:39" hidden="1" x14ac:dyDescent="0.25">
      <c r="A176" s="26"/>
      <c r="B176" s="26"/>
      <c r="C176" s="26"/>
      <c r="D176" s="26"/>
      <c r="E176" s="26"/>
      <c r="F176" s="26"/>
      <c r="G176" s="26"/>
      <c r="AM176" s="26"/>
    </row>
    <row r="177" spans="1:39" hidden="1" x14ac:dyDescent="0.25">
      <c r="A177" s="26"/>
      <c r="B177" s="26"/>
      <c r="C177" s="26"/>
      <c r="D177" s="26"/>
      <c r="E177" s="26"/>
      <c r="F177" s="26"/>
      <c r="G177" s="26"/>
      <c r="AM177" s="26"/>
    </row>
    <row r="178" spans="1:39" hidden="1" x14ac:dyDescent="0.25">
      <c r="A178" s="26"/>
      <c r="B178" s="26"/>
      <c r="C178" s="26"/>
      <c r="D178" s="26"/>
      <c r="E178" s="26"/>
      <c r="F178" s="26"/>
      <c r="G178" s="26"/>
      <c r="AM178" s="26"/>
    </row>
    <row r="179" spans="1:39" hidden="1" x14ac:dyDescent="0.25">
      <c r="A179" s="26"/>
      <c r="B179" s="26"/>
      <c r="C179" s="26"/>
      <c r="D179" s="26"/>
      <c r="E179" s="26"/>
      <c r="F179" s="26"/>
      <c r="G179" s="26"/>
      <c r="AM179" s="26"/>
    </row>
    <row r="180" spans="1:39" hidden="1" x14ac:dyDescent="0.25">
      <c r="A180" s="26"/>
      <c r="B180" s="26"/>
      <c r="C180" s="26"/>
      <c r="D180" s="26"/>
      <c r="E180" s="26"/>
      <c r="F180" s="26"/>
      <c r="G180" s="26"/>
      <c r="AM180" s="26"/>
    </row>
    <row r="181" spans="1:39" hidden="1" x14ac:dyDescent="0.25">
      <c r="A181" s="26"/>
      <c r="B181" s="26"/>
      <c r="C181" s="26"/>
      <c r="D181" s="26"/>
      <c r="E181" s="26"/>
      <c r="F181" s="26"/>
      <c r="G181" s="26"/>
      <c r="AM181" s="26"/>
    </row>
    <row r="182" spans="1:39" hidden="1" x14ac:dyDescent="0.25">
      <c r="A182" s="26"/>
      <c r="B182" s="26"/>
      <c r="C182" s="26"/>
      <c r="D182" s="26"/>
      <c r="E182" s="26"/>
      <c r="F182" s="26"/>
      <c r="G182" s="26"/>
      <c r="AM182" s="26"/>
    </row>
    <row r="183" spans="1:39" hidden="1" x14ac:dyDescent="0.25">
      <c r="A183" s="26"/>
      <c r="B183" s="26"/>
      <c r="C183" s="26"/>
      <c r="D183" s="26"/>
      <c r="E183" s="26"/>
      <c r="F183" s="26"/>
      <c r="G183" s="26"/>
      <c r="AM183" s="26"/>
    </row>
    <row r="184" spans="1:39" hidden="1" x14ac:dyDescent="0.25">
      <c r="A184" s="26"/>
      <c r="B184" s="26"/>
      <c r="C184" s="26"/>
      <c r="D184" s="26"/>
      <c r="E184" s="26"/>
      <c r="F184" s="26"/>
      <c r="G184" s="26"/>
      <c r="AM184" s="26"/>
    </row>
    <row r="185" spans="1:39" hidden="1" x14ac:dyDescent="0.25">
      <c r="A185" s="26"/>
      <c r="B185" s="26"/>
      <c r="C185" s="26"/>
      <c r="D185" s="26"/>
      <c r="E185" s="26"/>
      <c r="F185" s="26"/>
      <c r="G185" s="26"/>
      <c r="AM185" s="26"/>
    </row>
    <row r="186" spans="1:39" hidden="1" x14ac:dyDescent="0.25">
      <c r="A186" s="26"/>
      <c r="B186" s="26"/>
      <c r="C186" s="26"/>
      <c r="D186" s="26"/>
      <c r="E186" s="26"/>
      <c r="F186" s="26"/>
      <c r="G186" s="26"/>
      <c r="AM186" s="26"/>
    </row>
    <row r="187" spans="1:39" hidden="1" x14ac:dyDescent="0.25">
      <c r="A187" s="26"/>
      <c r="B187" s="26"/>
      <c r="C187" s="26"/>
      <c r="D187" s="26"/>
      <c r="E187" s="26"/>
      <c r="F187" s="26"/>
      <c r="G187" s="26"/>
      <c r="AM187" s="26"/>
    </row>
    <row r="188" spans="1:39" hidden="1" x14ac:dyDescent="0.25">
      <c r="A188" s="26"/>
      <c r="B188" s="26"/>
      <c r="C188" s="26"/>
      <c r="D188" s="26"/>
      <c r="E188" s="26"/>
      <c r="F188" s="26"/>
      <c r="G188" s="26"/>
      <c r="AM188" s="26"/>
    </row>
    <row r="189" spans="1:39" hidden="1" x14ac:dyDescent="0.25">
      <c r="A189" s="26"/>
      <c r="B189" s="26"/>
      <c r="C189" s="26"/>
      <c r="D189" s="26"/>
      <c r="E189" s="26"/>
      <c r="F189" s="26"/>
      <c r="G189" s="26"/>
      <c r="AM189" s="26"/>
    </row>
    <row r="190" spans="1:39" hidden="1" x14ac:dyDescent="0.25">
      <c r="A190" s="26"/>
      <c r="B190" s="26"/>
      <c r="C190" s="26"/>
      <c r="D190" s="26"/>
      <c r="E190" s="26"/>
      <c r="F190" s="26"/>
      <c r="G190" s="26"/>
      <c r="AM190" s="26"/>
    </row>
    <row r="191" spans="1:39" hidden="1" x14ac:dyDescent="0.25">
      <c r="A191" s="26"/>
      <c r="B191" s="26"/>
      <c r="C191" s="26"/>
      <c r="D191" s="26"/>
      <c r="E191" s="26"/>
      <c r="F191" s="26"/>
      <c r="G191" s="26"/>
      <c r="AM191" s="26"/>
    </row>
    <row r="192" spans="1:39" hidden="1" x14ac:dyDescent="0.25">
      <c r="A192" s="26"/>
      <c r="B192" s="26"/>
      <c r="C192" s="26"/>
      <c r="D192" s="26"/>
      <c r="E192" s="26"/>
      <c r="F192" s="26"/>
      <c r="G192" s="26"/>
      <c r="AM192" s="26"/>
    </row>
    <row r="193" spans="1:39" hidden="1" x14ac:dyDescent="0.25">
      <c r="A193" s="26"/>
      <c r="B193" s="26"/>
      <c r="C193" s="26"/>
      <c r="D193" s="26"/>
      <c r="E193" s="26"/>
      <c r="F193" s="26"/>
      <c r="G193" s="26"/>
      <c r="AM193" s="26"/>
    </row>
    <row r="194" spans="1:39" hidden="1" x14ac:dyDescent="0.25">
      <c r="A194" s="26"/>
      <c r="B194" s="26"/>
      <c r="C194" s="26"/>
      <c r="D194" s="26"/>
      <c r="E194" s="26"/>
      <c r="F194" s="26"/>
      <c r="G194" s="26"/>
      <c r="AM194" s="26"/>
    </row>
    <row r="195" spans="1:39" hidden="1" x14ac:dyDescent="0.25">
      <c r="A195" s="26"/>
      <c r="B195" s="26"/>
      <c r="C195" s="26"/>
      <c r="D195" s="26"/>
      <c r="E195" s="26"/>
      <c r="F195" s="26"/>
      <c r="G195" s="26"/>
      <c r="AM195" s="26"/>
    </row>
    <row r="196" spans="1:39" hidden="1" x14ac:dyDescent="0.25">
      <c r="A196" s="26"/>
      <c r="B196" s="26"/>
      <c r="C196" s="26"/>
      <c r="D196" s="26"/>
      <c r="E196" s="26"/>
      <c r="F196" s="26"/>
      <c r="G196" s="26"/>
      <c r="AM196" s="26"/>
    </row>
    <row r="197" spans="1:39" hidden="1" x14ac:dyDescent="0.25">
      <c r="A197" s="26"/>
      <c r="B197" s="26"/>
      <c r="C197" s="26"/>
      <c r="D197" s="26"/>
      <c r="E197" s="26"/>
      <c r="F197" s="26"/>
      <c r="G197" s="26"/>
      <c r="AM197" s="26"/>
    </row>
    <row r="198" spans="1:39" hidden="1" x14ac:dyDescent="0.25">
      <c r="A198" s="26"/>
      <c r="B198" s="26"/>
      <c r="C198" s="26"/>
      <c r="D198" s="26"/>
      <c r="E198" s="26"/>
      <c r="F198" s="26"/>
      <c r="G198" s="26"/>
      <c r="AM198" s="26"/>
    </row>
    <row r="199" spans="1:39" hidden="1" x14ac:dyDescent="0.25">
      <c r="A199" s="26"/>
      <c r="B199" s="26"/>
      <c r="C199" s="26"/>
      <c r="D199" s="26"/>
      <c r="E199" s="26"/>
      <c r="F199" s="26"/>
      <c r="G199" s="26"/>
      <c r="AM199" s="26"/>
    </row>
    <row r="200" spans="1:39" hidden="1" x14ac:dyDescent="0.25">
      <c r="A200" s="26"/>
      <c r="B200" s="26"/>
      <c r="C200" s="26"/>
      <c r="D200" s="26"/>
      <c r="E200" s="26"/>
      <c r="F200" s="26"/>
      <c r="G200" s="26"/>
      <c r="AM200" s="26"/>
    </row>
    <row r="201" spans="1:39" hidden="1" x14ac:dyDescent="0.25">
      <c r="A201" s="26"/>
      <c r="B201" s="26"/>
      <c r="C201" s="26"/>
      <c r="D201" s="26"/>
      <c r="E201" s="26"/>
      <c r="F201" s="26"/>
      <c r="G201" s="26"/>
      <c r="AM201" s="26"/>
    </row>
    <row r="202" spans="1:39" hidden="1" x14ac:dyDescent="0.25">
      <c r="A202" s="26"/>
      <c r="B202" s="26"/>
      <c r="C202" s="26"/>
      <c r="D202" s="26"/>
      <c r="E202" s="26"/>
      <c r="F202" s="26"/>
      <c r="G202" s="26"/>
      <c r="AM202" s="26"/>
    </row>
    <row r="203" spans="1:39" hidden="1" x14ac:dyDescent="0.25">
      <c r="A203" s="26"/>
      <c r="B203" s="26"/>
      <c r="C203" s="26"/>
      <c r="D203" s="26"/>
      <c r="E203" s="26"/>
      <c r="F203" s="26"/>
      <c r="G203" s="26"/>
      <c r="AM203" s="26"/>
    </row>
    <row r="204" spans="1:39" hidden="1" x14ac:dyDescent="0.25">
      <c r="A204" s="26"/>
      <c r="B204" s="26"/>
      <c r="C204" s="26"/>
      <c r="D204" s="26"/>
      <c r="E204" s="26"/>
      <c r="F204" s="26"/>
      <c r="G204" s="26"/>
      <c r="AM204" s="26"/>
    </row>
    <row r="205" spans="1:39" hidden="1" x14ac:dyDescent="0.25">
      <c r="A205" s="26"/>
      <c r="B205" s="26"/>
      <c r="C205" s="26"/>
      <c r="D205" s="26"/>
      <c r="E205" s="26"/>
      <c r="F205" s="26"/>
      <c r="G205" s="26"/>
      <c r="AM205" s="26"/>
    </row>
    <row r="206" spans="1:39" hidden="1" x14ac:dyDescent="0.25">
      <c r="A206" s="26"/>
      <c r="B206" s="26"/>
      <c r="C206" s="26"/>
      <c r="D206" s="26"/>
      <c r="E206" s="26"/>
      <c r="F206" s="26"/>
      <c r="G206" s="26"/>
      <c r="AM206" s="26"/>
    </row>
    <row r="207" spans="1:39" hidden="1" x14ac:dyDescent="0.25">
      <c r="A207" s="26"/>
      <c r="B207" s="26"/>
      <c r="C207" s="26"/>
      <c r="D207" s="26"/>
      <c r="E207" s="26"/>
      <c r="F207" s="26"/>
      <c r="G207" s="26"/>
      <c r="AM207" s="26"/>
    </row>
    <row r="208" spans="1:39" hidden="1" x14ac:dyDescent="0.25">
      <c r="A208" s="26"/>
      <c r="B208" s="26"/>
      <c r="C208" s="26"/>
      <c r="D208" s="26"/>
      <c r="E208" s="26"/>
      <c r="F208" s="26"/>
      <c r="G208" s="26"/>
      <c r="AM208" s="26"/>
    </row>
    <row r="209" spans="1:39" hidden="1" x14ac:dyDescent="0.25">
      <c r="A209" s="26"/>
      <c r="B209" s="26"/>
      <c r="C209" s="26"/>
      <c r="D209" s="26"/>
      <c r="E209" s="26"/>
      <c r="F209" s="26"/>
      <c r="G209" s="26"/>
      <c r="AM209" s="26"/>
    </row>
    <row r="210" spans="1:39" hidden="1" x14ac:dyDescent="0.25">
      <c r="A210" s="26"/>
      <c r="B210" s="26"/>
      <c r="C210" s="26"/>
      <c r="D210" s="26"/>
      <c r="E210" s="26"/>
      <c r="F210" s="26"/>
      <c r="G210" s="26"/>
      <c r="AM210" s="26"/>
    </row>
    <row r="211" spans="1:39" hidden="1" x14ac:dyDescent="0.25">
      <c r="A211" s="26"/>
      <c r="B211" s="26"/>
      <c r="C211" s="26"/>
      <c r="D211" s="26"/>
      <c r="E211" s="26"/>
      <c r="F211" s="26"/>
      <c r="G211" s="26"/>
      <c r="AM211" s="26"/>
    </row>
    <row r="212" spans="1:39" hidden="1" x14ac:dyDescent="0.25">
      <c r="A212" s="26"/>
      <c r="B212" s="26"/>
      <c r="C212" s="26"/>
      <c r="D212" s="26"/>
      <c r="E212" s="26"/>
      <c r="F212" s="26"/>
      <c r="G212" s="26"/>
      <c r="AM212" s="26"/>
    </row>
    <row r="213" spans="1:39" hidden="1" x14ac:dyDescent="0.25">
      <c r="A213" s="26"/>
      <c r="B213" s="26"/>
      <c r="C213" s="26"/>
      <c r="D213" s="26"/>
      <c r="E213" s="26"/>
      <c r="F213" s="26"/>
      <c r="G213" s="26"/>
      <c r="AM213" s="26"/>
    </row>
    <row r="214" spans="1:39" hidden="1" x14ac:dyDescent="0.25">
      <c r="A214" s="26"/>
      <c r="B214" s="26"/>
      <c r="C214" s="26"/>
      <c r="D214" s="26"/>
      <c r="E214" s="26"/>
      <c r="F214" s="26"/>
      <c r="G214" s="26"/>
      <c r="AM214" s="26"/>
    </row>
    <row r="215" spans="1:39" hidden="1" x14ac:dyDescent="0.25">
      <c r="A215" s="26"/>
      <c r="B215" s="26"/>
      <c r="C215" s="26"/>
      <c r="D215" s="26"/>
      <c r="E215" s="26"/>
      <c r="F215" s="26"/>
      <c r="G215" s="26"/>
      <c r="AM215" s="26"/>
    </row>
    <row r="216" spans="1:39" hidden="1" x14ac:dyDescent="0.25">
      <c r="A216" s="26"/>
      <c r="B216" s="26"/>
      <c r="C216" s="26"/>
      <c r="D216" s="26"/>
      <c r="E216" s="26"/>
      <c r="F216" s="26"/>
      <c r="G216" s="26"/>
      <c r="AM216" s="26"/>
    </row>
    <row r="217" spans="1:39" hidden="1" x14ac:dyDescent="0.25">
      <c r="A217" s="26"/>
      <c r="B217" s="26"/>
      <c r="C217" s="26"/>
      <c r="D217" s="26"/>
      <c r="E217" s="26"/>
      <c r="F217" s="26"/>
      <c r="G217" s="26"/>
      <c r="AM217" s="26"/>
    </row>
    <row r="218" spans="1:39" hidden="1" x14ac:dyDescent="0.25">
      <c r="A218" s="26"/>
      <c r="B218" s="26"/>
      <c r="C218" s="26"/>
      <c r="D218" s="26"/>
      <c r="E218" s="26"/>
      <c r="F218" s="26"/>
      <c r="G218" s="26"/>
      <c r="AM218" s="26"/>
    </row>
    <row r="219" spans="1:39" hidden="1" x14ac:dyDescent="0.25">
      <c r="A219" s="26"/>
      <c r="B219" s="26"/>
      <c r="C219" s="26"/>
      <c r="D219" s="26"/>
      <c r="E219" s="26"/>
      <c r="F219" s="26"/>
      <c r="G219" s="26"/>
      <c r="AM219" s="26"/>
    </row>
    <row r="220" spans="1:39" hidden="1" x14ac:dyDescent="0.25">
      <c r="A220" s="26"/>
      <c r="B220" s="26"/>
      <c r="C220" s="26"/>
      <c r="D220" s="26"/>
      <c r="E220" s="26"/>
      <c r="F220" s="26"/>
      <c r="G220" s="26"/>
      <c r="AM220" s="26"/>
    </row>
    <row r="221" spans="1:39" hidden="1" x14ac:dyDescent="0.25">
      <c r="A221" s="26"/>
      <c r="B221" s="26"/>
      <c r="C221" s="26"/>
      <c r="D221" s="26"/>
      <c r="E221" s="26"/>
      <c r="F221" s="26"/>
      <c r="G221" s="26"/>
      <c r="AM221" s="26"/>
    </row>
    <row r="222" spans="1:39" hidden="1" x14ac:dyDescent="0.25">
      <c r="A222" s="26"/>
      <c r="B222" s="26"/>
      <c r="C222" s="26"/>
      <c r="D222" s="26"/>
      <c r="E222" s="26"/>
      <c r="F222" s="26"/>
      <c r="G222" s="26"/>
      <c r="AM222" s="26"/>
    </row>
    <row r="223" spans="1:39" hidden="1" x14ac:dyDescent="0.25">
      <c r="A223" s="26"/>
      <c r="B223" s="26"/>
      <c r="C223" s="26"/>
      <c r="D223" s="26"/>
      <c r="E223" s="26"/>
      <c r="F223" s="26"/>
      <c r="G223" s="26"/>
      <c r="AM223" s="26"/>
    </row>
    <row r="224" spans="1:39" hidden="1" x14ac:dyDescent="0.25">
      <c r="A224" s="26"/>
      <c r="B224" s="26"/>
      <c r="C224" s="26"/>
      <c r="D224" s="26"/>
      <c r="E224" s="26"/>
      <c r="F224" s="26"/>
      <c r="G224" s="26"/>
      <c r="AM224" s="26"/>
    </row>
    <row r="225" spans="1:39" hidden="1" x14ac:dyDescent="0.25">
      <c r="A225" s="26"/>
      <c r="B225" s="26"/>
      <c r="C225" s="26"/>
      <c r="D225" s="26"/>
      <c r="E225" s="26"/>
      <c r="F225" s="26"/>
      <c r="G225" s="26"/>
      <c r="AM225" s="26"/>
    </row>
    <row r="226" spans="1:39" hidden="1" x14ac:dyDescent="0.25">
      <c r="A226" s="26"/>
      <c r="B226" s="26"/>
      <c r="C226" s="26"/>
      <c r="D226" s="26"/>
      <c r="E226" s="26"/>
      <c r="F226" s="26"/>
      <c r="G226" s="26"/>
      <c r="AM226" s="26"/>
    </row>
    <row r="227" spans="1:39" hidden="1" x14ac:dyDescent="0.25">
      <c r="A227" s="26"/>
      <c r="B227" s="26"/>
      <c r="C227" s="26"/>
      <c r="D227" s="26"/>
      <c r="E227" s="26"/>
      <c r="F227" s="26"/>
      <c r="G227" s="26"/>
      <c r="AM227" s="26"/>
    </row>
    <row r="228" spans="1:39" hidden="1" x14ac:dyDescent="0.25">
      <c r="A228" s="26"/>
      <c r="B228" s="26"/>
      <c r="C228" s="26"/>
      <c r="D228" s="26"/>
      <c r="E228" s="26"/>
      <c r="F228" s="26"/>
      <c r="G228" s="26"/>
      <c r="AM228" s="26"/>
    </row>
    <row r="229" spans="1:39" hidden="1" x14ac:dyDescent="0.25">
      <c r="A229" s="26"/>
      <c r="B229" s="26"/>
      <c r="C229" s="26"/>
      <c r="D229" s="26"/>
      <c r="E229" s="26"/>
      <c r="F229" s="26"/>
      <c r="G229" s="26"/>
      <c r="AM229" s="26"/>
    </row>
    <row r="230" spans="1:39" hidden="1" x14ac:dyDescent="0.25">
      <c r="A230" s="26"/>
      <c r="B230" s="26"/>
      <c r="C230" s="26"/>
      <c r="D230" s="26"/>
      <c r="E230" s="26"/>
      <c r="F230" s="26"/>
      <c r="G230" s="26"/>
      <c r="AM230" s="26"/>
    </row>
    <row r="231" spans="1:39" hidden="1" x14ac:dyDescent="0.25">
      <c r="A231" s="26"/>
      <c r="B231" s="26"/>
      <c r="C231" s="26"/>
      <c r="D231" s="26"/>
      <c r="E231" s="26"/>
      <c r="F231" s="26"/>
      <c r="G231" s="26"/>
      <c r="AM231" s="26"/>
    </row>
    <row r="232" spans="1:39" hidden="1" x14ac:dyDescent="0.25">
      <c r="A232" s="26"/>
      <c r="B232" s="26"/>
      <c r="C232" s="26"/>
      <c r="D232" s="26"/>
      <c r="E232" s="26"/>
      <c r="F232" s="26"/>
      <c r="G232" s="26"/>
      <c r="AM232" s="26"/>
    </row>
    <row r="233" spans="1:39" hidden="1" x14ac:dyDescent="0.25">
      <c r="A233" s="26"/>
      <c r="B233" s="26"/>
      <c r="C233" s="26"/>
      <c r="D233" s="26"/>
      <c r="E233" s="26"/>
      <c r="F233" s="26"/>
      <c r="G233" s="26"/>
      <c r="AM233" s="26"/>
    </row>
    <row r="234" spans="1:39" hidden="1" x14ac:dyDescent="0.25">
      <c r="A234" s="26"/>
      <c r="B234" s="26"/>
      <c r="C234" s="26"/>
      <c r="D234" s="26"/>
      <c r="E234" s="26"/>
      <c r="F234" s="26"/>
      <c r="G234" s="26"/>
      <c r="AM234" s="26"/>
    </row>
    <row r="235" spans="1:39" hidden="1" x14ac:dyDescent="0.25">
      <c r="A235" s="26"/>
      <c r="B235" s="26"/>
      <c r="C235" s="26"/>
      <c r="D235" s="26"/>
      <c r="E235" s="26"/>
      <c r="F235" s="26"/>
      <c r="G235" s="26"/>
      <c r="AM235" s="26"/>
    </row>
    <row r="236" spans="1:39" hidden="1" x14ac:dyDescent="0.25">
      <c r="A236" s="26"/>
      <c r="B236" s="26"/>
      <c r="C236" s="26"/>
      <c r="D236" s="26"/>
      <c r="E236" s="26"/>
      <c r="F236" s="26"/>
      <c r="G236" s="26"/>
      <c r="AM236" s="26"/>
    </row>
    <row r="237" spans="1:39" hidden="1" x14ac:dyDescent="0.25">
      <c r="A237" s="26"/>
      <c r="B237" s="26"/>
      <c r="C237" s="26"/>
      <c r="D237" s="26"/>
      <c r="E237" s="26"/>
      <c r="F237" s="26"/>
      <c r="G237" s="26"/>
      <c r="AM237" s="26"/>
    </row>
    <row r="238" spans="1:39" hidden="1" x14ac:dyDescent="0.25">
      <c r="A238" s="26"/>
      <c r="B238" s="26"/>
      <c r="C238" s="26"/>
      <c r="D238" s="26"/>
      <c r="E238" s="26"/>
      <c r="F238" s="26"/>
      <c r="G238" s="26"/>
      <c r="AM238" s="26"/>
    </row>
    <row r="239" spans="1:39" hidden="1" x14ac:dyDescent="0.25">
      <c r="A239" s="26"/>
      <c r="B239" s="26"/>
      <c r="C239" s="26"/>
      <c r="D239" s="26"/>
      <c r="E239" s="26"/>
      <c r="F239" s="26"/>
      <c r="G239" s="26"/>
      <c r="AM239" s="26"/>
    </row>
    <row r="240" spans="1:39" hidden="1" x14ac:dyDescent="0.25">
      <c r="A240" s="26"/>
      <c r="B240" s="26"/>
      <c r="C240" s="26"/>
      <c r="D240" s="26"/>
      <c r="E240" s="26"/>
      <c r="F240" s="26"/>
      <c r="G240" s="26"/>
      <c r="AM240" s="26"/>
    </row>
    <row r="241" spans="1:39" hidden="1" x14ac:dyDescent="0.25">
      <c r="A241" s="26"/>
      <c r="B241" s="26"/>
      <c r="C241" s="26"/>
      <c r="D241" s="26"/>
      <c r="E241" s="26"/>
      <c r="F241" s="26"/>
      <c r="G241" s="26"/>
      <c r="AM241" s="26"/>
    </row>
    <row r="242" spans="1:39" hidden="1" x14ac:dyDescent="0.25">
      <c r="A242" s="26"/>
      <c r="B242" s="26"/>
      <c r="C242" s="26"/>
      <c r="D242" s="26"/>
      <c r="E242" s="26"/>
      <c r="F242" s="26"/>
      <c r="G242" s="26"/>
      <c r="AM242" s="26"/>
    </row>
    <row r="243" spans="1:39" hidden="1" x14ac:dyDescent="0.25">
      <c r="A243" s="26"/>
      <c r="B243" s="26"/>
      <c r="C243" s="26"/>
      <c r="D243" s="26"/>
      <c r="E243" s="26"/>
      <c r="F243" s="26"/>
      <c r="G243" s="26"/>
      <c r="AM243" s="26"/>
    </row>
    <row r="244" spans="1:39" hidden="1" x14ac:dyDescent="0.25">
      <c r="A244" s="26"/>
      <c r="B244" s="26"/>
      <c r="C244" s="26"/>
      <c r="D244" s="26"/>
      <c r="E244" s="26"/>
      <c r="F244" s="26"/>
      <c r="G244" s="26"/>
      <c r="AM244" s="26"/>
    </row>
    <row r="245" spans="1:39" hidden="1" x14ac:dyDescent="0.25">
      <c r="A245" s="26"/>
      <c r="B245" s="26"/>
      <c r="C245" s="26"/>
      <c r="D245" s="26"/>
      <c r="E245" s="26"/>
      <c r="F245" s="26"/>
      <c r="G245" s="26"/>
      <c r="AM245" s="26"/>
    </row>
    <row r="246" spans="1:39" hidden="1" x14ac:dyDescent="0.25">
      <c r="A246" s="26"/>
      <c r="B246" s="26"/>
      <c r="C246" s="26"/>
      <c r="D246" s="26"/>
      <c r="E246" s="26"/>
      <c r="F246" s="26"/>
      <c r="G246" s="26"/>
      <c r="AM246" s="26"/>
    </row>
    <row r="247" spans="1:39" hidden="1" x14ac:dyDescent="0.25">
      <c r="A247" s="26"/>
      <c r="B247" s="26"/>
      <c r="C247" s="26"/>
      <c r="D247" s="26"/>
      <c r="E247" s="26"/>
      <c r="F247" s="26"/>
      <c r="G247" s="26"/>
      <c r="AM247" s="26"/>
    </row>
    <row r="248" spans="1:39" hidden="1" x14ac:dyDescent="0.25">
      <c r="A248" s="26"/>
      <c r="B248" s="26"/>
      <c r="C248" s="26"/>
      <c r="D248" s="26"/>
      <c r="E248" s="26"/>
      <c r="F248" s="26"/>
      <c r="G248" s="26"/>
      <c r="AM248" s="26"/>
    </row>
    <row r="249" spans="1:39" hidden="1" x14ac:dyDescent="0.25">
      <c r="A249" s="26"/>
      <c r="B249" s="26"/>
      <c r="C249" s="26"/>
      <c r="D249" s="26"/>
      <c r="E249" s="26"/>
      <c r="F249" s="26"/>
      <c r="G249" s="26"/>
      <c r="AM249" s="26"/>
    </row>
    <row r="250" spans="1:39" hidden="1" x14ac:dyDescent="0.25">
      <c r="A250" s="26"/>
      <c r="B250" s="26"/>
      <c r="C250" s="26"/>
      <c r="D250" s="26"/>
      <c r="E250" s="26"/>
      <c r="F250" s="26"/>
      <c r="G250" s="26"/>
      <c r="AM250" s="26"/>
    </row>
    <row r="251" spans="1:39" hidden="1" x14ac:dyDescent="0.25">
      <c r="A251" s="26"/>
      <c r="B251" s="26"/>
      <c r="C251" s="26"/>
      <c r="D251" s="26"/>
      <c r="E251" s="26"/>
      <c r="F251" s="26"/>
      <c r="G251" s="26"/>
      <c r="AM251" s="26"/>
    </row>
    <row r="252" spans="1:39" hidden="1" x14ac:dyDescent="0.25">
      <c r="A252" s="26"/>
      <c r="B252" s="26"/>
      <c r="C252" s="26"/>
      <c r="D252" s="26"/>
      <c r="E252" s="26"/>
      <c r="F252" s="26"/>
      <c r="G252" s="26"/>
      <c r="AM252" s="26"/>
    </row>
    <row r="253" spans="1:39" hidden="1" x14ac:dyDescent="0.25">
      <c r="A253" s="26"/>
      <c r="B253" s="26"/>
      <c r="C253" s="26"/>
      <c r="D253" s="26"/>
      <c r="E253" s="26"/>
      <c r="F253" s="26"/>
      <c r="G253" s="26"/>
      <c r="AM253" s="26"/>
    </row>
    <row r="254" spans="1:39" hidden="1" x14ac:dyDescent="0.25">
      <c r="A254" s="26"/>
      <c r="B254" s="26"/>
      <c r="C254" s="26"/>
      <c r="D254" s="26"/>
      <c r="E254" s="26"/>
      <c r="F254" s="26"/>
      <c r="G254" s="26"/>
      <c r="AM254" s="26"/>
    </row>
    <row r="255" spans="1:39" hidden="1" x14ac:dyDescent="0.25">
      <c r="A255" s="26"/>
      <c r="B255" s="26"/>
      <c r="C255" s="26"/>
      <c r="D255" s="26"/>
      <c r="E255" s="26"/>
      <c r="F255" s="26"/>
      <c r="G255" s="26"/>
      <c r="AM255" s="26"/>
    </row>
    <row r="256" spans="1:39" hidden="1" x14ac:dyDescent="0.25">
      <c r="A256" s="26"/>
      <c r="B256" s="26"/>
      <c r="C256" s="26"/>
      <c r="D256" s="26"/>
      <c r="E256" s="26"/>
      <c r="F256" s="26"/>
      <c r="G256" s="26"/>
      <c r="AM256" s="26"/>
    </row>
    <row r="257" spans="1:39" hidden="1" x14ac:dyDescent="0.25">
      <c r="A257" s="26"/>
      <c r="B257" s="26"/>
      <c r="C257" s="26"/>
      <c r="D257" s="26"/>
      <c r="E257" s="26"/>
      <c r="F257" s="26"/>
      <c r="G257" s="26"/>
      <c r="AM257" s="26"/>
    </row>
    <row r="258" spans="1:39" hidden="1" x14ac:dyDescent="0.25">
      <c r="A258" s="26"/>
      <c r="B258" s="26"/>
      <c r="C258" s="26"/>
      <c r="D258" s="26"/>
      <c r="E258" s="26"/>
      <c r="F258" s="26"/>
      <c r="G258" s="26"/>
      <c r="AM258" s="26"/>
    </row>
    <row r="259" spans="1:39" hidden="1" x14ac:dyDescent="0.25">
      <c r="A259" s="26"/>
      <c r="B259" s="26"/>
      <c r="C259" s="26"/>
      <c r="D259" s="26"/>
      <c r="E259" s="26"/>
      <c r="F259" s="26"/>
      <c r="G259" s="26"/>
      <c r="AM259" s="26"/>
    </row>
    <row r="260" spans="1:39" hidden="1" x14ac:dyDescent="0.25">
      <c r="A260" s="26"/>
      <c r="B260" s="26"/>
      <c r="C260" s="26"/>
      <c r="D260" s="26"/>
      <c r="E260" s="26"/>
      <c r="F260" s="26"/>
      <c r="G260" s="26"/>
      <c r="AM260" s="26"/>
    </row>
    <row r="261" spans="1:39" hidden="1" x14ac:dyDescent="0.25">
      <c r="A261" s="26"/>
      <c r="B261" s="26"/>
      <c r="C261" s="26"/>
      <c r="D261" s="26"/>
      <c r="E261" s="26"/>
      <c r="F261" s="26"/>
      <c r="G261" s="26"/>
      <c r="AM261" s="26"/>
    </row>
    <row r="262" spans="1:39" hidden="1" x14ac:dyDescent="0.25">
      <c r="A262" s="26"/>
      <c r="B262" s="26"/>
      <c r="C262" s="26"/>
      <c r="D262" s="26"/>
      <c r="E262" s="26"/>
      <c r="F262" s="26"/>
      <c r="G262" s="26"/>
      <c r="AM262" s="26"/>
    </row>
    <row r="263" spans="1:39" hidden="1" x14ac:dyDescent="0.25">
      <c r="A263" s="26"/>
      <c r="B263" s="26"/>
      <c r="C263" s="26"/>
      <c r="D263" s="26"/>
      <c r="E263" s="26"/>
      <c r="F263" s="26"/>
      <c r="G263" s="26"/>
      <c r="AM263" s="26"/>
    </row>
    <row r="264" spans="1:39" hidden="1" x14ac:dyDescent="0.25">
      <c r="A264" s="26"/>
      <c r="B264" s="26"/>
      <c r="C264" s="26"/>
      <c r="D264" s="26"/>
      <c r="E264" s="26"/>
      <c r="F264" s="26"/>
      <c r="G264" s="26"/>
      <c r="AM264" s="26"/>
    </row>
    <row r="265" spans="1:39" hidden="1" x14ac:dyDescent="0.25">
      <c r="A265" s="26"/>
      <c r="B265" s="26"/>
      <c r="C265" s="26"/>
      <c r="D265" s="26"/>
      <c r="E265" s="26"/>
      <c r="F265" s="26"/>
      <c r="G265" s="26"/>
      <c r="AM265" s="26"/>
    </row>
    <row r="266" spans="1:39" hidden="1" x14ac:dyDescent="0.25">
      <c r="A266" s="26"/>
      <c r="B266" s="26"/>
      <c r="C266" s="26"/>
      <c r="D266" s="26"/>
      <c r="E266" s="26"/>
      <c r="F266" s="26"/>
      <c r="G266" s="26"/>
      <c r="AM266" s="26"/>
    </row>
    <row r="267" spans="1:39" hidden="1" x14ac:dyDescent="0.25">
      <c r="A267" s="26"/>
      <c r="B267" s="26"/>
      <c r="C267" s="26"/>
      <c r="D267" s="26"/>
      <c r="E267" s="26"/>
      <c r="F267" s="26"/>
      <c r="G267" s="26"/>
      <c r="AM267" s="26"/>
    </row>
    <row r="268" spans="1:39" hidden="1" x14ac:dyDescent="0.25">
      <c r="A268" s="26"/>
      <c r="B268" s="26"/>
      <c r="C268" s="26"/>
      <c r="D268" s="26"/>
      <c r="E268" s="26"/>
      <c r="F268" s="26"/>
      <c r="G268" s="26"/>
      <c r="AM268" s="26"/>
    </row>
    <row r="269" spans="1:39" hidden="1" x14ac:dyDescent="0.25">
      <c r="A269" s="26"/>
      <c r="B269" s="26"/>
      <c r="C269" s="26"/>
      <c r="D269" s="26"/>
      <c r="E269" s="26"/>
      <c r="F269" s="26"/>
      <c r="G269" s="26"/>
      <c r="AM269" s="26"/>
    </row>
    <row r="270" spans="1:39" hidden="1" x14ac:dyDescent="0.25">
      <c r="A270" s="26"/>
      <c r="B270" s="26"/>
      <c r="C270" s="26"/>
      <c r="D270" s="26"/>
      <c r="E270" s="26"/>
      <c r="F270" s="26"/>
      <c r="G270" s="26"/>
      <c r="AM270" s="26"/>
    </row>
    <row r="271" spans="1:39" hidden="1" x14ac:dyDescent="0.25">
      <c r="A271" s="26"/>
      <c r="B271" s="26"/>
      <c r="C271" s="26"/>
      <c r="D271" s="26"/>
      <c r="E271" s="26"/>
      <c r="F271" s="26"/>
      <c r="G271" s="26"/>
      <c r="AM271" s="26"/>
    </row>
    <row r="272" spans="1:39" hidden="1" x14ac:dyDescent="0.25">
      <c r="A272" s="26"/>
      <c r="B272" s="26"/>
      <c r="C272" s="26"/>
      <c r="D272" s="26"/>
      <c r="E272" s="26"/>
      <c r="F272" s="26"/>
      <c r="G272" s="26"/>
      <c r="AM272" s="26"/>
    </row>
    <row r="273" spans="1:39" hidden="1" x14ac:dyDescent="0.25">
      <c r="A273" s="26"/>
      <c r="B273" s="26"/>
      <c r="C273" s="26"/>
      <c r="D273" s="26"/>
      <c r="E273" s="26"/>
      <c r="F273" s="26"/>
      <c r="G273" s="26"/>
      <c r="AM273" s="26"/>
    </row>
    <row r="274" spans="1:39" hidden="1" x14ac:dyDescent="0.25">
      <c r="A274" s="26"/>
      <c r="B274" s="26"/>
      <c r="C274" s="26"/>
      <c r="D274" s="26"/>
      <c r="E274" s="26"/>
      <c r="F274" s="26"/>
      <c r="G274" s="26"/>
      <c r="AM274" s="26"/>
    </row>
    <row r="275" spans="1:39" hidden="1" x14ac:dyDescent="0.25">
      <c r="A275" s="26"/>
      <c r="B275" s="26"/>
      <c r="C275" s="26"/>
      <c r="D275" s="26"/>
      <c r="E275" s="26"/>
      <c r="F275" s="26"/>
      <c r="G275" s="26"/>
      <c r="AM275" s="26"/>
    </row>
    <row r="276" spans="1:39" hidden="1" x14ac:dyDescent="0.25">
      <c r="A276" s="26"/>
      <c r="B276" s="26"/>
      <c r="C276" s="26"/>
      <c r="D276" s="26"/>
      <c r="E276" s="26"/>
      <c r="F276" s="26"/>
      <c r="G276" s="26"/>
      <c r="AM276" s="26"/>
    </row>
    <row r="277" spans="1:39" hidden="1" x14ac:dyDescent="0.25">
      <c r="A277" s="26"/>
      <c r="B277" s="26"/>
      <c r="C277" s="26"/>
      <c r="D277" s="26"/>
      <c r="E277" s="26"/>
      <c r="F277" s="26"/>
      <c r="G277" s="26"/>
      <c r="AM277" s="26"/>
    </row>
    <row r="278" spans="1:39" hidden="1" x14ac:dyDescent="0.25">
      <c r="A278" s="26"/>
      <c r="B278" s="26"/>
      <c r="C278" s="26"/>
      <c r="D278" s="26"/>
      <c r="E278" s="26"/>
      <c r="F278" s="26"/>
      <c r="G278" s="26"/>
      <c r="AM278" s="26"/>
    </row>
    <row r="279" spans="1:39" hidden="1" x14ac:dyDescent="0.25">
      <c r="A279" s="26"/>
      <c r="B279" s="26"/>
      <c r="C279" s="26"/>
      <c r="D279" s="26"/>
      <c r="E279" s="26"/>
      <c r="F279" s="26"/>
      <c r="G279" s="26"/>
      <c r="AM279" s="26"/>
    </row>
    <row r="280" spans="1:39" hidden="1" x14ac:dyDescent="0.25">
      <c r="A280" s="26"/>
      <c r="B280" s="26"/>
      <c r="C280" s="26"/>
      <c r="D280" s="26"/>
      <c r="E280" s="26"/>
      <c r="F280" s="26"/>
      <c r="G280" s="26"/>
      <c r="AM280" s="26"/>
    </row>
    <row r="281" spans="1:39" hidden="1" x14ac:dyDescent="0.25">
      <c r="A281" s="26"/>
      <c r="B281" s="26"/>
      <c r="C281" s="26"/>
      <c r="D281" s="26"/>
      <c r="E281" s="26"/>
      <c r="F281" s="26"/>
      <c r="G281" s="26"/>
      <c r="AM281" s="26"/>
    </row>
    <row r="282" spans="1:39" hidden="1" x14ac:dyDescent="0.25">
      <c r="A282" s="26"/>
      <c r="B282" s="26"/>
      <c r="C282" s="26"/>
      <c r="D282" s="26"/>
      <c r="E282" s="26"/>
      <c r="F282" s="26"/>
      <c r="G282" s="26"/>
      <c r="AM282" s="26"/>
    </row>
    <row r="283" spans="1:39" hidden="1" x14ac:dyDescent="0.25">
      <c r="A283" s="26"/>
      <c r="B283" s="26"/>
      <c r="C283" s="26"/>
      <c r="D283" s="26"/>
      <c r="E283" s="26"/>
      <c r="F283" s="26"/>
      <c r="G283" s="26"/>
      <c r="AM283" s="26"/>
    </row>
    <row r="284" spans="1:39" hidden="1" x14ac:dyDescent="0.25">
      <c r="A284" s="26"/>
      <c r="B284" s="26"/>
      <c r="C284" s="26"/>
      <c r="D284" s="26"/>
      <c r="E284" s="26"/>
      <c r="F284" s="26"/>
      <c r="G284" s="26"/>
      <c r="AM284" s="26"/>
    </row>
    <row r="285" spans="1:39" hidden="1" x14ac:dyDescent="0.25">
      <c r="A285" s="26"/>
      <c r="B285" s="26"/>
      <c r="C285" s="26"/>
      <c r="D285" s="26"/>
      <c r="E285" s="26"/>
      <c r="F285" s="26"/>
      <c r="G285" s="26"/>
      <c r="AM285" s="26"/>
    </row>
    <row r="286" spans="1:39" hidden="1" x14ac:dyDescent="0.25">
      <c r="A286" s="26"/>
      <c r="B286" s="26"/>
      <c r="C286" s="26"/>
      <c r="D286" s="26"/>
      <c r="E286" s="26"/>
      <c r="F286" s="26"/>
      <c r="G286" s="26"/>
      <c r="AM286" s="26"/>
    </row>
    <row r="287" spans="1:39" hidden="1" x14ac:dyDescent="0.25">
      <c r="A287" s="26"/>
      <c r="B287" s="26"/>
      <c r="C287" s="26"/>
      <c r="D287" s="26"/>
      <c r="E287" s="26"/>
      <c r="F287" s="26"/>
      <c r="G287" s="26"/>
      <c r="AM287" s="26"/>
    </row>
    <row r="288" spans="1:39" hidden="1" x14ac:dyDescent="0.25">
      <c r="A288" s="26"/>
      <c r="B288" s="26"/>
      <c r="C288" s="26"/>
      <c r="D288" s="26"/>
      <c r="E288" s="26"/>
      <c r="F288" s="26"/>
      <c r="G288" s="26"/>
      <c r="AM288" s="26"/>
    </row>
    <row r="289" spans="1:39" hidden="1" x14ac:dyDescent="0.25">
      <c r="A289" s="26"/>
      <c r="B289" s="26"/>
      <c r="C289" s="26"/>
      <c r="D289" s="26"/>
      <c r="E289" s="26"/>
      <c r="F289" s="26"/>
      <c r="G289" s="26"/>
      <c r="AM289" s="26"/>
    </row>
    <row r="290" spans="1:39" hidden="1" x14ac:dyDescent="0.25">
      <c r="A290" s="26"/>
      <c r="B290" s="26"/>
      <c r="C290" s="26"/>
      <c r="D290" s="26"/>
      <c r="E290" s="26"/>
      <c r="F290" s="26"/>
      <c r="G290" s="26"/>
      <c r="AM290" s="26"/>
    </row>
    <row r="291" spans="1:39" hidden="1" x14ac:dyDescent="0.25">
      <c r="A291" s="26"/>
      <c r="B291" s="26"/>
      <c r="C291" s="26"/>
      <c r="D291" s="26"/>
      <c r="E291" s="26"/>
      <c r="F291" s="26"/>
      <c r="G291" s="26"/>
      <c r="AM291" s="26"/>
    </row>
    <row r="292" spans="1:39" hidden="1" x14ac:dyDescent="0.25">
      <c r="A292" s="26"/>
      <c r="B292" s="26"/>
      <c r="C292" s="26"/>
      <c r="D292" s="26"/>
      <c r="E292" s="26"/>
      <c r="F292" s="26"/>
      <c r="G292" s="26"/>
      <c r="AM292" s="26"/>
    </row>
    <row r="293" spans="1:39" hidden="1" x14ac:dyDescent="0.25">
      <c r="A293" s="26"/>
      <c r="B293" s="26"/>
      <c r="C293" s="26"/>
      <c r="D293" s="26"/>
      <c r="E293" s="26"/>
      <c r="F293" s="26"/>
      <c r="G293" s="26"/>
      <c r="AM293" s="26"/>
    </row>
    <row r="294" spans="1:39" hidden="1" x14ac:dyDescent="0.25">
      <c r="A294" s="26"/>
      <c r="B294" s="26"/>
      <c r="C294" s="26"/>
      <c r="D294" s="26"/>
      <c r="E294" s="26"/>
      <c r="F294" s="26"/>
      <c r="G294" s="26"/>
      <c r="AM294" s="26"/>
    </row>
    <row r="295" spans="1:39" hidden="1" x14ac:dyDescent="0.25">
      <c r="A295" s="26"/>
      <c r="B295" s="26"/>
      <c r="C295" s="26"/>
      <c r="D295" s="26"/>
      <c r="E295" s="26"/>
      <c r="F295" s="26"/>
      <c r="G295" s="26"/>
      <c r="AM295" s="26"/>
    </row>
    <row r="296" spans="1:39" hidden="1" x14ac:dyDescent="0.25">
      <c r="A296" s="26"/>
      <c r="B296" s="26"/>
      <c r="C296" s="26"/>
      <c r="D296" s="26"/>
      <c r="E296" s="26"/>
      <c r="F296" s="26"/>
      <c r="G296" s="26"/>
      <c r="AM296" s="26"/>
    </row>
    <row r="297" spans="1:39" hidden="1" x14ac:dyDescent="0.25">
      <c r="A297" s="26"/>
      <c r="B297" s="26"/>
      <c r="C297" s="26"/>
      <c r="D297" s="26"/>
      <c r="E297" s="26"/>
      <c r="F297" s="26"/>
      <c r="G297" s="26"/>
      <c r="AM297" s="26"/>
    </row>
    <row r="298" spans="1:39" hidden="1" x14ac:dyDescent="0.25">
      <c r="A298" s="26"/>
      <c r="B298" s="26"/>
      <c r="C298" s="26"/>
      <c r="D298" s="26"/>
      <c r="E298" s="26"/>
      <c r="F298" s="26"/>
      <c r="G298" s="26"/>
      <c r="AM298" s="26"/>
    </row>
    <row r="299" spans="1:39" hidden="1" x14ac:dyDescent="0.25">
      <c r="A299" s="26"/>
      <c r="B299" s="26"/>
      <c r="C299" s="26"/>
      <c r="D299" s="26"/>
      <c r="E299" s="26"/>
      <c r="F299" s="26"/>
      <c r="G299" s="26"/>
      <c r="AM299" s="26"/>
    </row>
    <row r="300" spans="1:39" hidden="1" x14ac:dyDescent="0.25">
      <c r="A300" s="26"/>
      <c r="B300" s="26"/>
      <c r="C300" s="26"/>
      <c r="D300" s="26"/>
      <c r="E300" s="26"/>
      <c r="F300" s="26"/>
      <c r="G300" s="26"/>
      <c r="AM300" s="26"/>
    </row>
    <row r="301" spans="1:39" hidden="1" x14ac:dyDescent="0.25">
      <c r="A301" s="26"/>
      <c r="B301" s="26"/>
      <c r="C301" s="26"/>
      <c r="D301" s="26"/>
      <c r="E301" s="26"/>
      <c r="F301" s="26"/>
      <c r="G301" s="26"/>
      <c r="AM301" s="26"/>
    </row>
    <row r="302" spans="1:39" hidden="1" x14ac:dyDescent="0.25">
      <c r="A302" s="26"/>
      <c r="B302" s="26"/>
      <c r="C302" s="26"/>
      <c r="D302" s="26"/>
      <c r="E302" s="26"/>
      <c r="F302" s="26"/>
      <c r="G302" s="26"/>
      <c r="AM302" s="26"/>
    </row>
    <row r="303" spans="1:39" hidden="1" x14ac:dyDescent="0.25">
      <c r="A303" s="26"/>
      <c r="B303" s="26"/>
      <c r="C303" s="26"/>
      <c r="D303" s="26"/>
      <c r="E303" s="26"/>
      <c r="F303" s="26"/>
      <c r="G303" s="26"/>
      <c r="AM303" s="26"/>
    </row>
    <row r="304" spans="1:39" hidden="1" x14ac:dyDescent="0.25">
      <c r="A304" s="26"/>
      <c r="B304" s="26"/>
      <c r="C304" s="26"/>
      <c r="D304" s="26"/>
      <c r="E304" s="26"/>
      <c r="F304" s="26"/>
      <c r="G304" s="26"/>
      <c r="AM304" s="26"/>
    </row>
    <row r="305" spans="1:39" hidden="1" x14ac:dyDescent="0.25">
      <c r="A305" s="26"/>
      <c r="B305" s="26"/>
      <c r="C305" s="26"/>
      <c r="D305" s="26"/>
      <c r="E305" s="26"/>
      <c r="F305" s="26"/>
      <c r="G305" s="26"/>
      <c r="AM305" s="26"/>
    </row>
    <row r="306" spans="1:39" hidden="1" x14ac:dyDescent="0.25">
      <c r="A306" s="26"/>
      <c r="B306" s="26"/>
      <c r="C306" s="26"/>
      <c r="D306" s="26"/>
      <c r="E306" s="26"/>
      <c r="F306" s="26"/>
      <c r="G306" s="26"/>
      <c r="AM306" s="26"/>
    </row>
    <row r="307" spans="1:39" hidden="1" x14ac:dyDescent="0.25">
      <c r="A307" s="26"/>
      <c r="B307" s="26"/>
      <c r="C307" s="26"/>
      <c r="D307" s="26"/>
      <c r="E307" s="26"/>
      <c r="F307" s="26"/>
      <c r="G307" s="26"/>
      <c r="AM307" s="26"/>
    </row>
    <row r="308" spans="1:39" hidden="1" x14ac:dyDescent="0.25">
      <c r="A308" s="26"/>
      <c r="B308" s="26"/>
      <c r="C308" s="26"/>
      <c r="D308" s="26"/>
      <c r="E308" s="26"/>
      <c r="F308" s="26"/>
      <c r="G308" s="26"/>
      <c r="AM308" s="26"/>
    </row>
    <row r="309" spans="1:39" hidden="1" x14ac:dyDescent="0.25">
      <c r="A309" s="26"/>
      <c r="B309" s="26"/>
      <c r="C309" s="26"/>
      <c r="D309" s="26"/>
      <c r="E309" s="26"/>
      <c r="F309" s="26"/>
      <c r="G309" s="26"/>
      <c r="AM309" s="26"/>
    </row>
    <row r="310" spans="1:39" hidden="1" x14ac:dyDescent="0.25">
      <c r="A310" s="26"/>
      <c r="B310" s="26"/>
      <c r="C310" s="26"/>
      <c r="D310" s="26"/>
      <c r="E310" s="26"/>
      <c r="F310" s="26"/>
      <c r="G310" s="26"/>
      <c r="AM310" s="26"/>
    </row>
    <row r="311" spans="1:39" hidden="1" x14ac:dyDescent="0.25">
      <c r="A311" s="26"/>
      <c r="B311" s="26"/>
      <c r="C311" s="26"/>
      <c r="D311" s="26"/>
      <c r="E311" s="26"/>
      <c r="F311" s="26"/>
      <c r="G311" s="26"/>
      <c r="AM311" s="26"/>
    </row>
    <row r="312" spans="1:39" hidden="1" x14ac:dyDescent="0.25">
      <c r="A312" s="26"/>
      <c r="B312" s="26"/>
      <c r="C312" s="26"/>
      <c r="D312" s="26"/>
      <c r="E312" s="26"/>
      <c r="F312" s="26"/>
      <c r="G312" s="26"/>
      <c r="AM312" s="26"/>
    </row>
    <row r="313" spans="1:39" hidden="1" x14ac:dyDescent="0.25">
      <c r="A313" s="26"/>
      <c r="B313" s="26"/>
      <c r="C313" s="26"/>
      <c r="D313" s="26"/>
      <c r="E313" s="26"/>
      <c r="F313" s="26"/>
      <c r="G313" s="26"/>
      <c r="AM313" s="26"/>
    </row>
    <row r="314" spans="1:39" hidden="1" x14ac:dyDescent="0.25">
      <c r="A314" s="26"/>
      <c r="B314" s="26"/>
      <c r="C314" s="26"/>
      <c r="D314" s="26"/>
      <c r="E314" s="26"/>
      <c r="F314" s="26"/>
      <c r="G314" s="26"/>
      <c r="AM314" s="26"/>
    </row>
    <row r="315" spans="1:39" hidden="1" x14ac:dyDescent="0.25">
      <c r="A315" s="26"/>
      <c r="B315" s="26"/>
      <c r="C315" s="26"/>
      <c r="D315" s="26"/>
      <c r="E315" s="26"/>
      <c r="F315" s="26"/>
      <c r="G315" s="26"/>
      <c r="AM315" s="26"/>
    </row>
    <row r="316" spans="1:39" hidden="1" x14ac:dyDescent="0.25">
      <c r="A316" s="26"/>
      <c r="B316" s="26"/>
      <c r="C316" s="26"/>
      <c r="D316" s="26"/>
      <c r="E316" s="26"/>
      <c r="F316" s="26"/>
      <c r="G316" s="26"/>
      <c r="AM316" s="26"/>
    </row>
    <row r="317" spans="1:39" hidden="1" x14ac:dyDescent="0.25">
      <c r="A317" s="26"/>
      <c r="B317" s="26"/>
      <c r="C317" s="26"/>
      <c r="D317" s="26"/>
      <c r="E317" s="26"/>
      <c r="F317" s="26"/>
      <c r="G317" s="26"/>
      <c r="AM317" s="26"/>
    </row>
    <row r="318" spans="1:39" hidden="1" x14ac:dyDescent="0.25">
      <c r="A318" s="26"/>
      <c r="B318" s="26"/>
      <c r="C318" s="26"/>
      <c r="D318" s="26"/>
      <c r="E318" s="26"/>
      <c r="F318" s="26"/>
      <c r="G318" s="26"/>
      <c r="AM318" s="26"/>
    </row>
    <row r="319" spans="1:39" hidden="1" x14ac:dyDescent="0.25">
      <c r="A319" s="26"/>
      <c r="B319" s="26"/>
      <c r="C319" s="26"/>
      <c r="D319" s="26"/>
      <c r="E319" s="26"/>
      <c r="F319" s="26"/>
      <c r="G319" s="26"/>
      <c r="AM319" s="26"/>
    </row>
    <row r="320" spans="1:39" hidden="1" x14ac:dyDescent="0.25">
      <c r="A320" s="26"/>
      <c r="B320" s="26"/>
      <c r="C320" s="26"/>
      <c r="D320" s="26"/>
      <c r="E320" s="26"/>
      <c r="F320" s="26"/>
      <c r="G320" s="26"/>
      <c r="AM320" s="26"/>
    </row>
    <row r="321" spans="1:39" hidden="1" x14ac:dyDescent="0.25">
      <c r="A321" s="26"/>
      <c r="B321" s="26"/>
      <c r="C321" s="26"/>
      <c r="D321" s="26"/>
      <c r="E321" s="26"/>
      <c r="F321" s="26"/>
      <c r="G321" s="26"/>
      <c r="AM321" s="26"/>
    </row>
    <row r="322" spans="1:39" hidden="1" x14ac:dyDescent="0.25">
      <c r="A322" s="26"/>
      <c r="B322" s="26"/>
      <c r="C322" s="26"/>
      <c r="D322" s="26"/>
      <c r="E322" s="26"/>
      <c r="F322" s="26"/>
      <c r="G322" s="26"/>
      <c r="AM322" s="26"/>
    </row>
    <row r="323" spans="1:39" hidden="1" x14ac:dyDescent="0.25">
      <c r="A323" s="26"/>
      <c r="B323" s="26"/>
      <c r="C323" s="26"/>
      <c r="D323" s="26"/>
      <c r="E323" s="26"/>
      <c r="F323" s="26"/>
      <c r="G323" s="26"/>
      <c r="AM323" s="26"/>
    </row>
    <row r="324" spans="1:39" hidden="1" x14ac:dyDescent="0.25">
      <c r="A324" s="26"/>
      <c r="B324" s="26"/>
      <c r="C324" s="26"/>
      <c r="D324" s="26"/>
      <c r="E324" s="26"/>
      <c r="F324" s="26"/>
      <c r="G324" s="26"/>
      <c r="AM324" s="26"/>
    </row>
    <row r="325" spans="1:39" hidden="1" x14ac:dyDescent="0.25">
      <c r="A325" s="26"/>
      <c r="B325" s="26"/>
      <c r="C325" s="26"/>
      <c r="D325" s="26"/>
      <c r="E325" s="26"/>
      <c r="F325" s="26"/>
      <c r="G325" s="26"/>
      <c r="AM325" s="26"/>
    </row>
    <row r="326" spans="1:39" hidden="1" x14ac:dyDescent="0.25">
      <c r="A326" s="26"/>
      <c r="B326" s="26"/>
      <c r="C326" s="26"/>
      <c r="D326" s="26"/>
      <c r="E326" s="26"/>
      <c r="F326" s="26"/>
      <c r="G326" s="26"/>
      <c r="AM326" s="26"/>
    </row>
    <row r="327" spans="1:39" hidden="1" x14ac:dyDescent="0.25">
      <c r="A327" s="26"/>
      <c r="B327" s="26"/>
      <c r="C327" s="26"/>
      <c r="D327" s="26"/>
      <c r="E327" s="26"/>
      <c r="F327" s="26"/>
      <c r="G327" s="26"/>
      <c r="AM327" s="26"/>
    </row>
    <row r="328" spans="1:39" hidden="1" x14ac:dyDescent="0.25">
      <c r="A328" s="26"/>
      <c r="B328" s="26"/>
      <c r="C328" s="26"/>
      <c r="D328" s="26"/>
      <c r="E328" s="26"/>
      <c r="F328" s="26"/>
      <c r="G328" s="26"/>
      <c r="AM328" s="26"/>
    </row>
    <row r="329" spans="1:39" hidden="1" x14ac:dyDescent="0.25">
      <c r="A329" s="26"/>
      <c r="B329" s="26"/>
      <c r="C329" s="26"/>
      <c r="D329" s="26"/>
      <c r="E329" s="26"/>
      <c r="F329" s="26"/>
      <c r="G329" s="26"/>
      <c r="AM329" s="26"/>
    </row>
    <row r="330" spans="1:39" hidden="1" x14ac:dyDescent="0.25">
      <c r="A330" s="26"/>
      <c r="B330" s="26"/>
      <c r="C330" s="26"/>
      <c r="D330" s="26"/>
      <c r="E330" s="26"/>
      <c r="F330" s="26"/>
      <c r="G330" s="26"/>
      <c r="AM330" s="26"/>
    </row>
    <row r="331" spans="1:39" hidden="1" x14ac:dyDescent="0.25">
      <c r="A331" s="26"/>
      <c r="B331" s="26"/>
      <c r="C331" s="26"/>
      <c r="D331" s="26"/>
      <c r="E331" s="26"/>
      <c r="F331" s="26"/>
      <c r="G331" s="26"/>
      <c r="AM331" s="26"/>
    </row>
    <row r="332" spans="1:39" hidden="1" x14ac:dyDescent="0.25">
      <c r="A332" s="26"/>
      <c r="B332" s="26"/>
      <c r="C332" s="26"/>
      <c r="D332" s="26"/>
      <c r="E332" s="26"/>
      <c r="F332" s="26"/>
      <c r="G332" s="26"/>
      <c r="AM332" s="26"/>
    </row>
    <row r="333" spans="1:39" hidden="1" x14ac:dyDescent="0.25">
      <c r="A333" s="26"/>
      <c r="B333" s="26"/>
      <c r="C333" s="26"/>
      <c r="D333" s="26"/>
      <c r="E333" s="26"/>
      <c r="F333" s="26"/>
      <c r="G333" s="26"/>
      <c r="AM333" s="26"/>
    </row>
    <row r="334" spans="1:39" hidden="1" x14ac:dyDescent="0.25">
      <c r="A334" s="26"/>
      <c r="B334" s="26"/>
      <c r="C334" s="26"/>
      <c r="D334" s="26"/>
      <c r="E334" s="26"/>
      <c r="F334" s="26"/>
      <c r="G334" s="26"/>
      <c r="AM334" s="26"/>
    </row>
    <row r="335" spans="1:39" hidden="1" x14ac:dyDescent="0.25">
      <c r="A335" s="26"/>
      <c r="B335" s="26"/>
      <c r="C335" s="26"/>
      <c r="D335" s="26"/>
      <c r="E335" s="26"/>
      <c r="F335" s="26"/>
      <c r="G335" s="26"/>
      <c r="AM335" s="26"/>
    </row>
    <row r="336" spans="1:39" hidden="1" x14ac:dyDescent="0.25">
      <c r="A336" s="26"/>
      <c r="B336" s="26"/>
      <c r="C336" s="26"/>
      <c r="D336" s="26"/>
      <c r="E336" s="26"/>
      <c r="F336" s="26"/>
      <c r="G336" s="26"/>
      <c r="AM336" s="26"/>
    </row>
    <row r="337" spans="1:39" hidden="1" x14ac:dyDescent="0.25">
      <c r="A337" s="26"/>
      <c r="B337" s="26"/>
      <c r="C337" s="26"/>
      <c r="D337" s="26"/>
      <c r="E337" s="26"/>
      <c r="F337" s="26"/>
      <c r="G337" s="26"/>
      <c r="AM337" s="26"/>
    </row>
    <row r="338" spans="1:39" hidden="1" x14ac:dyDescent="0.25">
      <c r="A338" s="26"/>
      <c r="B338" s="26"/>
      <c r="C338" s="26"/>
      <c r="D338" s="26"/>
      <c r="E338" s="26"/>
      <c r="F338" s="26"/>
      <c r="G338" s="26"/>
      <c r="AM338" s="26"/>
    </row>
    <row r="339" spans="1:39" hidden="1" x14ac:dyDescent="0.25">
      <c r="A339" s="26"/>
      <c r="B339" s="26"/>
      <c r="C339" s="26"/>
      <c r="D339" s="26"/>
      <c r="E339" s="26"/>
      <c r="F339" s="26"/>
      <c r="G339" s="26"/>
      <c r="AM339" s="26"/>
    </row>
    <row r="340" spans="1:39" hidden="1" x14ac:dyDescent="0.25">
      <c r="A340" s="26"/>
      <c r="B340" s="26"/>
      <c r="C340" s="26"/>
      <c r="D340" s="26"/>
      <c r="E340" s="26"/>
      <c r="F340" s="26"/>
      <c r="G340" s="26"/>
      <c r="AM340" s="26"/>
    </row>
    <row r="341" spans="1:39" hidden="1" x14ac:dyDescent="0.25">
      <c r="A341" s="26"/>
      <c r="B341" s="26"/>
      <c r="C341" s="26"/>
      <c r="D341" s="26"/>
      <c r="E341" s="26"/>
      <c r="F341" s="26"/>
      <c r="G341" s="26"/>
      <c r="AM341" s="26"/>
    </row>
    <row r="342" spans="1:39" hidden="1" x14ac:dyDescent="0.25">
      <c r="A342" s="26"/>
      <c r="B342" s="26"/>
      <c r="C342" s="26"/>
      <c r="D342" s="26"/>
      <c r="E342" s="26"/>
      <c r="F342" s="26"/>
      <c r="G342" s="26"/>
      <c r="AM342" s="26"/>
    </row>
    <row r="343" spans="1:39" hidden="1" x14ac:dyDescent="0.25">
      <c r="A343" s="26"/>
      <c r="B343" s="26"/>
      <c r="C343" s="26"/>
      <c r="D343" s="26"/>
      <c r="E343" s="26"/>
      <c r="F343" s="26"/>
      <c r="G343" s="26"/>
      <c r="AM343" s="26"/>
    </row>
    <row r="344" spans="1:39" hidden="1" x14ac:dyDescent="0.25">
      <c r="A344" s="26"/>
      <c r="B344" s="26"/>
      <c r="C344" s="26"/>
      <c r="D344" s="26"/>
      <c r="E344" s="26"/>
      <c r="F344" s="26"/>
      <c r="G344" s="26"/>
      <c r="AM344" s="26"/>
    </row>
    <row r="345" spans="1:39" hidden="1" x14ac:dyDescent="0.25">
      <c r="A345" s="26"/>
      <c r="B345" s="26"/>
      <c r="C345" s="26"/>
      <c r="D345" s="26"/>
      <c r="E345" s="26"/>
      <c r="F345" s="26"/>
      <c r="G345" s="26"/>
      <c r="AM345" s="26"/>
    </row>
    <row r="346" spans="1:39" hidden="1" x14ac:dyDescent="0.25">
      <c r="A346" s="26"/>
      <c r="B346" s="26"/>
      <c r="C346" s="26"/>
      <c r="D346" s="26"/>
      <c r="E346" s="26"/>
      <c r="F346" s="26"/>
      <c r="G346" s="26"/>
      <c r="AM346" s="26"/>
    </row>
    <row r="347" spans="1:39" hidden="1" x14ac:dyDescent="0.25">
      <c r="A347" s="26"/>
      <c r="B347" s="26"/>
      <c r="C347" s="26"/>
      <c r="D347" s="26"/>
      <c r="E347" s="26"/>
      <c r="F347" s="26"/>
      <c r="G347" s="26"/>
      <c r="AM347" s="26"/>
    </row>
    <row r="348" spans="1:39" hidden="1" x14ac:dyDescent="0.25">
      <c r="A348" s="26"/>
      <c r="B348" s="26"/>
      <c r="C348" s="26"/>
      <c r="D348" s="26"/>
      <c r="E348" s="26"/>
      <c r="F348" s="26"/>
      <c r="G348" s="26"/>
      <c r="AM348" s="26"/>
    </row>
    <row r="349" spans="1:39" hidden="1" x14ac:dyDescent="0.25">
      <c r="A349" s="26"/>
      <c r="B349" s="26"/>
      <c r="C349" s="26"/>
      <c r="D349" s="26"/>
      <c r="E349" s="26"/>
      <c r="F349" s="26"/>
      <c r="G349" s="26"/>
      <c r="AM349" s="26"/>
    </row>
    <row r="350" spans="1:39" hidden="1" x14ac:dyDescent="0.25">
      <c r="A350" s="26"/>
      <c r="B350" s="26"/>
      <c r="C350" s="26"/>
      <c r="D350" s="26"/>
      <c r="E350" s="26"/>
      <c r="F350" s="26"/>
      <c r="G350" s="26"/>
      <c r="AM350" s="26"/>
    </row>
    <row r="351" spans="1:39" hidden="1" x14ac:dyDescent="0.25">
      <c r="A351" s="26"/>
      <c r="B351" s="26"/>
      <c r="C351" s="26"/>
      <c r="D351" s="26"/>
      <c r="E351" s="26"/>
      <c r="F351" s="26"/>
      <c r="G351" s="26"/>
      <c r="AM351" s="26"/>
    </row>
    <row r="352" spans="1:39" hidden="1" x14ac:dyDescent="0.25">
      <c r="A352" s="26"/>
      <c r="B352" s="26"/>
      <c r="C352" s="26"/>
      <c r="D352" s="26"/>
      <c r="E352" s="26"/>
      <c r="F352" s="26"/>
      <c r="G352" s="26"/>
      <c r="AM352" s="26"/>
    </row>
    <row r="353" spans="1:39" hidden="1" x14ac:dyDescent="0.25">
      <c r="A353" s="26"/>
      <c r="B353" s="26"/>
      <c r="C353" s="26"/>
      <c r="D353" s="26"/>
      <c r="E353" s="26"/>
      <c r="F353" s="26"/>
      <c r="G353" s="26"/>
      <c r="AM353" s="26"/>
    </row>
    <row r="354" spans="1:39" hidden="1" x14ac:dyDescent="0.25">
      <c r="A354" s="26"/>
      <c r="B354" s="26"/>
      <c r="C354" s="26"/>
      <c r="D354" s="26"/>
      <c r="E354" s="26"/>
      <c r="F354" s="26"/>
      <c r="G354" s="26"/>
      <c r="AM354" s="26"/>
    </row>
    <row r="355" spans="1:39" hidden="1" x14ac:dyDescent="0.25">
      <c r="A355" s="26"/>
      <c r="B355" s="26"/>
      <c r="C355" s="26"/>
      <c r="D355" s="26"/>
      <c r="E355" s="26"/>
      <c r="F355" s="26"/>
      <c r="G355" s="26"/>
      <c r="AM355" s="26"/>
    </row>
    <row r="356" spans="1:39" hidden="1" x14ac:dyDescent="0.25">
      <c r="A356" s="26"/>
      <c r="B356" s="26"/>
      <c r="C356" s="26"/>
      <c r="D356" s="26"/>
      <c r="E356" s="26"/>
      <c r="F356" s="26"/>
      <c r="G356" s="26"/>
      <c r="AM356" s="26"/>
    </row>
    <row r="357" spans="1:39" hidden="1" x14ac:dyDescent="0.25">
      <c r="A357" s="26"/>
      <c r="B357" s="26"/>
      <c r="C357" s="26"/>
      <c r="D357" s="26"/>
      <c r="E357" s="26"/>
      <c r="F357" s="26"/>
      <c r="G357" s="26"/>
      <c r="AM357" s="26"/>
    </row>
    <row r="358" spans="1:39" hidden="1" x14ac:dyDescent="0.25">
      <c r="A358" s="26"/>
      <c r="B358" s="26"/>
      <c r="C358" s="26"/>
      <c r="D358" s="26"/>
      <c r="E358" s="26"/>
      <c r="F358" s="26"/>
      <c r="G358" s="26"/>
      <c r="AM358" s="26"/>
    </row>
    <row r="359" spans="1:39" hidden="1" x14ac:dyDescent="0.25">
      <c r="A359" s="26"/>
      <c r="B359" s="26"/>
      <c r="C359" s="26"/>
      <c r="D359" s="26"/>
      <c r="E359" s="26"/>
      <c r="F359" s="26"/>
      <c r="G359" s="26"/>
      <c r="AM359" s="26"/>
    </row>
    <row r="360" spans="1:39" hidden="1" x14ac:dyDescent="0.25">
      <c r="A360" s="26"/>
      <c r="B360" s="26"/>
      <c r="C360" s="26"/>
      <c r="D360" s="26"/>
      <c r="E360" s="26"/>
      <c r="F360" s="26"/>
      <c r="G360" s="26"/>
      <c r="AM360" s="26"/>
    </row>
    <row r="361" spans="1:39" hidden="1" x14ac:dyDescent="0.25">
      <c r="A361" s="26"/>
      <c r="B361" s="26"/>
      <c r="C361" s="26"/>
      <c r="D361" s="26"/>
      <c r="E361" s="26"/>
      <c r="F361" s="26"/>
      <c r="G361" s="26"/>
      <c r="AM361" s="26"/>
    </row>
    <row r="362" spans="1:39" hidden="1" x14ac:dyDescent="0.25">
      <c r="A362" s="26"/>
      <c r="B362" s="26"/>
      <c r="C362" s="26"/>
      <c r="D362" s="26"/>
      <c r="E362" s="26"/>
      <c r="F362" s="26"/>
      <c r="G362" s="26"/>
      <c r="AM362" s="26"/>
    </row>
    <row r="363" spans="1:39" hidden="1" x14ac:dyDescent="0.25">
      <c r="A363" s="26"/>
      <c r="B363" s="26"/>
      <c r="C363" s="26"/>
      <c r="D363" s="26"/>
      <c r="E363" s="26"/>
      <c r="F363" s="26"/>
      <c r="G363" s="26"/>
      <c r="AM363" s="26"/>
    </row>
    <row r="364" spans="1:39" hidden="1" x14ac:dyDescent="0.25">
      <c r="A364" s="26"/>
      <c r="B364" s="26"/>
      <c r="C364" s="26"/>
      <c r="D364" s="26"/>
      <c r="E364" s="26"/>
      <c r="F364" s="26"/>
      <c r="G364" s="26"/>
      <c r="AM364" s="26"/>
    </row>
    <row r="365" spans="1:39" hidden="1" x14ac:dyDescent="0.25">
      <c r="A365" s="26"/>
      <c r="B365" s="26"/>
      <c r="C365" s="26"/>
      <c r="D365" s="26"/>
      <c r="E365" s="26"/>
      <c r="F365" s="26"/>
      <c r="G365" s="26"/>
      <c r="AM365" s="26"/>
    </row>
    <row r="366" spans="1:39" hidden="1" x14ac:dyDescent="0.25">
      <c r="A366" s="26"/>
      <c r="B366" s="26"/>
      <c r="C366" s="26"/>
      <c r="D366" s="26"/>
      <c r="E366" s="26"/>
      <c r="F366" s="26"/>
      <c r="G366" s="26"/>
      <c r="AM366" s="26"/>
    </row>
    <row r="367" spans="1:39" hidden="1" x14ac:dyDescent="0.25">
      <c r="A367" s="26"/>
      <c r="B367" s="26"/>
      <c r="C367" s="26"/>
      <c r="D367" s="26"/>
      <c r="E367" s="26"/>
      <c r="F367" s="26"/>
      <c r="G367" s="26"/>
      <c r="AM367" s="26"/>
    </row>
    <row r="368" spans="1:39" hidden="1" x14ac:dyDescent="0.25">
      <c r="A368" s="26"/>
      <c r="B368" s="26"/>
      <c r="C368" s="26"/>
      <c r="D368" s="26"/>
      <c r="E368" s="26"/>
      <c r="F368" s="26"/>
      <c r="G368" s="26"/>
      <c r="AM368" s="26"/>
    </row>
    <row r="369" spans="1:39" hidden="1" x14ac:dyDescent="0.25">
      <c r="A369" s="26"/>
      <c r="B369" s="26"/>
      <c r="C369" s="26"/>
      <c r="D369" s="26"/>
      <c r="E369" s="26"/>
      <c r="F369" s="26"/>
      <c r="G369" s="26"/>
      <c r="AM369" s="26"/>
    </row>
    <row r="370" spans="1:39" hidden="1" x14ac:dyDescent="0.25">
      <c r="A370" s="26"/>
      <c r="B370" s="26"/>
      <c r="C370" s="26"/>
      <c r="D370" s="26"/>
      <c r="E370" s="26"/>
      <c r="F370" s="26"/>
      <c r="G370" s="26"/>
      <c r="AM370" s="26"/>
    </row>
    <row r="371" spans="1:39" hidden="1" x14ac:dyDescent="0.25">
      <c r="A371" s="26"/>
      <c r="B371" s="26"/>
      <c r="C371" s="26"/>
      <c r="D371" s="26"/>
      <c r="E371" s="26"/>
      <c r="F371" s="26"/>
      <c r="G371" s="26"/>
      <c r="AM371" s="26"/>
    </row>
    <row r="372" spans="1:39" hidden="1" x14ac:dyDescent="0.25">
      <c r="A372" s="26"/>
      <c r="B372" s="26"/>
      <c r="C372" s="26"/>
      <c r="D372" s="26"/>
      <c r="E372" s="26"/>
      <c r="F372" s="26"/>
      <c r="G372" s="26"/>
      <c r="AM372" s="26"/>
    </row>
    <row r="373" spans="1:39" ht="15" hidden="1" customHeight="1" x14ac:dyDescent="0.25"/>
    <row r="374" spans="1:39" ht="15" hidden="1" customHeight="1" x14ac:dyDescent="0.25"/>
    <row r="375" spans="1:39" ht="15" hidden="1" customHeight="1" x14ac:dyDescent="0.25"/>
    <row r="376" spans="1:39" hidden="1" x14ac:dyDescent="0.25">
      <c r="A376" s="26"/>
      <c r="B376" s="26"/>
      <c r="C376" s="26"/>
      <c r="D376" s="26"/>
      <c r="E376" s="26"/>
      <c r="F376" s="26"/>
      <c r="G376" s="26"/>
      <c r="AM376" s="26"/>
    </row>
    <row r="377" spans="1:39" hidden="1" x14ac:dyDescent="0.25">
      <c r="A377" s="26"/>
      <c r="B377" s="26"/>
      <c r="C377" s="26"/>
      <c r="D377" s="26"/>
      <c r="E377" s="26"/>
      <c r="F377" s="26"/>
      <c r="G377" s="26"/>
      <c r="AM377" s="26"/>
    </row>
    <row r="378" spans="1:39" hidden="1" x14ac:dyDescent="0.25">
      <c r="A378" s="26"/>
      <c r="B378" s="26"/>
      <c r="C378" s="26"/>
      <c r="D378" s="26"/>
      <c r="E378" s="26"/>
      <c r="F378" s="26"/>
      <c r="G378" s="26"/>
      <c r="AM378" s="26"/>
    </row>
    <row r="379" spans="1:39" hidden="1" x14ac:dyDescent="0.25">
      <c r="A379" s="26"/>
      <c r="B379" s="26"/>
      <c r="C379" s="26"/>
      <c r="D379" s="26"/>
      <c r="E379" s="26"/>
      <c r="F379" s="26"/>
      <c r="G379" s="26"/>
      <c r="AM379" s="26"/>
    </row>
    <row r="380" spans="1:39" hidden="1" x14ac:dyDescent="0.25">
      <c r="A380" s="26"/>
      <c r="B380" s="26"/>
      <c r="C380" s="26"/>
      <c r="D380" s="26"/>
      <c r="E380" s="26"/>
      <c r="F380" s="26"/>
      <c r="G380" s="26"/>
      <c r="AM380" s="26"/>
    </row>
    <row r="381" spans="1:39" hidden="1" x14ac:dyDescent="0.25">
      <c r="A381" s="26"/>
      <c r="B381" s="26"/>
      <c r="C381" s="26"/>
      <c r="D381" s="26"/>
      <c r="E381" s="26"/>
      <c r="F381" s="26"/>
      <c r="G381" s="26"/>
      <c r="AM381" s="26"/>
    </row>
    <row r="382" spans="1:39" hidden="1" x14ac:dyDescent="0.25">
      <c r="A382" s="26"/>
      <c r="B382" s="26"/>
      <c r="C382" s="26"/>
      <c r="D382" s="26"/>
      <c r="E382" s="26"/>
      <c r="F382" s="26"/>
      <c r="G382" s="26"/>
      <c r="AM382" s="26"/>
    </row>
    <row r="383" spans="1:39" hidden="1" x14ac:dyDescent="0.25">
      <c r="A383" s="26"/>
      <c r="B383" s="26"/>
      <c r="C383" s="26"/>
      <c r="D383" s="26"/>
      <c r="E383" s="26"/>
      <c r="F383" s="26"/>
      <c r="G383" s="26"/>
      <c r="AM383" s="26"/>
    </row>
    <row r="384" spans="1:39" hidden="1" x14ac:dyDescent="0.25">
      <c r="A384" s="26"/>
      <c r="B384" s="26"/>
      <c r="C384" s="26"/>
      <c r="D384" s="26"/>
      <c r="E384" s="26"/>
      <c r="F384" s="26"/>
      <c r="G384" s="26"/>
      <c r="AM384" s="26"/>
    </row>
    <row r="385" spans="1:39" hidden="1" x14ac:dyDescent="0.25">
      <c r="A385" s="26"/>
      <c r="B385" s="26"/>
      <c r="C385" s="26"/>
      <c r="D385" s="26"/>
      <c r="E385" s="26"/>
      <c r="F385" s="26"/>
      <c r="G385" s="26"/>
      <c r="AM385" s="26"/>
    </row>
    <row r="386" spans="1:39" hidden="1" x14ac:dyDescent="0.25">
      <c r="A386" s="26"/>
      <c r="B386" s="26"/>
      <c r="C386" s="26"/>
      <c r="D386" s="26"/>
      <c r="E386" s="26"/>
      <c r="F386" s="26"/>
      <c r="G386" s="26"/>
      <c r="AM386" s="26"/>
    </row>
    <row r="387" spans="1:39" hidden="1" x14ac:dyDescent="0.25">
      <c r="A387" s="26"/>
      <c r="B387" s="26"/>
      <c r="C387" s="26"/>
      <c r="D387" s="26"/>
      <c r="E387" s="26"/>
      <c r="F387" s="26"/>
      <c r="G387" s="26"/>
      <c r="AM387" s="26"/>
    </row>
    <row r="388" spans="1:39" hidden="1" x14ac:dyDescent="0.25">
      <c r="A388" s="26"/>
      <c r="B388" s="26"/>
      <c r="C388" s="26"/>
      <c r="D388" s="26"/>
      <c r="E388" s="26"/>
      <c r="F388" s="26"/>
      <c r="G388" s="26"/>
      <c r="AM388" s="26"/>
    </row>
    <row r="389" spans="1:39" hidden="1" x14ac:dyDescent="0.25">
      <c r="A389" s="26"/>
      <c r="B389" s="26"/>
      <c r="C389" s="26"/>
      <c r="D389" s="26"/>
      <c r="E389" s="26"/>
      <c r="F389" s="26"/>
      <c r="G389" s="26"/>
      <c r="AM389" s="26"/>
    </row>
    <row r="390" spans="1:39" hidden="1" x14ac:dyDescent="0.25">
      <c r="A390" s="26"/>
      <c r="B390" s="26"/>
      <c r="C390" s="26"/>
      <c r="D390" s="26"/>
      <c r="E390" s="26"/>
      <c r="F390" s="26"/>
      <c r="G390" s="26"/>
      <c r="AM390" s="26"/>
    </row>
    <row r="391" spans="1:39" hidden="1" x14ac:dyDescent="0.25">
      <c r="A391" s="26"/>
      <c r="B391" s="26"/>
      <c r="C391" s="26"/>
      <c r="D391" s="26"/>
      <c r="E391" s="26"/>
      <c r="F391" s="26"/>
      <c r="G391" s="26"/>
      <c r="AM391" s="26"/>
    </row>
    <row r="392" spans="1:39" hidden="1" x14ac:dyDescent="0.25">
      <c r="A392" s="26"/>
      <c r="B392" s="26"/>
      <c r="C392" s="26"/>
      <c r="D392" s="26"/>
      <c r="E392" s="26"/>
      <c r="F392" s="26"/>
      <c r="G392" s="26"/>
      <c r="AM392" s="26"/>
    </row>
    <row r="393" spans="1:39" hidden="1" x14ac:dyDescent="0.25">
      <c r="A393" s="26"/>
      <c r="B393" s="26"/>
      <c r="C393" s="26"/>
      <c r="D393" s="26"/>
      <c r="E393" s="26"/>
      <c r="F393" s="26"/>
      <c r="G393" s="26"/>
      <c r="AM393" s="26"/>
    </row>
    <row r="394" spans="1:39" hidden="1" x14ac:dyDescent="0.25">
      <c r="A394" s="26"/>
      <c r="B394" s="26"/>
      <c r="C394" s="26"/>
      <c r="D394" s="26"/>
      <c r="E394" s="26"/>
      <c r="F394" s="26"/>
      <c r="G394" s="26"/>
      <c r="AM394" s="26"/>
    </row>
    <row r="395" spans="1:39" hidden="1" x14ac:dyDescent="0.25">
      <c r="A395" s="26"/>
      <c r="B395" s="26"/>
      <c r="C395" s="26"/>
      <c r="D395" s="26"/>
      <c r="E395" s="26"/>
      <c r="F395" s="26"/>
      <c r="G395" s="26"/>
      <c r="AM395" s="26"/>
    </row>
    <row r="396" spans="1:39" hidden="1" x14ac:dyDescent="0.25">
      <c r="A396" s="26"/>
      <c r="B396" s="26"/>
      <c r="C396" s="26"/>
      <c r="D396" s="26"/>
      <c r="E396" s="26"/>
      <c r="F396" s="26"/>
      <c r="G396" s="26"/>
      <c r="AM396" s="26"/>
    </row>
    <row r="397" spans="1:39" hidden="1" x14ac:dyDescent="0.25">
      <c r="A397" s="26"/>
      <c r="B397" s="26"/>
      <c r="C397" s="26"/>
      <c r="D397" s="26"/>
      <c r="E397" s="26"/>
      <c r="F397" s="26"/>
      <c r="G397" s="26"/>
      <c r="AM397" s="26"/>
    </row>
    <row r="398" spans="1:39" hidden="1" x14ac:dyDescent="0.25">
      <c r="A398" s="26"/>
      <c r="B398" s="26"/>
      <c r="C398" s="26"/>
      <c r="D398" s="26"/>
      <c r="E398" s="26"/>
      <c r="F398" s="26"/>
      <c r="G398" s="26"/>
      <c r="AM398" s="26"/>
    </row>
    <row r="399" spans="1:39" hidden="1" x14ac:dyDescent="0.25">
      <c r="A399" s="26"/>
      <c r="B399" s="26"/>
      <c r="C399" s="26"/>
      <c r="D399" s="26"/>
      <c r="E399" s="26"/>
      <c r="F399" s="26"/>
      <c r="G399" s="26"/>
      <c r="AM399" s="26"/>
    </row>
    <row r="400" spans="1:39" hidden="1" x14ac:dyDescent="0.25">
      <c r="A400" s="26"/>
      <c r="B400" s="26"/>
      <c r="C400" s="26"/>
      <c r="D400" s="26"/>
      <c r="E400" s="26"/>
      <c r="F400" s="26"/>
      <c r="G400" s="26"/>
      <c r="AM400" s="26"/>
    </row>
    <row r="401" spans="1:39" hidden="1" x14ac:dyDescent="0.25">
      <c r="A401" s="26"/>
      <c r="B401" s="26"/>
      <c r="C401" s="26"/>
      <c r="D401" s="26"/>
      <c r="E401" s="26"/>
      <c r="F401" s="26"/>
      <c r="G401" s="26"/>
      <c r="AM401" s="26"/>
    </row>
    <row r="402" spans="1:39" hidden="1" x14ac:dyDescent="0.25">
      <c r="A402" s="26"/>
      <c r="B402" s="26"/>
      <c r="C402" s="26"/>
      <c r="D402" s="26"/>
      <c r="E402" s="26"/>
      <c r="F402" s="26"/>
      <c r="G402" s="26"/>
      <c r="AM402" s="26"/>
    </row>
    <row r="403" spans="1:39" hidden="1" x14ac:dyDescent="0.25">
      <c r="A403" s="26"/>
      <c r="B403" s="26"/>
      <c r="C403" s="26"/>
      <c r="D403" s="26"/>
      <c r="E403" s="26"/>
      <c r="F403" s="26"/>
      <c r="G403" s="26"/>
      <c r="AM403" s="26"/>
    </row>
    <row r="404" spans="1:39" hidden="1" x14ac:dyDescent="0.25">
      <c r="A404" s="26"/>
      <c r="B404" s="26"/>
      <c r="C404" s="26"/>
      <c r="D404" s="26"/>
      <c r="E404" s="26"/>
      <c r="F404" s="26"/>
      <c r="G404" s="26"/>
      <c r="AM404" s="26"/>
    </row>
    <row r="405" spans="1:39" hidden="1" x14ac:dyDescent="0.25">
      <c r="A405" s="26"/>
      <c r="B405" s="26"/>
      <c r="C405" s="26"/>
      <c r="D405" s="26"/>
      <c r="E405" s="26"/>
      <c r="F405" s="26"/>
      <c r="G405" s="26"/>
      <c r="AM405" s="26"/>
    </row>
    <row r="406" spans="1:39" hidden="1" x14ac:dyDescent="0.25">
      <c r="A406" s="26"/>
      <c r="B406" s="26"/>
      <c r="C406" s="26"/>
      <c r="D406" s="26"/>
      <c r="E406" s="26"/>
      <c r="F406" s="26"/>
      <c r="G406" s="26"/>
      <c r="AM406" s="26"/>
    </row>
    <row r="407" spans="1:39" hidden="1" x14ac:dyDescent="0.25">
      <c r="A407" s="26"/>
      <c r="B407" s="26"/>
      <c r="C407" s="26"/>
      <c r="D407" s="26"/>
      <c r="E407" s="26"/>
      <c r="F407" s="26"/>
      <c r="G407" s="26"/>
      <c r="AM407" s="26"/>
    </row>
    <row r="408" spans="1:39" hidden="1" x14ac:dyDescent="0.25">
      <c r="A408" s="26"/>
      <c r="B408" s="26"/>
      <c r="C408" s="26"/>
      <c r="D408" s="26"/>
      <c r="E408" s="26"/>
      <c r="F408" s="26"/>
      <c r="G408" s="26"/>
      <c r="AM408" s="26"/>
    </row>
    <row r="409" spans="1:39" hidden="1" x14ac:dyDescent="0.25">
      <c r="A409" s="26"/>
      <c r="B409" s="26"/>
      <c r="C409" s="26"/>
      <c r="D409" s="26"/>
      <c r="E409" s="26"/>
      <c r="F409" s="26"/>
      <c r="G409" s="26"/>
      <c r="AM409" s="26"/>
    </row>
    <row r="410" spans="1:39" hidden="1" x14ac:dyDescent="0.25">
      <c r="A410" s="26"/>
      <c r="B410" s="26"/>
      <c r="C410" s="26"/>
      <c r="D410" s="26"/>
      <c r="E410" s="26"/>
      <c r="F410" s="26"/>
      <c r="G410" s="26"/>
      <c r="AM410" s="26"/>
    </row>
    <row r="411" spans="1:39" hidden="1" x14ac:dyDescent="0.25">
      <c r="A411" s="26"/>
      <c r="B411" s="26"/>
      <c r="C411" s="26"/>
      <c r="D411" s="26"/>
      <c r="E411" s="26"/>
      <c r="F411" s="26"/>
      <c r="G411" s="26"/>
      <c r="AM411" s="26"/>
    </row>
    <row r="412" spans="1:39" hidden="1" x14ac:dyDescent="0.25">
      <c r="A412" s="26"/>
      <c r="B412" s="26"/>
      <c r="C412" s="26"/>
      <c r="D412" s="26"/>
      <c r="E412" s="26"/>
      <c r="F412" s="26"/>
      <c r="G412" s="26"/>
      <c r="AM412" s="26"/>
    </row>
    <row r="413" spans="1:39" hidden="1" x14ac:dyDescent="0.25">
      <c r="A413" s="26"/>
      <c r="B413" s="26"/>
      <c r="C413" s="26"/>
      <c r="D413" s="26"/>
      <c r="E413" s="26"/>
      <c r="F413" s="26"/>
      <c r="G413" s="26"/>
      <c r="AM413" s="26"/>
    </row>
    <row r="414" spans="1:39" hidden="1" x14ac:dyDescent="0.25">
      <c r="A414" s="26"/>
      <c r="B414" s="26"/>
      <c r="C414" s="26"/>
      <c r="D414" s="26"/>
      <c r="E414" s="26"/>
      <c r="F414" s="26"/>
      <c r="G414" s="26"/>
      <c r="AM414" s="26"/>
    </row>
    <row r="415" spans="1:39" ht="15" hidden="1" customHeight="1" x14ac:dyDescent="0.25"/>
    <row r="416" spans="1:39" ht="15" hidden="1" customHeight="1" x14ac:dyDescent="0.25"/>
    <row r="417" ht="15" hidden="1" customHeight="1" x14ac:dyDescent="0.25"/>
    <row r="418" ht="15" hidden="1" customHeight="1" x14ac:dyDescent="0.25"/>
    <row r="419" ht="15" hidden="1" customHeight="1" x14ac:dyDescent="0.25"/>
    <row r="420" ht="15" hidden="1" customHeight="1" x14ac:dyDescent="0.25"/>
    <row r="421" ht="15" hidden="1" customHeight="1" x14ac:dyDescent="0.25"/>
    <row r="422" ht="15" hidden="1" customHeight="1" x14ac:dyDescent="0.25"/>
    <row r="423" ht="15" hidden="1" customHeight="1" x14ac:dyDescent="0.25"/>
    <row r="424" ht="15" hidden="1" customHeight="1" x14ac:dyDescent="0.25"/>
    <row r="425" ht="15" hidden="1" customHeight="1" x14ac:dyDescent="0.25"/>
    <row r="426" ht="15" hidden="1" customHeight="1" x14ac:dyDescent="0.25"/>
    <row r="427" ht="15" hidden="1" customHeight="1" x14ac:dyDescent="0.25"/>
    <row r="428" ht="15" hidden="1" customHeight="1" x14ac:dyDescent="0.25"/>
    <row r="429" ht="15" hidden="1" customHeight="1" x14ac:dyDescent="0.25"/>
    <row r="430" ht="15" hidden="1" customHeight="1" x14ac:dyDescent="0.25"/>
    <row r="431" ht="15" hidden="1" customHeight="1" x14ac:dyDescent="0.25"/>
    <row r="432" ht="15" hidden="1" customHeight="1" x14ac:dyDescent="0.25"/>
    <row r="433" ht="15" hidden="1" customHeight="1" x14ac:dyDescent="0.25"/>
    <row r="434" ht="15" hidden="1" customHeight="1" x14ac:dyDescent="0.25"/>
    <row r="435" ht="15" hidden="1" customHeight="1" x14ac:dyDescent="0.25"/>
    <row r="436" ht="15" hidden="1" customHeight="1" x14ac:dyDescent="0.25"/>
    <row r="437" ht="15" hidden="1" customHeight="1" x14ac:dyDescent="0.25"/>
    <row r="438" ht="15" hidden="1" customHeight="1" x14ac:dyDescent="0.25"/>
  </sheetData>
  <mergeCells count="15">
    <mergeCell ref="E14:G15"/>
    <mergeCell ref="A25:D27"/>
    <mergeCell ref="A22:D24"/>
    <mergeCell ref="A28:D30"/>
    <mergeCell ref="A8:D9"/>
    <mergeCell ref="A14:D15"/>
    <mergeCell ref="A31:D33"/>
    <mergeCell ref="E26:G27"/>
    <mergeCell ref="A16:D18"/>
    <mergeCell ref="E17:G18"/>
    <mergeCell ref="E23:G24"/>
    <mergeCell ref="E29:G30"/>
    <mergeCell ref="E32:G33"/>
    <mergeCell ref="A19:D21"/>
    <mergeCell ref="E20:G21"/>
  </mergeCells>
  <conditionalFormatting sqref="H26:AN26 H17 AP25:BA26 H29:BI33 H27:BA27 BG18:BH20 BG22:BH24 BH21 BE25:BH28 BN27:NI33 BN17:BO26 BU17:NI26 P25:AN25 H24:K25 H19:H23 J17:K23 P23:BA24 Q19:BA22 H28:AH28 AJ28:BA28 T17:BH17 Q17:R18 T18:BA18">
    <cfRule type="expression" dxfId="106" priority="165">
      <formula>ISNUMBER(H17)</formula>
    </cfRule>
    <cfRule type="expression" dxfId="105" priority="166">
      <formula>H$1=0</formula>
    </cfRule>
  </conditionalFormatting>
  <conditionalFormatting sqref="U16">
    <cfRule type="expression" dxfId="104" priority="173">
      <formula>ISNUMBER(U16)</formula>
    </cfRule>
    <cfRule type="expression" dxfId="103" priority="174">
      <formula>U$1=0</formula>
    </cfRule>
  </conditionalFormatting>
  <conditionalFormatting sqref="T16">
    <cfRule type="expression" dxfId="102" priority="175">
      <formula>ISNUMBER(T16)</formula>
    </cfRule>
    <cfRule type="expression" dxfId="101" priority="176">
      <formula>T$1=0</formula>
    </cfRule>
  </conditionalFormatting>
  <conditionalFormatting sqref="A3:F3">
    <cfRule type="expression" dxfId="100" priority="206">
      <formula>A3="Mise à jour activité en cours"</formula>
    </cfRule>
    <cfRule type="expression" dxfId="99" priority="207">
      <formula>A3="Modification en cours"</formula>
    </cfRule>
  </conditionalFormatting>
  <conditionalFormatting sqref="BO8">
    <cfRule type="expression" dxfId="98" priority="205">
      <formula>AND(DAY(BO15=DATE(AN,3,1)))</formula>
    </cfRule>
  </conditionalFormatting>
  <conditionalFormatting sqref="CT8">
    <cfRule type="expression" dxfId="97" priority="204">
      <formula>AND(DAY(CT15=DATE(AN,4,1)))</formula>
    </cfRule>
  </conditionalFormatting>
  <conditionalFormatting sqref="DX8">
    <cfRule type="expression" dxfId="96" priority="203">
      <formula>AND(DAY(DX15=DATE(AN,5,1)))</formula>
    </cfRule>
  </conditionalFormatting>
  <conditionalFormatting sqref="FC8">
    <cfRule type="expression" dxfId="95" priority="202">
      <formula>AND(DAY(FC15=DATE(AN,6,1)))</formula>
    </cfRule>
  </conditionalFormatting>
  <conditionalFormatting sqref="GG8">
    <cfRule type="expression" dxfId="94" priority="201">
      <formula>AND(DAY(GG15=DATE(AN,7,1)))</formula>
    </cfRule>
  </conditionalFormatting>
  <conditionalFormatting sqref="HL8">
    <cfRule type="expression" dxfId="93" priority="200">
      <formula>AND(DAY(HL15=DATE(AN,8,1)))</formula>
    </cfRule>
  </conditionalFormatting>
  <conditionalFormatting sqref="IQ8">
    <cfRule type="expression" dxfId="92" priority="199">
      <formula>AND(DAY(IQ15=DATE(AN,9,1)))</formula>
    </cfRule>
  </conditionalFormatting>
  <conditionalFormatting sqref="JU8">
    <cfRule type="expression" dxfId="91" priority="198">
      <formula>AND(DAY(JU15=DATE(AN,10,1)))</formula>
    </cfRule>
  </conditionalFormatting>
  <conditionalFormatting sqref="KZ8">
    <cfRule type="expression" dxfId="90" priority="197">
      <formula>AND(DAY(KZ15=DATE(AN,11,1)))</formula>
    </cfRule>
  </conditionalFormatting>
  <conditionalFormatting sqref="MD8">
    <cfRule type="expression" dxfId="89" priority="196">
      <formula>AND(DAY(MD15=DATE(AN,12,1)))</formula>
    </cfRule>
  </conditionalFormatting>
  <conditionalFormatting sqref="H9:NI13">
    <cfRule type="expression" dxfId="88" priority="195">
      <formula>AND(WEEKDAY(H$15,1)=1)</formula>
    </cfRule>
  </conditionalFormatting>
  <conditionalFormatting sqref="H9:NI9">
    <cfRule type="expression" dxfId="87" priority="194">
      <formula>AND(WEEKDAY(H$15,1)&lt;&gt;5)</formula>
    </cfRule>
  </conditionalFormatting>
  <conditionalFormatting sqref="H14:NI15">
    <cfRule type="expression" dxfId="86" priority="193" stopIfTrue="1">
      <formula>H$1=0</formula>
    </cfRule>
  </conditionalFormatting>
  <conditionalFormatting sqref="F7">
    <cfRule type="expression" dxfId="85" priority="208">
      <formula>E6="en cours de modif"</formula>
    </cfRule>
  </conditionalFormatting>
  <conditionalFormatting sqref="H14:NI14">
    <cfRule type="expression" dxfId="84" priority="192" stopIfTrue="1">
      <formula>H14=TODAY()</formula>
    </cfRule>
  </conditionalFormatting>
  <conditionalFormatting sqref="NI8">
    <cfRule type="expression" dxfId="83" priority="189">
      <formula>AND(DAY(BO15=DATE(AN,3,1)))</formula>
    </cfRule>
  </conditionalFormatting>
  <conditionalFormatting sqref="LB17">
    <cfRule type="expression" dxfId="82" priority="187">
      <formula>ISNUMBER(LB17)</formula>
    </cfRule>
    <cfRule type="expression" dxfId="81" priority="188">
      <formula>LB$1=0</formula>
    </cfRule>
  </conditionalFormatting>
  <conditionalFormatting sqref="K16 R16 V16 Y16:BA16 BG16:BH16 BN16:BO16 BU16:BV16 CB16:NI16">
    <cfRule type="expression" dxfId="80" priority="190">
      <formula>ISNUMBER(K16)</formula>
    </cfRule>
    <cfRule type="expression" dxfId="79" priority="191">
      <formula>K$1=0</formula>
    </cfRule>
  </conditionalFormatting>
  <conditionalFormatting sqref="X16">
    <cfRule type="expression" dxfId="78" priority="169">
      <formula>ISNUMBER(X16)</formula>
    </cfRule>
    <cfRule type="expression" dxfId="77" priority="170">
      <formula>X$1=0</formula>
    </cfRule>
  </conditionalFormatting>
  <conditionalFormatting sqref="J16">
    <cfRule type="expression" dxfId="76" priority="183">
      <formula>ISNUMBER(J16)</formula>
    </cfRule>
    <cfRule type="expression" dxfId="75" priority="184">
      <formula>J$1=0</formula>
    </cfRule>
  </conditionalFormatting>
  <conditionalFormatting sqref="Q16">
    <cfRule type="expression" dxfId="74" priority="177">
      <formula>ISNUMBER(Q16)</formula>
    </cfRule>
    <cfRule type="expression" dxfId="73" priority="178">
      <formula>Q$1=0</formula>
    </cfRule>
  </conditionalFormatting>
  <conditionalFormatting sqref="W16">
    <cfRule type="expression" dxfId="72" priority="171">
      <formula>ISNUMBER(W16)</formula>
    </cfRule>
    <cfRule type="expression" dxfId="71" priority="172">
      <formula>W$1=0</formula>
    </cfRule>
  </conditionalFormatting>
  <conditionalFormatting sqref="A19:A21">
    <cfRule type="duplicateValues" dxfId="70" priority="265"/>
  </conditionalFormatting>
  <conditionalFormatting sqref="H18">
    <cfRule type="expression" dxfId="69" priority="132">
      <formula>ISNUMBER(H18)</formula>
    </cfRule>
    <cfRule type="expression" dxfId="68" priority="133">
      <formula>H$1=0</formula>
    </cfRule>
  </conditionalFormatting>
  <conditionalFormatting sqref="H16">
    <cfRule type="expression" dxfId="67" priority="134">
      <formula>ISNUMBER(H16)</formula>
    </cfRule>
    <cfRule type="expression" dxfId="66" priority="135">
      <formula>H$1=0</formula>
    </cfRule>
  </conditionalFormatting>
  <conditionalFormatting sqref="BB27:BD28 BC25:BD25 BC26">
    <cfRule type="expression" dxfId="65" priority="128">
      <formula>ISNUMBER(BB25)</formula>
    </cfRule>
    <cfRule type="expression" dxfId="64" priority="129">
      <formula>BB$1=0</formula>
    </cfRule>
  </conditionalFormatting>
  <conditionalFormatting sqref="BJ29:BM33">
    <cfRule type="expression" dxfId="63" priority="126">
      <formula>ISNUMBER(BJ29)</formula>
    </cfRule>
    <cfRule type="expression" dxfId="62" priority="127">
      <formula>BJ$1=0</formula>
    </cfRule>
  </conditionalFormatting>
  <conditionalFormatting sqref="BW16:CA16">
    <cfRule type="expression" dxfId="61" priority="118">
      <formula>ISNUMBER(BW16)</formula>
    </cfRule>
    <cfRule type="expression" dxfId="60" priority="119">
      <formula>BW$1=0</formula>
    </cfRule>
  </conditionalFormatting>
  <conditionalFormatting sqref="BF18">
    <cfRule type="expression" dxfId="59" priority="110">
      <formula>ISNUMBER(BF18)</formula>
    </cfRule>
    <cfRule type="expression" dxfId="58" priority="111">
      <formula>BF$1=0</formula>
    </cfRule>
  </conditionalFormatting>
  <conditionalFormatting sqref="BB25:BB26">
    <cfRule type="expression" dxfId="57" priority="106">
      <formula>ISNUMBER(BB25)</formula>
    </cfRule>
    <cfRule type="expression" dxfId="56" priority="107">
      <formula>BB$1=0</formula>
    </cfRule>
  </conditionalFormatting>
  <conditionalFormatting sqref="BD26">
    <cfRule type="expression" dxfId="55" priority="90">
      <formula>ISNUMBER(BD26)</formula>
    </cfRule>
    <cfRule type="expression" dxfId="54" priority="91">
      <formula>BD$1=0</formula>
    </cfRule>
  </conditionalFormatting>
  <conditionalFormatting sqref="BG21">
    <cfRule type="expression" dxfId="53" priority="86">
      <formula>ISNUMBER(BG21)</formula>
    </cfRule>
    <cfRule type="expression" dxfId="52" priority="87">
      <formula>BG$1=0</formula>
    </cfRule>
  </conditionalFormatting>
  <conditionalFormatting sqref="BB18">
    <cfRule type="expression" dxfId="51" priority="84">
      <formula>ISNUMBER(BB18)</formula>
    </cfRule>
    <cfRule type="expression" dxfId="50" priority="85">
      <formula>BB$1=0</formula>
    </cfRule>
  </conditionalFormatting>
  <conditionalFormatting sqref="BC18">
    <cfRule type="expression" dxfId="49" priority="82">
      <formula>ISNUMBER(BC18)</formula>
    </cfRule>
    <cfRule type="expression" dxfId="48" priority="83">
      <formula>BC$1=0</formula>
    </cfRule>
  </conditionalFormatting>
  <conditionalFormatting sqref="BD18:BE18">
    <cfRule type="expression" dxfId="47" priority="80">
      <formula>ISNUMBER(BD18)</formula>
    </cfRule>
    <cfRule type="expression" dxfId="46" priority="81">
      <formula>BD$1=0</formula>
    </cfRule>
  </conditionalFormatting>
  <conditionalFormatting sqref="BB19:BF24">
    <cfRule type="expression" dxfId="45" priority="78">
      <formula>ISNUMBER(BB19)</formula>
    </cfRule>
    <cfRule type="expression" dxfId="44" priority="79">
      <formula>BB$1=0</formula>
    </cfRule>
  </conditionalFormatting>
  <conditionalFormatting sqref="BB16:BF16">
    <cfRule type="expression" dxfId="43" priority="76">
      <formula>ISNUMBER(BB16)</formula>
    </cfRule>
    <cfRule type="expression" dxfId="42" priority="77">
      <formula>BB$1=0</formula>
    </cfRule>
  </conditionalFormatting>
  <conditionalFormatting sqref="BI16:BM17 BI19:BM28 BI18:BK18 BM18">
    <cfRule type="expression" dxfId="41" priority="74">
      <formula>ISNUMBER(BI16)</formula>
    </cfRule>
    <cfRule type="expression" dxfId="40" priority="75">
      <formula>BI$1=0</formula>
    </cfRule>
  </conditionalFormatting>
  <conditionalFormatting sqref="BP16:BT26">
    <cfRule type="expression" dxfId="39" priority="72">
      <formula>ISNUMBER(BP16)</formula>
    </cfRule>
    <cfRule type="expression" dxfId="38" priority="73">
      <formula>BP$1=0</formula>
    </cfRule>
  </conditionalFormatting>
  <conditionalFormatting sqref="BL18">
    <cfRule type="expression" dxfId="37" priority="70">
      <formula>ISNUMBER(BL18)</formula>
    </cfRule>
    <cfRule type="expression" dxfId="36" priority="71">
      <formula>BL$1=0</formula>
    </cfRule>
  </conditionalFormatting>
  <conditionalFormatting sqref="L23:O25">
    <cfRule type="expression" dxfId="35" priority="68">
      <formula>ISNUMBER(L23)</formula>
    </cfRule>
    <cfRule type="expression" dxfId="34" priority="69">
      <formula>L$1=0</formula>
    </cfRule>
  </conditionalFormatting>
  <conditionalFormatting sqref="I23">
    <cfRule type="expression" dxfId="33" priority="64">
      <formula>ISNUMBER(I23)</formula>
    </cfRule>
    <cfRule type="expression" dxfId="32" priority="65">
      <formula>I$1=0</formula>
    </cfRule>
  </conditionalFormatting>
  <conditionalFormatting sqref="P16">
    <cfRule type="expression" dxfId="31" priority="29">
      <formula>ISNUMBER(P16)</formula>
    </cfRule>
    <cfRule type="expression" dxfId="30" priority="30">
      <formula>P$1=0</formula>
    </cfRule>
  </conditionalFormatting>
  <conditionalFormatting sqref="L19:P19 L21:P22 L20:M20 O20:P20">
    <cfRule type="expression" dxfId="29" priority="21">
      <formula>ISNUMBER(L19)</formula>
    </cfRule>
    <cfRule type="expression" dxfId="28" priority="22">
      <formula>L$1=0</formula>
    </cfRule>
  </conditionalFormatting>
  <conditionalFormatting sqref="I20:I22">
    <cfRule type="expression" dxfId="27" priority="19">
      <formula>ISNUMBER(I20)</formula>
    </cfRule>
    <cfRule type="expression" dxfId="26" priority="20">
      <formula>I$1=0</formula>
    </cfRule>
  </conditionalFormatting>
  <conditionalFormatting sqref="AO26">
    <cfRule type="expression" dxfId="25" priority="15">
      <formula>ISNUMBER(AO26)</formula>
    </cfRule>
    <cfRule type="expression" dxfId="24" priority="16">
      <formula>AO$1=0</formula>
    </cfRule>
  </conditionalFormatting>
  <conditionalFormatting sqref="AI28">
    <cfRule type="expression" dxfId="23" priority="13">
      <formula>ISNUMBER(AI28)</formula>
    </cfRule>
    <cfRule type="expression" dxfId="22" priority="14">
      <formula>AI$1=0</formula>
    </cfRule>
  </conditionalFormatting>
  <conditionalFormatting sqref="O16">
    <cfRule type="expression" dxfId="21" priority="31">
      <formula>ISNUMBER(O16)</formula>
    </cfRule>
    <cfRule type="expression" dxfId="20" priority="32">
      <formula>O$1=0</formula>
    </cfRule>
  </conditionalFormatting>
  <conditionalFormatting sqref="I18:I19">
    <cfRule type="expression" dxfId="19" priority="11">
      <formula>ISNUMBER(I18)</formula>
    </cfRule>
    <cfRule type="expression" dxfId="18" priority="12">
      <formula>I$1=0</formula>
    </cfRule>
  </conditionalFormatting>
  <conditionalFormatting sqref="L18:P18 N17 P17">
    <cfRule type="expression" dxfId="17" priority="9">
      <formula>ISNUMBER(L17)</formula>
    </cfRule>
    <cfRule type="expression" dxfId="16" priority="10">
      <formula>L$1=0</formula>
    </cfRule>
  </conditionalFormatting>
  <conditionalFormatting sqref="S17:S18">
    <cfRule type="expression" dxfId="15" priority="7">
      <formula>ISNUMBER(S17)</formula>
    </cfRule>
    <cfRule type="expression" dxfId="14" priority="8">
      <formula>S$1=0</formula>
    </cfRule>
  </conditionalFormatting>
  <conditionalFormatting sqref="S16">
    <cfRule type="expression" dxfId="13" priority="5">
      <formula>ISNUMBER(S16)</formula>
    </cfRule>
    <cfRule type="expression" dxfId="12" priority="6">
      <formula>S$1=0</formula>
    </cfRule>
  </conditionalFormatting>
  <conditionalFormatting sqref="N16">
    <cfRule type="expression" dxfId="11" priority="3">
      <formula>ISNUMBER(N16)</formula>
    </cfRule>
    <cfRule type="expression" dxfId="10" priority="4">
      <formula>N$1=0</formula>
    </cfRule>
  </conditionalFormatting>
  <conditionalFormatting sqref="N20">
    <cfRule type="expression" dxfId="9" priority="1">
      <formula>ISNUMBER(N20)</formula>
    </cfRule>
    <cfRule type="expression" dxfId="8" priority="2">
      <formula>N$1=0</formula>
    </cfRule>
  </conditionalFormatting>
  <conditionalFormatting sqref="A16:A18 A22:A202">
    <cfRule type="duplicateValues" dxfId="0" priority="292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790"/>
  <sheetViews>
    <sheetView workbookViewId="0">
      <pane xSplit="1" ySplit="2" topLeftCell="B12" activePane="bottomRight" state="frozen"/>
      <selection pane="topRight" activeCell="B1" sqref="B1"/>
      <selection pane="bottomLeft" activeCell="A3" sqref="A3"/>
      <selection pane="bottomRight" activeCell="H12" sqref="H12"/>
    </sheetView>
  </sheetViews>
  <sheetFormatPr baseColWidth="10" defaultRowHeight="15" x14ac:dyDescent="0.25"/>
  <cols>
    <col min="1" max="1" width="29" style="112" customWidth="1"/>
    <col min="2" max="4" width="7.140625" style="97" customWidth="1"/>
    <col min="5" max="5" width="9" customWidth="1"/>
    <col min="6" max="6" width="7.42578125" customWidth="1"/>
    <col min="7" max="7" width="7" customWidth="1"/>
    <col min="8" max="13" width="7.140625" customWidth="1"/>
    <col min="14" max="15" width="10.28515625" customWidth="1"/>
    <col min="16" max="38" width="7.140625" customWidth="1"/>
  </cols>
  <sheetData>
    <row r="1" spans="1:38" s="97" customFormat="1" ht="42.75" customHeight="1" x14ac:dyDescent="0.25">
      <c r="A1" s="96" t="s">
        <v>6</v>
      </c>
      <c r="B1" s="246" t="s">
        <v>7</v>
      </c>
      <c r="C1" s="247"/>
      <c r="D1" s="248"/>
      <c r="E1" s="249" t="str">
        <f>Système!$H3</f>
        <v>C.S Branches Pro</v>
      </c>
      <c r="F1" s="250"/>
      <c r="G1" s="251"/>
      <c r="H1" s="252" t="str">
        <f>Système!$H9</f>
        <v>C.S Prestations Prévoyance</v>
      </c>
      <c r="I1" s="252"/>
      <c r="J1" s="252"/>
      <c r="K1" s="252"/>
      <c r="L1" s="252"/>
      <c r="M1" s="252"/>
      <c r="N1" s="253" t="str">
        <f>Système!$H15</f>
        <v>C.S Individuels TNS</v>
      </c>
      <c r="O1" s="253"/>
      <c r="P1" s="254" t="str">
        <f>Système!$H21</f>
        <v>C.S. Contrats TPE/PME</v>
      </c>
      <c r="Q1" s="254"/>
      <c r="R1" s="254"/>
      <c r="S1" s="254"/>
      <c r="T1" s="255" t="str">
        <f>Système!$H27</f>
        <v>C.S. Grands Comptes</v>
      </c>
      <c r="U1" s="255"/>
      <c r="V1" s="255"/>
      <c r="W1" s="255"/>
      <c r="X1" s="243" t="str">
        <f>Système!$H33</f>
        <v>C.S Prestations Santé</v>
      </c>
      <c r="Y1" s="244"/>
      <c r="Z1" s="244"/>
      <c r="AA1" s="244"/>
      <c r="AB1" s="245"/>
      <c r="AC1" s="242" t="s">
        <v>8</v>
      </c>
      <c r="AD1" s="242"/>
      <c r="AE1" s="242"/>
      <c r="AF1" s="242"/>
      <c r="AG1" s="242"/>
      <c r="AH1" s="242"/>
      <c r="AI1" s="242"/>
      <c r="AJ1" s="242"/>
      <c r="AK1" s="242"/>
      <c r="AL1" s="242"/>
    </row>
    <row r="2" spans="1:38" ht="159" customHeight="1" x14ac:dyDescent="0.25">
      <c r="A2" s="98" t="s">
        <v>9</v>
      </c>
      <c r="B2" s="99" t="s">
        <v>10</v>
      </c>
      <c r="C2" s="99" t="str">
        <f>"Droit ouvert en "&amp;AN</f>
        <v>Droit ouvert en 2015</v>
      </c>
      <c r="D2" s="99" t="str">
        <f>"Droit restant en "&amp;AN</f>
        <v>Droit restant en 2015</v>
      </c>
      <c r="E2" s="100" t="str">
        <f>IF(Système!$I3=0,"",Système!$I3)</f>
        <v>Entreprises Lyon</v>
      </c>
      <c r="F2" s="100" t="str">
        <f>IF(Système!$I4=0,"",Système!$I4)</f>
        <v>Assurés Montpellier</v>
      </c>
      <c r="G2" s="100" t="str">
        <f>IF(Système!$I5=0,"",Système!$I5)</f>
        <v>Entreprises Montpellier</v>
      </c>
      <c r="H2" s="101" t="str">
        <f>IF(Système!$I9=0,"",Système!$I9)</f>
        <v>Prest. Prev. Blois</v>
      </c>
      <c r="I2" s="101" t="str">
        <f>IF(Système!$I10=0,"",Système!$I10)</f>
        <v>Prest. Prev. Rouen</v>
      </c>
      <c r="J2" s="101" t="str">
        <f>IF(Système!$I11=0,"",Système!$I11)</f>
        <v>Prest. Prev. Lyon</v>
      </c>
      <c r="K2" s="101" t="str">
        <f>IF(Système!$I12=0,"",Système!$I12)</f>
        <v>Prest. Prev. Saran</v>
      </c>
      <c r="L2" s="101" t="str">
        <f>IF(Système!$I13=0,"",Système!$I13)</f>
        <v>Prest. Prev. Montreuil</v>
      </c>
      <c r="M2" s="101" t="str">
        <f>IF(Système!$I14=0,"",Système!$I14)</f>
        <v>Prest. Prev. Lille</v>
      </c>
      <c r="N2" s="102" t="str">
        <f>IF(Système!$I15=0,"",Système!$I15)</f>
        <v>Individuels Saran</v>
      </c>
      <c r="O2" s="102" t="str">
        <f>IF(Système!$I16=0,"",Système!$I16)</f>
        <v>Individuels Blois</v>
      </c>
      <c r="P2" s="103" t="str">
        <f>IF(Système!$I21=0,"",Système!$I21)</f>
        <v>TPE/TME Rouen</v>
      </c>
      <c r="Q2" s="103" t="str">
        <f>IF(Système!$I22=0,"",Système!$I22)</f>
        <v>TPE/TME Saran</v>
      </c>
      <c r="R2" s="103" t="str">
        <f>IF(Système!$I23=0,"",Système!$I23)</f>
        <v>TPE/TME Blois</v>
      </c>
      <c r="S2" s="103" t="str">
        <f>IF(Système!$I24=0,"",Système!$I24)</f>
        <v>TPE/TME Montreuil</v>
      </c>
      <c r="T2" s="104" t="str">
        <f>IF(Système!$I27=0,"",Système!$I27)</f>
        <v>Grands Comptes Montreuil</v>
      </c>
      <c r="U2" s="104" t="str">
        <f>IF(Système!$I28=0,"",Système!$I28)</f>
        <v>Grans Comptes Blois</v>
      </c>
      <c r="V2" s="104" t="str">
        <f>IF(Système!$I29=0,"",Système!$I29)</f>
        <v>Grands Comptes Saran</v>
      </c>
      <c r="W2" s="104" t="str">
        <f>IF(Système!$I30=0,"",Système!$I30)</f>
        <v>Très Grands Comptes Saran</v>
      </c>
      <c r="X2" s="105" t="str">
        <f>IF(Système!$I33=0,"",Système!$I33)</f>
        <v>C.S. Prest. Santé Blois</v>
      </c>
      <c r="Y2" s="105" t="str">
        <f>IF(Système!$I34=0,"",Système!$I34)</f>
        <v>C.S. Prest. Santé Lille</v>
      </c>
      <c r="Z2" s="105" t="str">
        <f>IF(Système!$I35=0,"",Système!$I35)</f>
        <v>C.S. Prest. Santé Montreuil</v>
      </c>
      <c r="AA2" s="105" t="str">
        <f>IF(Système!$I36=0,"",Système!$I36)</f>
        <v>C.S. Prest. Santé Saran</v>
      </c>
      <c r="AB2" s="105" t="str">
        <f>IF(Système!$I37=0,"",Système!$I37)</f>
        <v>C.S. Prest. Santé Montpellier</v>
      </c>
      <c r="AC2" s="106" t="str">
        <f>IF(Système!$M6=0,"Non défini",Système!$M6)</f>
        <v>RTT</v>
      </c>
      <c r="AD2" s="106" t="str">
        <f>IF(Système!$M7=0,"Non défini",Système!$M7)</f>
        <v>RTT Matin</v>
      </c>
      <c r="AE2" s="106" t="str">
        <f>IF(Système!$M8=0,"Non défini",Système!$M8)</f>
        <v>RTT Après-Midi</v>
      </c>
      <c r="AF2" s="106" t="str">
        <f>IF(Système!$M10=0,"Non défini",Système!$M10)</f>
        <v>Garde Enfant Malade</v>
      </c>
      <c r="AG2" s="106" t="str">
        <f>IF(Système!$M11=0,"Non défini",Système!$M11)</f>
        <v>Maladie / Arrêt de Travail</v>
      </c>
      <c r="AH2" s="106" t="str">
        <f>IF(Système!$M13=0,"Non défini",Système!$M13)</f>
        <v>Formation</v>
      </c>
      <c r="AI2" s="106" t="str">
        <f>IF(Système!$M15=0,"Non défini",Système!$M15)</f>
        <v>Récup. Crédit</v>
      </c>
      <c r="AJ2" s="106" t="str">
        <f>IF(Système!$M16=0,"Non défini",Système!$M16)</f>
        <v>Récup. Crédit Matin</v>
      </c>
      <c r="AK2" s="106" t="str">
        <f>IF(Système!$M17=0,"Non défini",Système!$M17)</f>
        <v>Récup. Crédit Après-Midi</v>
      </c>
      <c r="AL2" s="106" t="str">
        <f>IF(Système!$M43=0,"Non défini",Système!$M43)</f>
        <v>Fin des Positions Journalières</v>
      </c>
    </row>
    <row r="3" spans="1:38" ht="18.75" customHeight="1" x14ac:dyDescent="0.25">
      <c r="A3" s="107" t="str">
        <f ca="1">IF(INDIRECT("Planning!A"&amp;16+((ROW()-3)*3))&lt;&gt;"",INDIRECT("Planning!A"&amp;16+((ROW()-3)*3)),"")</f>
        <v>Franck SINATRA</v>
      </c>
      <c r="B3" s="108">
        <f ca="1">IF(A3="","",0)</f>
        <v>0</v>
      </c>
      <c r="C3" s="108"/>
      <c r="D3" s="109">
        <f t="shared" ref="D3:D53" ca="1" si="0">IFERROR(B3+C3-SUMPRODUCT((INDIRECT("Planning!A$15:A"&amp;15+((NB_Personnel)*7))=A3)*(INDIRECT("Planning!NJ$15:NJ"&amp;15+((NB_Personnel)*7)))),"")</f>
        <v>-1</v>
      </c>
      <c r="E3" s="179">
        <f ca="1">IF($A3="","",COUNTIF(INDIRECT("Planning!"&amp;VLOOKUP($A$1,tab_z,2,FALSE)&amp;(17+((ROW()-3)*3))&amp;":"&amp;VLOOKUP($A$1,tab_z,3,FALSE)&amp;(18+((ROW()-3)*3))),Système!$J$3)*Système!$K$3)</f>
        <v>0.625</v>
      </c>
      <c r="F3" s="179">
        <f ca="1">IF($A3="","",COUNTIF(INDIRECT("Planning!"&amp;VLOOKUP($A$1,tab_z,2,FALSE)&amp;(17+((ROW()-3)*3))&amp;":"&amp;VLOOKUP($A$1,tab_z,3,FALSE)&amp;(18+((ROW()-3)*3))),Système!$J$4)*Système!$K$4)</f>
        <v>0</v>
      </c>
      <c r="G3" s="179">
        <f ca="1">IF($A3="","",COUNTIF(INDIRECT("Planning!"&amp;VLOOKUP($A$1,tab_z,2,FALSE)&amp;(17+((ROW()-3)*3))&amp;":"&amp;VLOOKUP($A$1,tab_z,3,FALSE)&amp;(18+((ROW()-3)*3))),Système!$J$5)*Système!$K$5)</f>
        <v>0</v>
      </c>
      <c r="H3" s="179">
        <f ca="1">IF($A3="","",COUNTIF(INDIRECT("Planning!"&amp;VLOOKUP($A$1,tab_z,2,FALSE)&amp;(17+((ROW()-3)*3))&amp;":"&amp;VLOOKUP($A$1,tab_z,3,FALSE)&amp;(18+((ROW()-3)*3))),Système!$J$9)*Système!$K$9)</f>
        <v>0</v>
      </c>
      <c r="I3" s="179">
        <f ca="1">IF($A3="","",COUNTIF(INDIRECT("Planning!"&amp;VLOOKUP($A$1,tab_z,2,FALSE)&amp;(17+((ROW()-3)*3))&amp;":"&amp;VLOOKUP($A$1,tab_z,3,FALSE)&amp;(18+((ROW()-3)*3))),Système!$J$10)*Système!$K$10)</f>
        <v>0</v>
      </c>
      <c r="J3" s="179">
        <f ca="1">IF($A3="","",COUNTIF(INDIRECT("Planning!"&amp;VLOOKUP($A$1,tab_z,2,FALSE)&amp;(17+((ROW()-3)*3))&amp;":"&amp;VLOOKUP($A$1,tab_z,3,FALSE)&amp;(18+((ROW()-3)*3))),Système!$J$11)*Système!$K$11)</f>
        <v>0</v>
      </c>
      <c r="K3" s="179">
        <f ca="1">IF($A3="","",COUNTIF(INDIRECT("Planning!"&amp;VLOOKUP($A$1,tab_z,2,FALSE)&amp;(17+((ROW()-3)*3))&amp;":"&amp;VLOOKUP($A$1,tab_z,3,FALSE)&amp;(18+((ROW()-3)*3))),Système!$J$12)*Système!$K$12)</f>
        <v>0</v>
      </c>
      <c r="L3" s="179">
        <f ca="1">IF($A3="","",COUNTIF(INDIRECT("Planning!"&amp;VLOOKUP($A$1,tab_z,2,FALSE)&amp;(17+((ROW()-3)*3))&amp;":"&amp;VLOOKUP($A$1,tab_z,3,FALSE)&amp;(18+((ROW()-3)*3))),Système!$J$13)*Système!$K$13)</f>
        <v>0</v>
      </c>
      <c r="M3" s="179">
        <f ca="1">IF($A3="","",COUNTIF(INDIRECT("Planning!"&amp;VLOOKUP($A$1,tab_z,2,FALSE)&amp;(17+((ROW()-3)*3))&amp;":"&amp;VLOOKUP($A$1,tab_z,3,FALSE)&amp;(18+((ROW()-3)*3))),Système!$J$14)*Système!$K$14)</f>
        <v>0</v>
      </c>
      <c r="N3" s="179">
        <f ca="1">IF($A3="","",COUNTIF(INDIRECT("Planning!"&amp;VLOOKUP($A$1,tab_z,2,FALSE)&amp;(17+((ROW()-3)*3))&amp;":"&amp;VLOOKUP($A$1,tab_z,3,FALSE)&amp;(18+((ROW()-3)*3))),Système!$J$15)*Système!$K$15)</f>
        <v>0</v>
      </c>
      <c r="O3" s="179">
        <f ca="1">IF($A3="","",COUNTIF(INDIRECT("Planning!"&amp;VLOOKUP($A$1,tab_z,2,FALSE)&amp;(17+((ROW()-3)*3))&amp;":"&amp;VLOOKUP($A$1,tab_z,3,FALSE)&amp;(18+((ROW()-3)*3))),Système!$J$16)*Système!$K$16)</f>
        <v>0</v>
      </c>
      <c r="P3" s="179">
        <f ca="1">IF($A3="","",COUNTIF(INDIRECT("Planning!"&amp;VLOOKUP($A$1,tab_z,2,FALSE)&amp;(17+((ROW()-3)*3))&amp;":"&amp;VLOOKUP($A$1,tab_z,3,FALSE)&amp;(18+((ROW()-3)*3))),Système!$J$21)*Système!$K$21)</f>
        <v>0</v>
      </c>
      <c r="Q3" s="179">
        <f ca="1">IF($A3="","",COUNTIF(INDIRECT("Planning!"&amp;VLOOKUP($A$1,tab_z,2,FALSE)&amp;(17+((ROW()-3)*3))&amp;":"&amp;VLOOKUP($A$1,tab_z,3,FALSE)&amp;(18+((ROW()-3)*3))),Système!$J$22)*Système!$K$22)</f>
        <v>0</v>
      </c>
      <c r="R3" s="179">
        <f ca="1">IF($A3="","",COUNTIF(INDIRECT("Planning!"&amp;VLOOKUP($A$1,tab_z,2,FALSE)&amp;(17+((ROW()-3)*3))&amp;":"&amp;VLOOKUP($A$1,tab_z,3,FALSE)&amp;(18+((ROW()-3)*3))),Système!$J$23)*Système!$K$23)</f>
        <v>0</v>
      </c>
      <c r="S3" s="179">
        <f ca="1">IF($A3="","",COUNTIF(INDIRECT("Planning!"&amp;VLOOKUP($A$1,tab_z,2,FALSE)&amp;(17+((ROW()-3)*3))&amp;":"&amp;VLOOKUP($A$1,tab_z,3,FALSE)&amp;(18+((ROW()-3)*3))),Système!$J$24)*Système!$K$24)</f>
        <v>0</v>
      </c>
      <c r="T3" s="179">
        <f ca="1">IF($A3="","",COUNTIF(INDIRECT("Planning!"&amp;VLOOKUP($A$1,tab_z,2,FALSE)&amp;(17+((ROW()-3)*3))&amp;":"&amp;VLOOKUP($A$1,tab_z,3,FALSE)&amp;(18+((ROW()-3)*3))),Système!$J$27)*Système!$K$27)</f>
        <v>0</v>
      </c>
      <c r="U3" s="179">
        <f ca="1">IF($A3="","",COUNTIF(INDIRECT("Planning!"&amp;VLOOKUP($A$1,tab_z,2,FALSE)&amp;(17+((ROW()-3)*3))&amp;":"&amp;VLOOKUP($A$1,tab_z,3,FALSE)&amp;(18+((ROW()-3)*3))),Système!$J$28)*Système!$K$28)</f>
        <v>0</v>
      </c>
      <c r="V3" s="179">
        <f ca="1">IF($A3="","",COUNTIF(INDIRECT("Planning!"&amp;VLOOKUP($A$1,tab_z,2,FALSE)&amp;(17+((ROW()-3)*3))&amp;":"&amp;VLOOKUP($A$1,tab_z,3,FALSE)&amp;(18+((ROW()-3)*3))),Système!$J$29)*Système!$K$29)</f>
        <v>0</v>
      </c>
      <c r="W3" s="179">
        <f ca="1">IF($A3="","",COUNTIF(INDIRECT("Planning!"&amp;VLOOKUP($A$1,tab_z,2,FALSE)&amp;(17+((ROW()-3)*3))&amp;":"&amp;VLOOKUP($A$1,tab_z,3,FALSE)&amp;(18+((ROW()-3)*3))),Système!$J$30)*Système!$K$30)</f>
        <v>0</v>
      </c>
      <c r="X3" s="179">
        <f ca="1">IF($A3="","",COUNTIF(INDIRECT("Planning!"&amp;VLOOKUP($A$1,tab_z,2,FALSE)&amp;(17+((ROW()-3)*3))&amp;":"&amp;VLOOKUP($A$1,tab_z,3,FALSE)&amp;(18+((ROW()-3)*3))),Système!$J$33)*Système!$K$33)</f>
        <v>0</v>
      </c>
      <c r="Y3" s="179">
        <f ca="1">IF($A3="","",COUNTIF(INDIRECT("Planning!"&amp;VLOOKUP($A$1,tab_z,2,FALSE)&amp;(17+((ROW()-3)*3))&amp;":"&amp;VLOOKUP($A$1,tab_z,3,FALSE)&amp;(18+((ROW()-3)*3))),Système!$J$34)*Système!$K$34)</f>
        <v>0</v>
      </c>
      <c r="Z3" s="179">
        <f ca="1">IF($A3="","",COUNTIF(INDIRECT("Planning!"&amp;VLOOKUP($A$1,tab_z,2,FALSE)&amp;(17+((ROW()-3)*3))&amp;":"&amp;VLOOKUP($A$1,tab_z,3,FALSE)&amp;(18+((ROW()-3)*3))),Système!$J$35)*Système!$K$35)</f>
        <v>0</v>
      </c>
      <c r="AA3" s="179">
        <f ca="1">IF($A3="","",COUNTIF(INDIRECT("Planning!"&amp;VLOOKUP($A$1,tab_z,2,FALSE)&amp;(17+((ROW()-3)*3))&amp;":"&amp;VLOOKUP($A$1,tab_z,3,FALSE)&amp;(18+((ROW()-3)*3))),Système!$J$36)*Système!$K$36)</f>
        <v>0</v>
      </c>
      <c r="AB3" s="179">
        <f ca="1">IF($A3="","",COUNTIF(INDIRECT("Planning!"&amp;VLOOKUP($A$1,tab_z,2,FALSE)&amp;(17+((ROW()-3)*3))&amp;":"&amp;VLOOKUP($A$1,tab_z,3,FALSE)&amp;(18+((ROW()-3)*3))),Système!$J$37)*Système!$K$37)</f>
        <v>0</v>
      </c>
      <c r="AC3" s="179">
        <f ca="1">IF($A3="","",COUNTIF(INDIRECT("Planning!"&amp;VLOOKUP($A$1,tab_z,2,FALSE)&amp;(12+((ROW()-3)*3))&amp;":"&amp;VLOOKUP($A$1,tab_z,3,FALSE)&amp;(12+((ROW()-3)*3))),Système!$N$6))</f>
        <v>0</v>
      </c>
      <c r="AD3" s="179">
        <f ca="1">IF($A3="","",COUNTIF(INDIRECT("Planning!"&amp;VLOOKUP($A$1,tab_z,2,FALSE)&amp;(12+((ROW()-3)*3))&amp;":"&amp;VLOOKUP($A$1,tab_z,3,FALSE)&amp;(12+((ROW()-3)*3))),Système!$N$7))</f>
        <v>0</v>
      </c>
      <c r="AE3" s="179">
        <f ca="1">IF($A3="","",COUNTIF(INDIRECT("Planning!"&amp;VLOOKUP($A$1,tab_z,2,FALSE)&amp;(12+((ROW()-3)*3))&amp;":"&amp;VLOOKUP($A$1,tab_z,3,FALSE)&amp;(12+((ROW()-3)*3))),Système!$N$8))</f>
        <v>0</v>
      </c>
      <c r="AF3" s="179">
        <f ca="1">IF($A3="","",COUNTIF(INDIRECT("Planning!"&amp;VLOOKUP($A$1,tab_z,2,FALSE)&amp;(12+((ROW()-3)*3))&amp;":"&amp;VLOOKUP($A$1,tab_z,3,FALSE)&amp;(12+((ROW()-3)*3))),Système!$N$10))</f>
        <v>0</v>
      </c>
      <c r="AG3" s="179">
        <f ca="1">IF($A3="","",COUNTIF(INDIRECT("Planning!"&amp;VLOOKUP($A$1,tab_z,2,FALSE)&amp;(12+((ROW()-3)*3))&amp;":"&amp;VLOOKUP($A$1,tab_z,3,FALSE)&amp;(12+((ROW()-3)*3))),Système!$N$11))</f>
        <v>0</v>
      </c>
      <c r="AH3" s="179">
        <f ca="1">IF($A3="","",COUNTIF(INDIRECT("Planning!"&amp;VLOOKUP($A$1,tab_z,2,FALSE)&amp;(12+((ROW()-3)*3))&amp;":"&amp;VLOOKUP($A$1,tab_z,3,FALSE)&amp;(12+((ROW()-3)*3))),Système!$N$13))</f>
        <v>0</v>
      </c>
      <c r="AI3" s="179">
        <f ca="1">IF($A3="","",COUNTIF(INDIRECT("Planning!"&amp;VLOOKUP($A$1,tab_z,2,FALSE)&amp;(12+((ROW()-3)*3))&amp;":"&amp;VLOOKUP($A$1,tab_z,3,FALSE)&amp;(12+((ROW()-3)*3))),Système!$N$15))</f>
        <v>0</v>
      </c>
      <c r="AJ3" s="179">
        <f ca="1">IF($A3="","",COUNTIF(INDIRECT("Planning!"&amp;VLOOKUP($A$1,tab_z,2,FALSE)&amp;(12+((ROW()-3)*3))&amp;":"&amp;VLOOKUP($A$1,tab_z,3,FALSE)&amp;(12+((ROW()-3)*3))),Système!$N$16))</f>
        <v>0</v>
      </c>
      <c r="AK3" s="179">
        <f ca="1">IF($A3="","",COUNTIF(INDIRECT("Planning!"&amp;VLOOKUP($A$1,tab_z,2,FALSE)&amp;(12+((ROW()-3)*3))&amp;":"&amp;VLOOKUP($A$1,tab_z,3,FALSE)&amp;(12+((ROW()-3)*3))),Système!$N$17))</f>
        <v>0</v>
      </c>
      <c r="AL3" s="179">
        <f ca="1">IF($A3="","",COUNTIF(INDIRECT("Planning!"&amp;VLOOKUP($A$1,tab_z,2,FALSE)&amp;(12+((ROW()-3)*3))&amp;":"&amp;VLOOKUP($A$1,tab_z,3,FALSE)&amp;(12+((ROW()-3)*3))),Système!$N$43))</f>
        <v>0</v>
      </c>
    </row>
    <row r="4" spans="1:38" ht="18.75" customHeight="1" x14ac:dyDescent="0.25">
      <c r="A4" s="107" t="str">
        <f t="shared" ref="A4:A53" ca="1" si="1">IF(INDIRECT("Planning!A"&amp;16+((ROW()-3)*3))&lt;&gt;"",INDIRECT("Planning!A"&amp;16+((ROW()-3)*3)),"")</f>
        <v>Paul TERGEIST</v>
      </c>
      <c r="B4" s="108">
        <f t="shared" ref="B4:B53" ca="1" si="2">IF(A4="","",0)</f>
        <v>0</v>
      </c>
      <c r="C4" s="108"/>
      <c r="D4" s="109">
        <f t="shared" ca="1" si="0"/>
        <v>0</v>
      </c>
      <c r="E4" s="179">
        <f ca="1">IF($A4="","",COUNTIF(INDIRECT("Planning!"&amp;VLOOKUP($A$1,tab_z,2,FALSE)&amp;(17+((ROW()-3)*3))&amp;":"&amp;VLOOKUP($A$1,tab_z,3,FALSE)&amp;(18+((ROW()-3)*3))),Système!$J$3)*Système!$K$3)</f>
        <v>0</v>
      </c>
      <c r="F4" s="179">
        <f ca="1">IF($A4="","",COUNTIF(INDIRECT("Planning!"&amp;VLOOKUP($A$1,tab_z,2,FALSE)&amp;(17+((ROW()-3)*3))&amp;":"&amp;VLOOKUP($A$1,tab_z,3,FALSE)&amp;(18+((ROW()-3)*3))),Système!$J$4)*Système!$K$4)</f>
        <v>0</v>
      </c>
      <c r="G4" s="179">
        <f ca="1">IF($A4="","",COUNTIF(INDIRECT("Planning!"&amp;VLOOKUP($A$1,tab_z,2,FALSE)&amp;(17+((ROW()-3)*3))&amp;":"&amp;VLOOKUP($A$1,tab_z,3,FALSE)&amp;(18+((ROW()-3)*3))),Système!$J$5)*Système!$K$5)</f>
        <v>0</v>
      </c>
      <c r="H4" s="179">
        <f ca="1">IF($A4="","",COUNTIF(INDIRECT("Planning!"&amp;VLOOKUP($A$1,tab_z,2,FALSE)&amp;(17+((ROW()-3)*3))&amp;":"&amp;VLOOKUP($A$1,tab_z,3,FALSE)&amp;(18+((ROW()-3)*3))),Système!$J$9)*Système!$K$9)</f>
        <v>0</v>
      </c>
      <c r="I4" s="179">
        <f ca="1">IF($A4="","",COUNTIF(INDIRECT("Planning!"&amp;VLOOKUP($A$1,tab_z,2,FALSE)&amp;(17+((ROW()-3)*3))&amp;":"&amp;VLOOKUP($A$1,tab_z,3,FALSE)&amp;(18+((ROW()-3)*3))),Système!$J$10)*Système!$K$10)</f>
        <v>0</v>
      </c>
      <c r="J4" s="179">
        <f ca="1">IF($A4="","",COUNTIF(INDIRECT("Planning!"&amp;VLOOKUP($A$1,tab_z,2,FALSE)&amp;(17+((ROW()-3)*3))&amp;":"&amp;VLOOKUP($A$1,tab_z,3,FALSE)&amp;(18+((ROW()-3)*3))),Système!$J$11)*Système!$K$11)</f>
        <v>0</v>
      </c>
      <c r="K4" s="179">
        <f ca="1">IF($A4="","",COUNTIF(INDIRECT("Planning!"&amp;VLOOKUP($A$1,tab_z,2,FALSE)&amp;(17+((ROW()-3)*3))&amp;":"&amp;VLOOKUP($A$1,tab_z,3,FALSE)&amp;(18+((ROW()-3)*3))),Système!$J$12)*Système!$K$12)</f>
        <v>0</v>
      </c>
      <c r="L4" s="179">
        <f ca="1">IF($A4="","",COUNTIF(INDIRECT("Planning!"&amp;VLOOKUP($A$1,tab_z,2,FALSE)&amp;(17+((ROW()-3)*3))&amp;":"&amp;VLOOKUP($A$1,tab_z,3,FALSE)&amp;(18+((ROW()-3)*3))),Système!$J$13)*Système!$K$13)</f>
        <v>0</v>
      </c>
      <c r="M4" s="179">
        <f ca="1">IF($A4="","",COUNTIF(INDIRECT("Planning!"&amp;VLOOKUP($A$1,tab_z,2,FALSE)&amp;(17+((ROW()-3)*3))&amp;":"&amp;VLOOKUP($A$1,tab_z,3,FALSE)&amp;(18+((ROW()-3)*3))),Système!$J$14)*Système!$K$14)</f>
        <v>0</v>
      </c>
      <c r="N4" s="179">
        <f ca="1">IF($A4="","",COUNTIF(INDIRECT("Planning!"&amp;VLOOKUP($A$1,tab_z,2,FALSE)&amp;(17+((ROW()-3)*3))&amp;":"&amp;VLOOKUP($A$1,tab_z,3,FALSE)&amp;(18+((ROW()-3)*3))),Système!$J$15)*Système!$K$15)</f>
        <v>0</v>
      </c>
      <c r="O4" s="179">
        <f ca="1">IF($A4="","",COUNTIF(INDIRECT("Planning!"&amp;VLOOKUP($A$1,tab_z,2,FALSE)&amp;(17+((ROW()-3)*3))&amp;":"&amp;VLOOKUP($A$1,tab_z,3,FALSE)&amp;(18+((ROW()-3)*3))),Système!$J$16)*Système!$K$16)</f>
        <v>0</v>
      </c>
      <c r="P4" s="179">
        <f ca="1">IF($A4="","",COUNTIF(INDIRECT("Planning!"&amp;VLOOKUP($A$1,tab_z,2,FALSE)&amp;(17+((ROW()-3)*3))&amp;":"&amp;VLOOKUP($A$1,tab_z,3,FALSE)&amp;(18+((ROW()-3)*3))),Système!$J$21)*Système!$K$21)</f>
        <v>0</v>
      </c>
      <c r="Q4" s="179">
        <f ca="1">IF($A4="","",COUNTIF(INDIRECT("Planning!"&amp;VLOOKUP($A$1,tab_z,2,FALSE)&amp;(17+((ROW()-3)*3))&amp;":"&amp;VLOOKUP($A$1,tab_z,3,FALSE)&amp;(18+((ROW()-3)*3))),Système!$J$22)*Système!$K$22)</f>
        <v>0</v>
      </c>
      <c r="R4" s="179">
        <f ca="1">IF($A4="","",COUNTIF(INDIRECT("Planning!"&amp;VLOOKUP($A$1,tab_z,2,FALSE)&amp;(17+((ROW()-3)*3))&amp;":"&amp;VLOOKUP($A$1,tab_z,3,FALSE)&amp;(18+((ROW()-3)*3))),Système!$J$23)*Système!$K$23)</f>
        <v>0</v>
      </c>
      <c r="S4" s="179">
        <f ca="1">IF($A4="","",COUNTIF(INDIRECT("Planning!"&amp;VLOOKUP($A$1,tab_z,2,FALSE)&amp;(17+((ROW()-3)*3))&amp;":"&amp;VLOOKUP($A$1,tab_z,3,FALSE)&amp;(18+((ROW()-3)*3))),Système!$J$24)*Système!$K$24)</f>
        <v>0</v>
      </c>
      <c r="T4" s="179">
        <f ca="1">IF($A4="","",COUNTIF(INDIRECT("Planning!"&amp;VLOOKUP($A$1,tab_z,2,FALSE)&amp;(17+((ROW()-3)*3))&amp;":"&amp;VLOOKUP($A$1,tab_z,3,FALSE)&amp;(18+((ROW()-3)*3))),Système!$J$27)*Système!$K$27)</f>
        <v>0</v>
      </c>
      <c r="U4" s="179">
        <f ca="1">IF($A4="","",COUNTIF(INDIRECT("Planning!"&amp;VLOOKUP($A$1,tab_z,2,FALSE)&amp;(17+((ROW()-3)*3))&amp;":"&amp;VLOOKUP($A$1,tab_z,3,FALSE)&amp;(18+((ROW()-3)*3))),Système!$J$28)*Système!$K$28)</f>
        <v>0</v>
      </c>
      <c r="V4" s="179">
        <f ca="1">IF($A4="","",COUNTIF(INDIRECT("Planning!"&amp;VLOOKUP($A$1,tab_z,2,FALSE)&amp;(17+((ROW()-3)*3))&amp;":"&amp;VLOOKUP($A$1,tab_z,3,FALSE)&amp;(18+((ROW()-3)*3))),Système!$J$29)*Système!$K$29)</f>
        <v>0</v>
      </c>
      <c r="W4" s="179">
        <f ca="1">IF($A4="","",COUNTIF(INDIRECT("Planning!"&amp;VLOOKUP($A$1,tab_z,2,FALSE)&amp;(17+((ROW()-3)*3))&amp;":"&amp;VLOOKUP($A$1,tab_z,3,FALSE)&amp;(18+((ROW()-3)*3))),Système!$J$30)*Système!$K$30)</f>
        <v>0</v>
      </c>
      <c r="X4" s="179">
        <f ca="1">IF($A4="","",COUNTIF(INDIRECT("Planning!"&amp;VLOOKUP($A$1,tab_z,2,FALSE)&amp;(17+((ROW()-3)*3))&amp;":"&amp;VLOOKUP($A$1,tab_z,3,FALSE)&amp;(18+((ROW()-3)*3))),Système!$J$33)*Système!$K$33)</f>
        <v>0</v>
      </c>
      <c r="Y4" s="179">
        <f ca="1">IF($A4="","",COUNTIF(INDIRECT("Planning!"&amp;VLOOKUP($A$1,tab_z,2,FALSE)&amp;(17+((ROW()-3)*3))&amp;":"&amp;VLOOKUP($A$1,tab_z,3,FALSE)&amp;(18+((ROW()-3)*3))),Système!$J$34)*Système!$K$34)</f>
        <v>0</v>
      </c>
      <c r="Z4" s="179">
        <f ca="1">IF($A4="","",COUNTIF(INDIRECT("Planning!"&amp;VLOOKUP($A$1,tab_z,2,FALSE)&amp;(17+((ROW()-3)*3))&amp;":"&amp;VLOOKUP($A$1,tab_z,3,FALSE)&amp;(18+((ROW()-3)*3))),Système!$J$35)*Système!$K$35)</f>
        <v>0</v>
      </c>
      <c r="AA4" s="179">
        <f ca="1">IF($A4="","",COUNTIF(INDIRECT("Planning!"&amp;VLOOKUP($A$1,tab_z,2,FALSE)&amp;(17+((ROW()-3)*3))&amp;":"&amp;VLOOKUP($A$1,tab_z,3,FALSE)&amp;(18+((ROW()-3)*3))),Système!$J$36)*Système!$K$36)</f>
        <v>0</v>
      </c>
      <c r="AB4" s="179">
        <f ca="1">IF($A4="","",COUNTIF(INDIRECT("Planning!"&amp;VLOOKUP($A$1,tab_z,2,FALSE)&amp;(17+((ROW()-3)*3))&amp;":"&amp;VLOOKUP($A$1,tab_z,3,FALSE)&amp;(18+((ROW()-3)*3))),Système!$J$37)*Système!$K$37)</f>
        <v>0</v>
      </c>
      <c r="AC4" s="179">
        <f ca="1">IF($A4="","",COUNTIF(INDIRECT("Planning!"&amp;VLOOKUP($A$1,tab_z,2,FALSE)&amp;(12+((ROW()-3)*3))&amp;":"&amp;VLOOKUP($A$1,tab_z,3,FALSE)&amp;(12+((ROW()-3)*3))),Système!$N$6))</f>
        <v>0</v>
      </c>
      <c r="AD4" s="179">
        <f ca="1">IF($A4="","",COUNTIF(INDIRECT("Planning!"&amp;VLOOKUP($A$1,tab_z,2,FALSE)&amp;(12+((ROW()-3)*3))&amp;":"&amp;VLOOKUP($A$1,tab_z,3,FALSE)&amp;(12+((ROW()-3)*3))),Système!$N$7))</f>
        <v>0</v>
      </c>
      <c r="AE4" s="179">
        <f ca="1">IF($A4="","",COUNTIF(INDIRECT("Planning!"&amp;VLOOKUP($A$1,tab_z,2,FALSE)&amp;(12+((ROW()-3)*3))&amp;":"&amp;VLOOKUP($A$1,tab_z,3,FALSE)&amp;(12+((ROW()-3)*3))),Système!$N$8))</f>
        <v>0</v>
      </c>
      <c r="AF4" s="179">
        <f ca="1">IF($A4="","",COUNTIF(INDIRECT("Planning!"&amp;VLOOKUP($A$1,tab_z,2,FALSE)&amp;(12+((ROW()-3)*3))&amp;":"&amp;VLOOKUP($A$1,tab_z,3,FALSE)&amp;(12+((ROW()-3)*3))),Système!$N$10))</f>
        <v>0</v>
      </c>
      <c r="AG4" s="179">
        <f ca="1">IF($A4="","",COUNTIF(INDIRECT("Planning!"&amp;VLOOKUP($A$1,tab_z,2,FALSE)&amp;(12+((ROW()-3)*3))&amp;":"&amp;VLOOKUP($A$1,tab_z,3,FALSE)&amp;(12+((ROW()-3)*3))),Système!$N$11))</f>
        <v>0</v>
      </c>
      <c r="AH4" s="179">
        <f ca="1">IF($A4="","",COUNTIF(INDIRECT("Planning!"&amp;VLOOKUP($A$1,tab_z,2,FALSE)&amp;(12+((ROW()-3)*3))&amp;":"&amp;VLOOKUP($A$1,tab_z,3,FALSE)&amp;(12+((ROW()-3)*3))),Système!$N$13))</f>
        <v>0</v>
      </c>
      <c r="AI4" s="179">
        <f ca="1">IF($A4="","",COUNTIF(INDIRECT("Planning!"&amp;VLOOKUP($A$1,tab_z,2,FALSE)&amp;(12+((ROW()-3)*3))&amp;":"&amp;VLOOKUP($A$1,tab_z,3,FALSE)&amp;(12+((ROW()-3)*3))),Système!$N$15))</f>
        <v>0</v>
      </c>
      <c r="AJ4" s="179">
        <f ca="1">IF($A4="","",COUNTIF(INDIRECT("Planning!"&amp;VLOOKUP($A$1,tab_z,2,FALSE)&amp;(12+((ROW()-3)*3))&amp;":"&amp;VLOOKUP($A$1,tab_z,3,FALSE)&amp;(12+((ROW()-3)*3))),Système!$N$16))</f>
        <v>0</v>
      </c>
      <c r="AK4" s="179">
        <f ca="1">IF($A4="","",COUNTIF(INDIRECT("Planning!"&amp;VLOOKUP($A$1,tab_z,2,FALSE)&amp;(12+((ROW()-3)*3))&amp;":"&amp;VLOOKUP($A$1,tab_z,3,FALSE)&amp;(12+((ROW()-3)*3))),Système!$N$17))</f>
        <v>0</v>
      </c>
      <c r="AL4" s="179">
        <f ca="1">IF($A4="","",COUNTIF(INDIRECT("Planning!"&amp;VLOOKUP($A$1,tab_z,2,FALSE)&amp;(12+((ROW()-3)*3))&amp;":"&amp;VLOOKUP($A$1,tab_z,3,FALSE)&amp;(12+((ROW()-3)*3))),Système!$N$43))</f>
        <v>0</v>
      </c>
    </row>
    <row r="5" spans="1:38" ht="18.75" customHeight="1" x14ac:dyDescent="0.25">
      <c r="A5" s="107" t="str">
        <f t="shared" ca="1" si="1"/>
        <v>Jean NAIMAR</v>
      </c>
      <c r="B5" s="108">
        <f t="shared" ca="1" si="2"/>
        <v>0</v>
      </c>
      <c r="C5" s="108"/>
      <c r="D5" s="109">
        <f t="shared" ca="1" si="0"/>
        <v>0</v>
      </c>
      <c r="E5" s="179">
        <f ca="1">IF($A5="","",COUNTIF(INDIRECT("Planning!"&amp;VLOOKUP($A$1,tab_z,2,FALSE)&amp;(17+((ROW()-3)*3))&amp;":"&amp;VLOOKUP($A$1,tab_z,3,FALSE)&amp;(18+((ROW()-3)*3))),Système!$J$3)*Système!$K$3)</f>
        <v>0</v>
      </c>
      <c r="F5" s="179">
        <f ca="1">IF($A5="","",COUNTIF(INDIRECT("Planning!"&amp;VLOOKUP($A$1,tab_z,2,FALSE)&amp;(17+((ROW()-3)*3))&amp;":"&amp;VLOOKUP($A$1,tab_z,3,FALSE)&amp;(18+((ROW()-3)*3))),Système!$J$4)*Système!$K$4)</f>
        <v>0</v>
      </c>
      <c r="G5" s="179">
        <f ca="1">IF($A5="","",COUNTIF(INDIRECT("Planning!"&amp;VLOOKUP($A$1,tab_z,2,FALSE)&amp;(17+((ROW()-3)*3))&amp;":"&amp;VLOOKUP($A$1,tab_z,3,FALSE)&amp;(18+((ROW()-3)*3))),Système!$J$5)*Système!$K$5)</f>
        <v>0</v>
      </c>
      <c r="H5" s="179">
        <f ca="1">IF($A5="","",COUNTIF(INDIRECT("Planning!"&amp;VLOOKUP($A$1,tab_z,2,FALSE)&amp;(17+((ROW()-3)*3))&amp;":"&amp;VLOOKUP($A$1,tab_z,3,FALSE)&amp;(18+((ROW()-3)*3))),Système!$J$9)*Système!$K$9)</f>
        <v>0</v>
      </c>
      <c r="I5" s="179">
        <f ca="1">IF($A5="","",COUNTIF(INDIRECT("Planning!"&amp;VLOOKUP($A$1,tab_z,2,FALSE)&amp;(17+((ROW()-3)*3))&amp;":"&amp;VLOOKUP($A$1,tab_z,3,FALSE)&amp;(18+((ROW()-3)*3))),Système!$J$10)*Système!$K$10)</f>
        <v>0</v>
      </c>
      <c r="J5" s="179">
        <f ca="1">IF($A5="","",COUNTIF(INDIRECT("Planning!"&amp;VLOOKUP($A$1,tab_z,2,FALSE)&amp;(17+((ROW()-3)*3))&amp;":"&amp;VLOOKUP($A$1,tab_z,3,FALSE)&amp;(18+((ROW()-3)*3))),Système!$J$11)*Système!$K$11)</f>
        <v>0</v>
      </c>
      <c r="K5" s="179">
        <f ca="1">IF($A5="","",COUNTIF(INDIRECT("Planning!"&amp;VLOOKUP($A$1,tab_z,2,FALSE)&amp;(17+((ROW()-3)*3))&amp;":"&amp;VLOOKUP($A$1,tab_z,3,FALSE)&amp;(18+((ROW()-3)*3))),Système!$J$12)*Système!$K$12)</f>
        <v>0</v>
      </c>
      <c r="L5" s="179">
        <f ca="1">IF($A5="","",COUNTIF(INDIRECT("Planning!"&amp;VLOOKUP($A$1,tab_z,2,FALSE)&amp;(17+((ROW()-3)*3))&amp;":"&amp;VLOOKUP($A$1,tab_z,3,FALSE)&amp;(18+((ROW()-3)*3))),Système!$J$13)*Système!$K$13)</f>
        <v>0</v>
      </c>
      <c r="M5" s="179">
        <f ca="1">IF($A5="","",COUNTIF(INDIRECT("Planning!"&amp;VLOOKUP($A$1,tab_z,2,FALSE)&amp;(17+((ROW()-3)*3))&amp;":"&amp;VLOOKUP($A$1,tab_z,3,FALSE)&amp;(18+((ROW()-3)*3))),Système!$J$14)*Système!$K$14)</f>
        <v>0</v>
      </c>
      <c r="N5" s="179">
        <f ca="1">IF($A5="","",COUNTIF(INDIRECT("Planning!"&amp;VLOOKUP($A$1,tab_z,2,FALSE)&amp;(17+((ROW()-3)*3))&amp;":"&amp;VLOOKUP($A$1,tab_z,3,FALSE)&amp;(18+((ROW()-3)*3))),Système!$J$15)*Système!$K$15)</f>
        <v>0</v>
      </c>
      <c r="O5" s="179">
        <f ca="1">IF($A5="","",COUNTIF(INDIRECT("Planning!"&amp;VLOOKUP($A$1,tab_z,2,FALSE)&amp;(17+((ROW()-3)*3))&amp;":"&amp;VLOOKUP($A$1,tab_z,3,FALSE)&amp;(18+((ROW()-3)*3))),Système!$J$16)*Système!$K$16)</f>
        <v>0</v>
      </c>
      <c r="P5" s="179">
        <f ca="1">IF($A5="","",COUNTIF(INDIRECT("Planning!"&amp;VLOOKUP($A$1,tab_z,2,FALSE)&amp;(17+((ROW()-3)*3))&amp;":"&amp;VLOOKUP($A$1,tab_z,3,FALSE)&amp;(18+((ROW()-3)*3))),Système!$J$21)*Système!$K$21)</f>
        <v>0</v>
      </c>
      <c r="Q5" s="179">
        <f ca="1">IF($A5="","",COUNTIF(INDIRECT("Planning!"&amp;VLOOKUP($A$1,tab_z,2,FALSE)&amp;(17+((ROW()-3)*3))&amp;":"&amp;VLOOKUP($A$1,tab_z,3,FALSE)&amp;(18+((ROW()-3)*3))),Système!$J$22)*Système!$K$22)</f>
        <v>0</v>
      </c>
      <c r="R5" s="179">
        <f ca="1">IF($A5="","",COUNTIF(INDIRECT("Planning!"&amp;VLOOKUP($A$1,tab_z,2,FALSE)&amp;(17+((ROW()-3)*3))&amp;":"&amp;VLOOKUP($A$1,tab_z,3,FALSE)&amp;(18+((ROW()-3)*3))),Système!$J$23)*Système!$K$23)</f>
        <v>0</v>
      </c>
      <c r="S5" s="179">
        <f ca="1">IF($A5="","",COUNTIF(INDIRECT("Planning!"&amp;VLOOKUP($A$1,tab_z,2,FALSE)&amp;(17+((ROW()-3)*3))&amp;":"&amp;VLOOKUP($A$1,tab_z,3,FALSE)&amp;(18+((ROW()-3)*3))),Système!$J$24)*Système!$K$24)</f>
        <v>0</v>
      </c>
      <c r="T5" s="179">
        <f ca="1">IF($A5="","",COUNTIF(INDIRECT("Planning!"&amp;VLOOKUP($A$1,tab_z,2,FALSE)&amp;(17+((ROW()-3)*3))&amp;":"&amp;VLOOKUP($A$1,tab_z,3,FALSE)&amp;(18+((ROW()-3)*3))),Système!$J$27)*Système!$K$27)</f>
        <v>0</v>
      </c>
      <c r="U5" s="179">
        <f ca="1">IF($A5="","",COUNTIF(INDIRECT("Planning!"&amp;VLOOKUP($A$1,tab_z,2,FALSE)&amp;(17+((ROW()-3)*3))&amp;":"&amp;VLOOKUP($A$1,tab_z,3,FALSE)&amp;(18+((ROW()-3)*3))),Système!$J$28)*Système!$K$28)</f>
        <v>0</v>
      </c>
      <c r="V5" s="179">
        <f ca="1">IF($A5="","",COUNTIF(INDIRECT("Planning!"&amp;VLOOKUP($A$1,tab_z,2,FALSE)&amp;(17+((ROW()-3)*3))&amp;":"&amp;VLOOKUP($A$1,tab_z,3,FALSE)&amp;(18+((ROW()-3)*3))),Système!$J$29)*Système!$K$29)</f>
        <v>0</v>
      </c>
      <c r="W5" s="179">
        <f ca="1">IF($A5="","",COUNTIF(INDIRECT("Planning!"&amp;VLOOKUP($A$1,tab_z,2,FALSE)&amp;(17+((ROW()-3)*3))&amp;":"&amp;VLOOKUP($A$1,tab_z,3,FALSE)&amp;(18+((ROW()-3)*3))),Système!$J$30)*Système!$K$30)</f>
        <v>0</v>
      </c>
      <c r="X5" s="179">
        <f ca="1">IF($A5="","",COUNTIF(INDIRECT("Planning!"&amp;VLOOKUP($A$1,tab_z,2,FALSE)&amp;(17+((ROW()-3)*3))&amp;":"&amp;VLOOKUP($A$1,tab_z,3,FALSE)&amp;(18+((ROW()-3)*3))),Système!$J$33)*Système!$K$33)</f>
        <v>0</v>
      </c>
      <c r="Y5" s="179">
        <f ca="1">IF($A5="","",COUNTIF(INDIRECT("Planning!"&amp;VLOOKUP($A$1,tab_z,2,FALSE)&amp;(17+((ROW()-3)*3))&amp;":"&amp;VLOOKUP($A$1,tab_z,3,FALSE)&amp;(18+((ROW()-3)*3))),Système!$J$34)*Système!$K$34)</f>
        <v>0</v>
      </c>
      <c r="Z5" s="179">
        <f ca="1">IF($A5="","",COUNTIF(INDIRECT("Planning!"&amp;VLOOKUP($A$1,tab_z,2,FALSE)&amp;(17+((ROW()-3)*3))&amp;":"&amp;VLOOKUP($A$1,tab_z,3,FALSE)&amp;(18+((ROW()-3)*3))),Système!$J$35)*Système!$K$35)</f>
        <v>0</v>
      </c>
      <c r="AA5" s="179">
        <f ca="1">IF($A5="","",COUNTIF(INDIRECT("Planning!"&amp;VLOOKUP($A$1,tab_z,2,FALSE)&amp;(17+((ROW()-3)*3))&amp;":"&amp;VLOOKUP($A$1,tab_z,3,FALSE)&amp;(18+((ROW()-3)*3))),Système!$J$36)*Système!$K$36)</f>
        <v>0</v>
      </c>
      <c r="AB5" s="179">
        <f ca="1">IF($A5="","",COUNTIF(INDIRECT("Planning!"&amp;VLOOKUP($A$1,tab_z,2,FALSE)&amp;(17+((ROW()-3)*3))&amp;":"&amp;VLOOKUP($A$1,tab_z,3,FALSE)&amp;(18+((ROW()-3)*3))),Système!$J$37)*Système!$K$37)</f>
        <v>0</v>
      </c>
      <c r="AC5" s="179">
        <f ca="1">IF($A5="","",COUNTIF(INDIRECT("Planning!"&amp;VLOOKUP($A$1,tab_z,2,FALSE)&amp;(12+((ROW()-3)*3))&amp;":"&amp;VLOOKUP($A$1,tab_z,3,FALSE)&amp;(12+((ROW()-3)*3))),Système!$N$6))</f>
        <v>0</v>
      </c>
      <c r="AD5" s="179">
        <f ca="1">IF($A5="","",COUNTIF(INDIRECT("Planning!"&amp;VLOOKUP($A$1,tab_z,2,FALSE)&amp;(12+((ROW()-3)*3))&amp;":"&amp;VLOOKUP($A$1,tab_z,3,FALSE)&amp;(12+((ROW()-3)*3))),Système!$N$7))</f>
        <v>0</v>
      </c>
      <c r="AE5" s="179">
        <f ca="1">IF($A5="","",COUNTIF(INDIRECT("Planning!"&amp;VLOOKUP($A$1,tab_z,2,FALSE)&amp;(12+((ROW()-3)*3))&amp;":"&amp;VLOOKUP($A$1,tab_z,3,FALSE)&amp;(12+((ROW()-3)*3))),Système!$N$8))</f>
        <v>0</v>
      </c>
      <c r="AF5" s="179">
        <f ca="1">IF($A5="","",COUNTIF(INDIRECT("Planning!"&amp;VLOOKUP($A$1,tab_z,2,FALSE)&amp;(12+((ROW()-3)*3))&amp;":"&amp;VLOOKUP($A$1,tab_z,3,FALSE)&amp;(12+((ROW()-3)*3))),Système!$N$10))</f>
        <v>0</v>
      </c>
      <c r="AG5" s="179">
        <f ca="1">IF($A5="","",COUNTIF(INDIRECT("Planning!"&amp;VLOOKUP($A$1,tab_z,2,FALSE)&amp;(12+((ROW()-3)*3))&amp;":"&amp;VLOOKUP($A$1,tab_z,3,FALSE)&amp;(12+((ROW()-3)*3))),Système!$N$11))</f>
        <v>0</v>
      </c>
      <c r="AH5" s="179">
        <f ca="1">IF($A5="","",COUNTIF(INDIRECT("Planning!"&amp;VLOOKUP($A$1,tab_z,2,FALSE)&amp;(12+((ROW()-3)*3))&amp;":"&amp;VLOOKUP($A$1,tab_z,3,FALSE)&amp;(12+((ROW()-3)*3))),Système!$N$13))</f>
        <v>0</v>
      </c>
      <c r="AI5" s="179">
        <f ca="1">IF($A5="","",COUNTIF(INDIRECT("Planning!"&amp;VLOOKUP($A$1,tab_z,2,FALSE)&amp;(12+((ROW()-3)*3))&amp;":"&amp;VLOOKUP($A$1,tab_z,3,FALSE)&amp;(12+((ROW()-3)*3))),Système!$N$15))</f>
        <v>0</v>
      </c>
      <c r="AJ5" s="179">
        <f ca="1">IF($A5="","",COUNTIF(INDIRECT("Planning!"&amp;VLOOKUP($A$1,tab_z,2,FALSE)&amp;(12+((ROW()-3)*3))&amp;":"&amp;VLOOKUP($A$1,tab_z,3,FALSE)&amp;(12+((ROW()-3)*3))),Système!$N$16))</f>
        <v>0</v>
      </c>
      <c r="AK5" s="179">
        <f ca="1">IF($A5="","",COUNTIF(INDIRECT("Planning!"&amp;VLOOKUP($A$1,tab_z,2,FALSE)&amp;(12+((ROW()-3)*3))&amp;":"&amp;VLOOKUP($A$1,tab_z,3,FALSE)&amp;(12+((ROW()-3)*3))),Système!$N$17))</f>
        <v>0</v>
      </c>
      <c r="AL5" s="179">
        <f ca="1">IF($A5="","",COUNTIF(INDIRECT("Planning!"&amp;VLOOKUP($A$1,tab_z,2,FALSE)&amp;(12+((ROW()-3)*3))&amp;":"&amp;VLOOKUP($A$1,tab_z,3,FALSE)&amp;(12+((ROW()-3)*3))),Système!$N$43))</f>
        <v>0</v>
      </c>
    </row>
    <row r="6" spans="1:38" ht="18.75" customHeight="1" x14ac:dyDescent="0.25">
      <c r="A6" s="107" t="str">
        <f t="shared" ca="1" si="1"/>
        <v>Pierre KIROUL</v>
      </c>
      <c r="B6" s="108">
        <f t="shared" ca="1" si="2"/>
        <v>0</v>
      </c>
      <c r="C6" s="108"/>
      <c r="D6" s="109">
        <f t="shared" ca="1" si="0"/>
        <v>0</v>
      </c>
      <c r="E6" s="179">
        <f ca="1">IF($A6="","",COUNTIF(INDIRECT("Planning!"&amp;VLOOKUP($A$1,tab_z,2,FALSE)&amp;(17+((ROW()-3)*3))&amp;":"&amp;VLOOKUP($A$1,tab_z,3,FALSE)&amp;(18+((ROW()-3)*3))),Système!$J$3)*Système!$K$3)</f>
        <v>0</v>
      </c>
      <c r="F6" s="179">
        <f ca="1">IF($A6="","",COUNTIF(INDIRECT("Planning!"&amp;VLOOKUP($A$1,tab_z,2,FALSE)&amp;(17+((ROW()-3)*3))&amp;":"&amp;VLOOKUP($A$1,tab_z,3,FALSE)&amp;(18+((ROW()-3)*3))),Système!$J$4)*Système!$K$4)</f>
        <v>0</v>
      </c>
      <c r="G6" s="179">
        <f ca="1">IF($A6="","",COUNTIF(INDIRECT("Planning!"&amp;VLOOKUP($A$1,tab_z,2,FALSE)&amp;(17+((ROW()-3)*3))&amp;":"&amp;VLOOKUP($A$1,tab_z,3,FALSE)&amp;(18+((ROW()-3)*3))),Système!$J$5)*Système!$K$5)</f>
        <v>0</v>
      </c>
      <c r="H6" s="179">
        <f ca="1">IF($A6="","",COUNTIF(INDIRECT("Planning!"&amp;VLOOKUP($A$1,tab_z,2,FALSE)&amp;(17+((ROW()-3)*3))&amp;":"&amp;VLOOKUP($A$1,tab_z,3,FALSE)&amp;(18+((ROW()-3)*3))),Système!$J$9)*Système!$K$9)</f>
        <v>0</v>
      </c>
      <c r="I6" s="179">
        <f ca="1">IF($A6="","",COUNTIF(INDIRECT("Planning!"&amp;VLOOKUP($A$1,tab_z,2,FALSE)&amp;(17+((ROW()-3)*3))&amp;":"&amp;VLOOKUP($A$1,tab_z,3,FALSE)&amp;(18+((ROW()-3)*3))),Système!$J$10)*Système!$K$10)</f>
        <v>0</v>
      </c>
      <c r="J6" s="179">
        <f ca="1">IF($A6="","",COUNTIF(INDIRECT("Planning!"&amp;VLOOKUP($A$1,tab_z,2,FALSE)&amp;(17+((ROW()-3)*3))&amp;":"&amp;VLOOKUP($A$1,tab_z,3,FALSE)&amp;(18+((ROW()-3)*3))),Système!$J$11)*Système!$K$11)</f>
        <v>0</v>
      </c>
      <c r="K6" s="179">
        <f ca="1">IF($A6="","",COUNTIF(INDIRECT("Planning!"&amp;VLOOKUP($A$1,tab_z,2,FALSE)&amp;(17+((ROW()-3)*3))&amp;":"&amp;VLOOKUP($A$1,tab_z,3,FALSE)&amp;(18+((ROW()-3)*3))),Système!$J$12)*Système!$K$12)</f>
        <v>0</v>
      </c>
      <c r="L6" s="179">
        <f ca="1">IF($A6="","",COUNTIF(INDIRECT("Planning!"&amp;VLOOKUP($A$1,tab_z,2,FALSE)&amp;(17+((ROW()-3)*3))&amp;":"&amp;VLOOKUP($A$1,tab_z,3,FALSE)&amp;(18+((ROW()-3)*3))),Système!$J$13)*Système!$K$13)</f>
        <v>0</v>
      </c>
      <c r="M6" s="179">
        <f ca="1">IF($A6="","",COUNTIF(INDIRECT("Planning!"&amp;VLOOKUP($A$1,tab_z,2,FALSE)&amp;(17+((ROW()-3)*3))&amp;":"&amp;VLOOKUP($A$1,tab_z,3,FALSE)&amp;(18+((ROW()-3)*3))),Système!$J$14)*Système!$K$14)</f>
        <v>0</v>
      </c>
      <c r="N6" s="179">
        <f ca="1">IF($A6="","",COUNTIF(INDIRECT("Planning!"&amp;VLOOKUP($A$1,tab_z,2,FALSE)&amp;(17+((ROW()-3)*3))&amp;":"&amp;VLOOKUP($A$1,tab_z,3,FALSE)&amp;(18+((ROW()-3)*3))),Système!$J$15)*Système!$K$15)</f>
        <v>0</v>
      </c>
      <c r="O6" s="179">
        <f ca="1">IF($A6="","",COUNTIF(INDIRECT("Planning!"&amp;VLOOKUP($A$1,tab_z,2,FALSE)&amp;(17+((ROW()-3)*3))&amp;":"&amp;VLOOKUP($A$1,tab_z,3,FALSE)&amp;(18+((ROW()-3)*3))),Système!$J$16)*Système!$K$16)</f>
        <v>0</v>
      </c>
      <c r="P6" s="179">
        <f ca="1">IF($A6="","",COUNTIF(INDIRECT("Planning!"&amp;VLOOKUP($A$1,tab_z,2,FALSE)&amp;(17+((ROW()-3)*3))&amp;":"&amp;VLOOKUP($A$1,tab_z,3,FALSE)&amp;(18+((ROW()-3)*3))),Système!$J$21)*Système!$K$21)</f>
        <v>0</v>
      </c>
      <c r="Q6" s="179">
        <f ca="1">IF($A6="","",COUNTIF(INDIRECT("Planning!"&amp;VLOOKUP($A$1,tab_z,2,FALSE)&amp;(17+((ROW()-3)*3))&amp;":"&amp;VLOOKUP($A$1,tab_z,3,FALSE)&amp;(18+((ROW()-3)*3))),Système!$J$22)*Système!$K$22)</f>
        <v>0</v>
      </c>
      <c r="R6" s="179">
        <f ca="1">IF($A6="","",COUNTIF(INDIRECT("Planning!"&amp;VLOOKUP($A$1,tab_z,2,FALSE)&amp;(17+((ROW()-3)*3))&amp;":"&amp;VLOOKUP($A$1,tab_z,3,FALSE)&amp;(18+((ROW()-3)*3))),Système!$J$23)*Système!$K$23)</f>
        <v>0</v>
      </c>
      <c r="S6" s="179">
        <f ca="1">IF($A6="","",COUNTIF(INDIRECT("Planning!"&amp;VLOOKUP($A$1,tab_z,2,FALSE)&amp;(17+((ROW()-3)*3))&amp;":"&amp;VLOOKUP($A$1,tab_z,3,FALSE)&amp;(18+((ROW()-3)*3))),Système!$J$24)*Système!$K$24)</f>
        <v>0</v>
      </c>
      <c r="T6" s="179">
        <f ca="1">IF($A6="","",COUNTIF(INDIRECT("Planning!"&amp;VLOOKUP($A$1,tab_z,2,FALSE)&amp;(17+((ROW()-3)*3))&amp;":"&amp;VLOOKUP($A$1,tab_z,3,FALSE)&amp;(18+((ROW()-3)*3))),Système!$J$27)*Système!$K$27)</f>
        <v>0</v>
      </c>
      <c r="U6" s="179">
        <f ca="1">IF($A6="","",COUNTIF(INDIRECT("Planning!"&amp;VLOOKUP($A$1,tab_z,2,FALSE)&amp;(17+((ROW()-3)*3))&amp;":"&amp;VLOOKUP($A$1,tab_z,3,FALSE)&amp;(18+((ROW()-3)*3))),Système!$J$28)*Système!$K$28)</f>
        <v>0</v>
      </c>
      <c r="V6" s="179">
        <f ca="1">IF($A6="","",COUNTIF(INDIRECT("Planning!"&amp;VLOOKUP($A$1,tab_z,2,FALSE)&amp;(17+((ROW()-3)*3))&amp;":"&amp;VLOOKUP($A$1,tab_z,3,FALSE)&amp;(18+((ROW()-3)*3))),Système!$J$29)*Système!$K$29)</f>
        <v>0</v>
      </c>
      <c r="W6" s="179">
        <f ca="1">IF($A6="","",COUNTIF(INDIRECT("Planning!"&amp;VLOOKUP($A$1,tab_z,2,FALSE)&amp;(17+((ROW()-3)*3))&amp;":"&amp;VLOOKUP($A$1,tab_z,3,FALSE)&amp;(18+((ROW()-3)*3))),Système!$J$30)*Système!$K$30)</f>
        <v>0</v>
      </c>
      <c r="X6" s="179">
        <f ca="1">IF($A6="","",COUNTIF(INDIRECT("Planning!"&amp;VLOOKUP($A$1,tab_z,2,FALSE)&amp;(17+((ROW()-3)*3))&amp;":"&amp;VLOOKUP($A$1,tab_z,3,FALSE)&amp;(18+((ROW()-3)*3))),Système!$J$33)*Système!$K$33)</f>
        <v>0</v>
      </c>
      <c r="Y6" s="179">
        <f ca="1">IF($A6="","",COUNTIF(INDIRECT("Planning!"&amp;VLOOKUP($A$1,tab_z,2,FALSE)&amp;(17+((ROW()-3)*3))&amp;":"&amp;VLOOKUP($A$1,tab_z,3,FALSE)&amp;(18+((ROW()-3)*3))),Système!$J$34)*Système!$K$34)</f>
        <v>0</v>
      </c>
      <c r="Z6" s="179">
        <f ca="1">IF($A6="","",COUNTIF(INDIRECT("Planning!"&amp;VLOOKUP($A$1,tab_z,2,FALSE)&amp;(17+((ROW()-3)*3))&amp;":"&amp;VLOOKUP($A$1,tab_z,3,FALSE)&amp;(18+((ROW()-3)*3))),Système!$J$35)*Système!$K$35)</f>
        <v>0</v>
      </c>
      <c r="AA6" s="179">
        <f ca="1">IF($A6="","",COUNTIF(INDIRECT("Planning!"&amp;VLOOKUP($A$1,tab_z,2,FALSE)&amp;(17+((ROW()-3)*3))&amp;":"&amp;VLOOKUP($A$1,tab_z,3,FALSE)&amp;(18+((ROW()-3)*3))),Système!$J$36)*Système!$K$36)</f>
        <v>0</v>
      </c>
      <c r="AB6" s="179">
        <f ca="1">IF($A6="","",COUNTIF(INDIRECT("Planning!"&amp;VLOOKUP($A$1,tab_z,2,FALSE)&amp;(17+((ROW()-3)*3))&amp;":"&amp;VLOOKUP($A$1,tab_z,3,FALSE)&amp;(18+((ROW()-3)*3))),Système!$J$37)*Système!$K$37)</f>
        <v>0</v>
      </c>
      <c r="AC6" s="179">
        <f ca="1">IF($A6="","",COUNTIF(INDIRECT("Planning!"&amp;VLOOKUP($A$1,tab_z,2,FALSE)&amp;(12+((ROW()-3)*3))&amp;":"&amp;VLOOKUP($A$1,tab_z,3,FALSE)&amp;(12+((ROW()-3)*3))),Système!$N$6))</f>
        <v>0</v>
      </c>
      <c r="AD6" s="179">
        <f ca="1">IF($A6="","",COUNTIF(INDIRECT("Planning!"&amp;VLOOKUP($A$1,tab_z,2,FALSE)&amp;(12+((ROW()-3)*3))&amp;":"&amp;VLOOKUP($A$1,tab_z,3,FALSE)&amp;(12+((ROW()-3)*3))),Système!$N$7))</f>
        <v>0</v>
      </c>
      <c r="AE6" s="179">
        <f ca="1">IF($A6="","",COUNTIF(INDIRECT("Planning!"&amp;VLOOKUP($A$1,tab_z,2,FALSE)&amp;(12+((ROW()-3)*3))&amp;":"&amp;VLOOKUP($A$1,tab_z,3,FALSE)&amp;(12+((ROW()-3)*3))),Système!$N$8))</f>
        <v>0</v>
      </c>
      <c r="AF6" s="179">
        <f ca="1">IF($A6="","",COUNTIF(INDIRECT("Planning!"&amp;VLOOKUP($A$1,tab_z,2,FALSE)&amp;(12+((ROW()-3)*3))&amp;":"&amp;VLOOKUP($A$1,tab_z,3,FALSE)&amp;(12+((ROW()-3)*3))),Système!$N$10))</f>
        <v>0</v>
      </c>
      <c r="AG6" s="179">
        <f ca="1">IF($A6="","",COUNTIF(INDIRECT("Planning!"&amp;VLOOKUP($A$1,tab_z,2,FALSE)&amp;(12+((ROW()-3)*3))&amp;":"&amp;VLOOKUP($A$1,tab_z,3,FALSE)&amp;(12+((ROW()-3)*3))),Système!$N$11))</f>
        <v>0</v>
      </c>
      <c r="AH6" s="179">
        <f ca="1">IF($A6="","",COUNTIF(INDIRECT("Planning!"&amp;VLOOKUP($A$1,tab_z,2,FALSE)&amp;(12+((ROW()-3)*3))&amp;":"&amp;VLOOKUP($A$1,tab_z,3,FALSE)&amp;(12+((ROW()-3)*3))),Système!$N$13))</f>
        <v>0</v>
      </c>
      <c r="AI6" s="179">
        <f ca="1">IF($A6="","",COUNTIF(INDIRECT("Planning!"&amp;VLOOKUP($A$1,tab_z,2,FALSE)&amp;(12+((ROW()-3)*3))&amp;":"&amp;VLOOKUP($A$1,tab_z,3,FALSE)&amp;(12+((ROW()-3)*3))),Système!$N$15))</f>
        <v>0</v>
      </c>
      <c r="AJ6" s="179">
        <f ca="1">IF($A6="","",COUNTIF(INDIRECT("Planning!"&amp;VLOOKUP($A$1,tab_z,2,FALSE)&amp;(12+((ROW()-3)*3))&amp;":"&amp;VLOOKUP($A$1,tab_z,3,FALSE)&amp;(12+((ROW()-3)*3))),Système!$N$16))</f>
        <v>0</v>
      </c>
      <c r="AK6" s="179">
        <f ca="1">IF($A6="","",COUNTIF(INDIRECT("Planning!"&amp;VLOOKUP($A$1,tab_z,2,FALSE)&amp;(12+((ROW()-3)*3))&amp;":"&amp;VLOOKUP($A$1,tab_z,3,FALSE)&amp;(12+((ROW()-3)*3))),Système!$N$17))</f>
        <v>0</v>
      </c>
      <c r="AL6" s="179">
        <f ca="1">IF($A6="","",COUNTIF(INDIRECT("Planning!"&amp;VLOOKUP($A$1,tab_z,2,FALSE)&amp;(12+((ROW()-3)*3))&amp;":"&amp;VLOOKUP($A$1,tab_z,3,FALSE)&amp;(12+((ROW()-3)*3))),Système!$N$43))</f>
        <v>0</v>
      </c>
    </row>
    <row r="7" spans="1:38" ht="18.75" customHeight="1" x14ac:dyDescent="0.25">
      <c r="A7" s="107" t="str">
        <f t="shared" ca="1" si="1"/>
        <v>Jean PETEDEJOI</v>
      </c>
      <c r="B7" s="108">
        <f t="shared" ca="1" si="2"/>
        <v>0</v>
      </c>
      <c r="C7" s="108"/>
      <c r="D7" s="109">
        <f t="shared" ca="1" si="0"/>
        <v>0</v>
      </c>
      <c r="E7" s="179">
        <f ca="1">IF($A7="","",COUNTIF(INDIRECT("Planning!"&amp;VLOOKUP($A$1,tab_z,2,FALSE)&amp;(17+((ROW()-3)*3))&amp;":"&amp;VLOOKUP($A$1,tab_z,3,FALSE)&amp;(18+((ROW()-3)*3))),Système!$J$3)*Système!$K$3)</f>
        <v>0</v>
      </c>
      <c r="F7" s="179">
        <f ca="1">IF($A7="","",COUNTIF(INDIRECT("Planning!"&amp;VLOOKUP($A$1,tab_z,2,FALSE)&amp;(17+((ROW()-3)*3))&amp;":"&amp;VLOOKUP($A$1,tab_z,3,FALSE)&amp;(18+((ROW()-3)*3))),Système!$J$4)*Système!$K$4)</f>
        <v>0</v>
      </c>
      <c r="G7" s="179">
        <f ca="1">IF($A7="","",COUNTIF(INDIRECT("Planning!"&amp;VLOOKUP($A$1,tab_z,2,FALSE)&amp;(17+((ROW()-3)*3))&amp;":"&amp;VLOOKUP($A$1,tab_z,3,FALSE)&amp;(18+((ROW()-3)*3))),Système!$J$5)*Système!$K$5)</f>
        <v>0</v>
      </c>
      <c r="H7" s="179">
        <f ca="1">IF($A7="","",COUNTIF(INDIRECT("Planning!"&amp;VLOOKUP($A$1,tab_z,2,FALSE)&amp;(17+((ROW()-3)*3))&amp;":"&amp;VLOOKUP($A$1,tab_z,3,FALSE)&amp;(18+((ROW()-3)*3))),Système!$J$9)*Système!$K$9)</f>
        <v>0</v>
      </c>
      <c r="I7" s="179">
        <f ca="1">IF($A7="","",COUNTIF(INDIRECT("Planning!"&amp;VLOOKUP($A$1,tab_z,2,FALSE)&amp;(17+((ROW()-3)*3))&amp;":"&amp;VLOOKUP($A$1,tab_z,3,FALSE)&amp;(18+((ROW()-3)*3))),Système!$J$10)*Système!$K$10)</f>
        <v>0</v>
      </c>
      <c r="J7" s="179">
        <f ca="1">IF($A7="","",COUNTIF(INDIRECT("Planning!"&amp;VLOOKUP($A$1,tab_z,2,FALSE)&amp;(17+((ROW()-3)*3))&amp;":"&amp;VLOOKUP($A$1,tab_z,3,FALSE)&amp;(18+((ROW()-3)*3))),Système!$J$11)*Système!$K$11)</f>
        <v>0</v>
      </c>
      <c r="K7" s="179">
        <f ca="1">IF($A7="","",COUNTIF(INDIRECT("Planning!"&amp;VLOOKUP($A$1,tab_z,2,FALSE)&amp;(17+((ROW()-3)*3))&amp;":"&amp;VLOOKUP($A$1,tab_z,3,FALSE)&amp;(18+((ROW()-3)*3))),Système!$J$12)*Système!$K$12)</f>
        <v>0</v>
      </c>
      <c r="L7" s="179">
        <f ca="1">IF($A7="","",COUNTIF(INDIRECT("Planning!"&amp;VLOOKUP($A$1,tab_z,2,FALSE)&amp;(17+((ROW()-3)*3))&amp;":"&amp;VLOOKUP($A$1,tab_z,3,FALSE)&amp;(18+((ROW()-3)*3))),Système!$J$13)*Système!$K$13)</f>
        <v>0</v>
      </c>
      <c r="M7" s="179">
        <f ca="1">IF($A7="","",COUNTIF(INDIRECT("Planning!"&amp;VLOOKUP($A$1,tab_z,2,FALSE)&amp;(17+((ROW()-3)*3))&amp;":"&amp;VLOOKUP($A$1,tab_z,3,FALSE)&amp;(18+((ROW()-3)*3))),Système!$J$14)*Système!$K$14)</f>
        <v>0</v>
      </c>
      <c r="N7" s="179">
        <f ca="1">IF($A7="","",COUNTIF(INDIRECT("Planning!"&amp;VLOOKUP($A$1,tab_z,2,FALSE)&amp;(17+((ROW()-3)*3))&amp;":"&amp;VLOOKUP($A$1,tab_z,3,FALSE)&amp;(18+((ROW()-3)*3))),Système!$J$15)*Système!$K$15)</f>
        <v>0</v>
      </c>
      <c r="O7" s="179">
        <f ca="1">IF($A7="","",COUNTIF(INDIRECT("Planning!"&amp;VLOOKUP($A$1,tab_z,2,FALSE)&amp;(17+((ROW()-3)*3))&amp;":"&amp;VLOOKUP($A$1,tab_z,3,FALSE)&amp;(18+((ROW()-3)*3))),Système!$J$16)*Système!$K$16)</f>
        <v>0</v>
      </c>
      <c r="P7" s="179">
        <f ca="1">IF($A7="","",COUNTIF(INDIRECT("Planning!"&amp;VLOOKUP($A$1,tab_z,2,FALSE)&amp;(17+((ROW()-3)*3))&amp;":"&amp;VLOOKUP($A$1,tab_z,3,FALSE)&amp;(18+((ROW()-3)*3))),Système!$J$21)*Système!$K$21)</f>
        <v>0</v>
      </c>
      <c r="Q7" s="179">
        <f ca="1">IF($A7="","",COUNTIF(INDIRECT("Planning!"&amp;VLOOKUP($A$1,tab_z,2,FALSE)&amp;(17+((ROW()-3)*3))&amp;":"&amp;VLOOKUP($A$1,tab_z,3,FALSE)&amp;(18+((ROW()-3)*3))),Système!$J$22)*Système!$K$22)</f>
        <v>0</v>
      </c>
      <c r="R7" s="179">
        <f ca="1">IF($A7="","",COUNTIF(INDIRECT("Planning!"&amp;VLOOKUP($A$1,tab_z,2,FALSE)&amp;(17+((ROW()-3)*3))&amp;":"&amp;VLOOKUP($A$1,tab_z,3,FALSE)&amp;(18+((ROW()-3)*3))),Système!$J$23)*Système!$K$23)</f>
        <v>0</v>
      </c>
      <c r="S7" s="179">
        <f ca="1">IF($A7="","",COUNTIF(INDIRECT("Planning!"&amp;VLOOKUP($A$1,tab_z,2,FALSE)&amp;(17+((ROW()-3)*3))&amp;":"&amp;VLOOKUP($A$1,tab_z,3,FALSE)&amp;(18+((ROW()-3)*3))),Système!$J$24)*Système!$K$24)</f>
        <v>0</v>
      </c>
      <c r="T7" s="179">
        <f ca="1">IF($A7="","",COUNTIF(INDIRECT("Planning!"&amp;VLOOKUP($A$1,tab_z,2,FALSE)&amp;(17+((ROW()-3)*3))&amp;":"&amp;VLOOKUP($A$1,tab_z,3,FALSE)&amp;(18+((ROW()-3)*3))),Système!$J$27)*Système!$K$27)</f>
        <v>0</v>
      </c>
      <c r="U7" s="179">
        <f ca="1">IF($A7="","",COUNTIF(INDIRECT("Planning!"&amp;VLOOKUP($A$1,tab_z,2,FALSE)&amp;(17+((ROW()-3)*3))&amp;":"&amp;VLOOKUP($A$1,tab_z,3,FALSE)&amp;(18+((ROW()-3)*3))),Système!$J$28)*Système!$K$28)</f>
        <v>0</v>
      </c>
      <c r="V7" s="179">
        <f ca="1">IF($A7="","",COUNTIF(INDIRECT("Planning!"&amp;VLOOKUP($A$1,tab_z,2,FALSE)&amp;(17+((ROW()-3)*3))&amp;":"&amp;VLOOKUP($A$1,tab_z,3,FALSE)&amp;(18+((ROW()-3)*3))),Système!$J$29)*Système!$K$29)</f>
        <v>0</v>
      </c>
      <c r="W7" s="179">
        <f ca="1">IF($A7="","",COUNTIF(INDIRECT("Planning!"&amp;VLOOKUP($A$1,tab_z,2,FALSE)&amp;(17+((ROW()-3)*3))&amp;":"&amp;VLOOKUP($A$1,tab_z,3,FALSE)&amp;(18+((ROW()-3)*3))),Système!$J$30)*Système!$K$30)</f>
        <v>0</v>
      </c>
      <c r="X7" s="179">
        <f ca="1">IF($A7="","",COUNTIF(INDIRECT("Planning!"&amp;VLOOKUP($A$1,tab_z,2,FALSE)&amp;(17+((ROW()-3)*3))&amp;":"&amp;VLOOKUP($A$1,tab_z,3,FALSE)&amp;(18+((ROW()-3)*3))),Système!$J$33)*Système!$K$33)</f>
        <v>0</v>
      </c>
      <c r="Y7" s="179">
        <f ca="1">IF($A7="","",COUNTIF(INDIRECT("Planning!"&amp;VLOOKUP($A$1,tab_z,2,FALSE)&amp;(17+((ROW()-3)*3))&amp;":"&amp;VLOOKUP($A$1,tab_z,3,FALSE)&amp;(18+((ROW()-3)*3))),Système!$J$34)*Système!$K$34)</f>
        <v>0</v>
      </c>
      <c r="Z7" s="179">
        <f ca="1">IF($A7="","",COUNTIF(INDIRECT("Planning!"&amp;VLOOKUP($A$1,tab_z,2,FALSE)&amp;(17+((ROW()-3)*3))&amp;":"&amp;VLOOKUP($A$1,tab_z,3,FALSE)&amp;(18+((ROW()-3)*3))),Système!$J$35)*Système!$K$35)</f>
        <v>0</v>
      </c>
      <c r="AA7" s="179">
        <f ca="1">IF($A7="","",COUNTIF(INDIRECT("Planning!"&amp;VLOOKUP($A$1,tab_z,2,FALSE)&amp;(17+((ROW()-3)*3))&amp;":"&amp;VLOOKUP($A$1,tab_z,3,FALSE)&amp;(18+((ROW()-3)*3))),Système!$J$36)*Système!$K$36)</f>
        <v>0</v>
      </c>
      <c r="AB7" s="179">
        <f ca="1">IF($A7="","",COUNTIF(INDIRECT("Planning!"&amp;VLOOKUP($A$1,tab_z,2,FALSE)&amp;(17+((ROW()-3)*3))&amp;":"&amp;VLOOKUP($A$1,tab_z,3,FALSE)&amp;(18+((ROW()-3)*3))),Système!$J$37)*Système!$K$37)</f>
        <v>0</v>
      </c>
      <c r="AC7" s="179">
        <f ca="1">IF($A7="","",COUNTIF(INDIRECT("Planning!"&amp;VLOOKUP($A$1,tab_z,2,FALSE)&amp;(12+((ROW()-3)*3))&amp;":"&amp;VLOOKUP($A$1,tab_z,3,FALSE)&amp;(12+((ROW()-3)*3))),Système!$N$6))</f>
        <v>0</v>
      </c>
      <c r="AD7" s="179">
        <f ca="1">IF($A7="","",COUNTIF(INDIRECT("Planning!"&amp;VLOOKUP($A$1,tab_z,2,FALSE)&amp;(12+((ROW()-3)*3))&amp;":"&amp;VLOOKUP($A$1,tab_z,3,FALSE)&amp;(12+((ROW()-3)*3))),Système!$N$7))</f>
        <v>0</v>
      </c>
      <c r="AE7" s="179">
        <f ca="1">IF($A7="","",COUNTIF(INDIRECT("Planning!"&amp;VLOOKUP($A$1,tab_z,2,FALSE)&amp;(12+((ROW()-3)*3))&amp;":"&amp;VLOOKUP($A$1,tab_z,3,FALSE)&amp;(12+((ROW()-3)*3))),Système!$N$8))</f>
        <v>0</v>
      </c>
      <c r="AF7" s="179">
        <f ca="1">IF($A7="","",COUNTIF(INDIRECT("Planning!"&amp;VLOOKUP($A$1,tab_z,2,FALSE)&amp;(12+((ROW()-3)*3))&amp;":"&amp;VLOOKUP($A$1,tab_z,3,FALSE)&amp;(12+((ROW()-3)*3))),Système!$N$10))</f>
        <v>0</v>
      </c>
      <c r="AG7" s="179">
        <f ca="1">IF($A7="","",COUNTIF(INDIRECT("Planning!"&amp;VLOOKUP($A$1,tab_z,2,FALSE)&amp;(12+((ROW()-3)*3))&amp;":"&amp;VLOOKUP($A$1,tab_z,3,FALSE)&amp;(12+((ROW()-3)*3))),Système!$N$11))</f>
        <v>0</v>
      </c>
      <c r="AH7" s="179">
        <f ca="1">IF($A7="","",COUNTIF(INDIRECT("Planning!"&amp;VLOOKUP($A$1,tab_z,2,FALSE)&amp;(12+((ROW()-3)*3))&amp;":"&amp;VLOOKUP($A$1,tab_z,3,FALSE)&amp;(12+((ROW()-3)*3))),Système!$N$13))</f>
        <v>0</v>
      </c>
      <c r="AI7" s="179">
        <f ca="1">IF($A7="","",COUNTIF(INDIRECT("Planning!"&amp;VLOOKUP($A$1,tab_z,2,FALSE)&amp;(12+((ROW()-3)*3))&amp;":"&amp;VLOOKUP($A$1,tab_z,3,FALSE)&amp;(12+((ROW()-3)*3))),Système!$N$15))</f>
        <v>0</v>
      </c>
      <c r="AJ7" s="179">
        <f ca="1">IF($A7="","",COUNTIF(INDIRECT("Planning!"&amp;VLOOKUP($A$1,tab_z,2,FALSE)&amp;(12+((ROW()-3)*3))&amp;":"&amp;VLOOKUP($A$1,tab_z,3,FALSE)&amp;(12+((ROW()-3)*3))),Système!$N$16))</f>
        <v>0</v>
      </c>
      <c r="AK7" s="179">
        <f ca="1">IF($A7="","",COUNTIF(INDIRECT("Planning!"&amp;VLOOKUP($A$1,tab_z,2,FALSE)&amp;(12+((ROW()-3)*3))&amp;":"&amp;VLOOKUP($A$1,tab_z,3,FALSE)&amp;(12+((ROW()-3)*3))),Système!$N$17))</f>
        <v>0</v>
      </c>
      <c r="AL7" s="179">
        <f ca="1">IF($A7="","",COUNTIF(INDIRECT("Planning!"&amp;VLOOKUP($A$1,tab_z,2,FALSE)&amp;(12+((ROW()-3)*3))&amp;":"&amp;VLOOKUP($A$1,tab_z,3,FALSE)&amp;(12+((ROW()-3)*3))),Système!$N$43))</f>
        <v>0</v>
      </c>
    </row>
    <row r="8" spans="1:38" ht="18.75" customHeight="1" x14ac:dyDescent="0.25">
      <c r="A8" s="107" t="str">
        <f t="shared" ca="1" si="1"/>
        <v>Al BERENSTEIN</v>
      </c>
      <c r="B8" s="108">
        <f t="shared" ca="1" si="2"/>
        <v>0</v>
      </c>
      <c r="C8" s="108"/>
      <c r="D8" s="109">
        <f t="shared" ca="1" si="0"/>
        <v>0</v>
      </c>
      <c r="E8" s="179">
        <f ca="1">IF($A8="","",COUNTIF(INDIRECT("Planning!"&amp;VLOOKUP($A$1,tab_z,2,FALSE)&amp;(17+((ROW()-3)*3))&amp;":"&amp;VLOOKUP($A$1,tab_z,3,FALSE)&amp;(18+((ROW()-3)*3))),Système!$J$3)*Système!$K$3)</f>
        <v>0</v>
      </c>
      <c r="F8" s="179">
        <f ca="1">IF($A8="","",COUNTIF(INDIRECT("Planning!"&amp;VLOOKUP($A$1,tab_z,2,FALSE)&amp;(17+((ROW()-3)*3))&amp;":"&amp;VLOOKUP($A$1,tab_z,3,FALSE)&amp;(18+((ROW()-3)*3))),Système!$J$4)*Système!$K$4)</f>
        <v>0</v>
      </c>
      <c r="G8" s="179">
        <f ca="1">IF($A8="","",COUNTIF(INDIRECT("Planning!"&amp;VLOOKUP($A$1,tab_z,2,FALSE)&amp;(17+((ROW()-3)*3))&amp;":"&amp;VLOOKUP($A$1,tab_z,3,FALSE)&amp;(18+((ROW()-3)*3))),Système!$J$5)*Système!$K$5)</f>
        <v>0</v>
      </c>
      <c r="H8" s="179">
        <f ca="1">IF($A8="","",COUNTIF(INDIRECT("Planning!"&amp;VLOOKUP($A$1,tab_z,2,FALSE)&amp;(17+((ROW()-3)*3))&amp;":"&amp;VLOOKUP($A$1,tab_z,3,FALSE)&amp;(18+((ROW()-3)*3))),Système!$J$9)*Système!$K$9)</f>
        <v>0</v>
      </c>
      <c r="I8" s="179">
        <f ca="1">IF($A8="","",COUNTIF(INDIRECT("Planning!"&amp;VLOOKUP($A$1,tab_z,2,FALSE)&amp;(17+((ROW()-3)*3))&amp;":"&amp;VLOOKUP($A$1,tab_z,3,FALSE)&amp;(18+((ROW()-3)*3))),Système!$J$10)*Système!$K$10)</f>
        <v>0</v>
      </c>
      <c r="J8" s="179">
        <f ca="1">IF($A8="","",COUNTIF(INDIRECT("Planning!"&amp;VLOOKUP($A$1,tab_z,2,FALSE)&amp;(17+((ROW()-3)*3))&amp;":"&amp;VLOOKUP($A$1,tab_z,3,FALSE)&amp;(18+((ROW()-3)*3))),Système!$J$11)*Système!$K$11)</f>
        <v>0</v>
      </c>
      <c r="K8" s="179">
        <f ca="1">IF($A8="","",COUNTIF(INDIRECT("Planning!"&amp;VLOOKUP($A$1,tab_z,2,FALSE)&amp;(17+((ROW()-3)*3))&amp;":"&amp;VLOOKUP($A$1,tab_z,3,FALSE)&amp;(18+((ROW()-3)*3))),Système!$J$12)*Système!$K$12)</f>
        <v>0</v>
      </c>
      <c r="L8" s="179">
        <f ca="1">IF($A8="","",COUNTIF(INDIRECT("Planning!"&amp;VLOOKUP($A$1,tab_z,2,FALSE)&amp;(17+((ROW()-3)*3))&amp;":"&amp;VLOOKUP($A$1,tab_z,3,FALSE)&amp;(18+((ROW()-3)*3))),Système!$J$13)*Système!$K$13)</f>
        <v>0</v>
      </c>
      <c r="M8" s="179">
        <f ca="1">IF($A8="","",COUNTIF(INDIRECT("Planning!"&amp;VLOOKUP($A$1,tab_z,2,FALSE)&amp;(17+((ROW()-3)*3))&amp;":"&amp;VLOOKUP($A$1,tab_z,3,FALSE)&amp;(18+((ROW()-3)*3))),Système!$J$14)*Système!$K$14)</f>
        <v>0</v>
      </c>
      <c r="N8" s="179">
        <f ca="1">IF($A8="","",COUNTIF(INDIRECT("Planning!"&amp;VLOOKUP($A$1,tab_z,2,FALSE)&amp;(17+((ROW()-3)*3))&amp;":"&amp;VLOOKUP($A$1,tab_z,3,FALSE)&amp;(18+((ROW()-3)*3))),Système!$J$15)*Système!$K$15)</f>
        <v>0</v>
      </c>
      <c r="O8" s="179">
        <f ca="1">IF($A8="","",COUNTIF(INDIRECT("Planning!"&amp;VLOOKUP($A$1,tab_z,2,FALSE)&amp;(17+((ROW()-3)*3))&amp;":"&amp;VLOOKUP($A$1,tab_z,3,FALSE)&amp;(18+((ROW()-3)*3))),Système!$J$16)*Système!$K$16)</f>
        <v>0</v>
      </c>
      <c r="P8" s="179">
        <f ca="1">IF($A8="","",COUNTIF(INDIRECT("Planning!"&amp;VLOOKUP($A$1,tab_z,2,FALSE)&amp;(17+((ROW()-3)*3))&amp;":"&amp;VLOOKUP($A$1,tab_z,3,FALSE)&amp;(18+((ROW()-3)*3))),Système!$J$21)*Système!$K$21)</f>
        <v>0</v>
      </c>
      <c r="Q8" s="179">
        <f ca="1">IF($A8="","",COUNTIF(INDIRECT("Planning!"&amp;VLOOKUP($A$1,tab_z,2,FALSE)&amp;(17+((ROW()-3)*3))&amp;":"&amp;VLOOKUP($A$1,tab_z,3,FALSE)&amp;(18+((ROW()-3)*3))),Système!$J$22)*Système!$K$22)</f>
        <v>0</v>
      </c>
      <c r="R8" s="179">
        <f ca="1">IF($A8="","",COUNTIF(INDIRECT("Planning!"&amp;VLOOKUP($A$1,tab_z,2,FALSE)&amp;(17+((ROW()-3)*3))&amp;":"&amp;VLOOKUP($A$1,tab_z,3,FALSE)&amp;(18+((ROW()-3)*3))),Système!$J$23)*Système!$K$23)</f>
        <v>0</v>
      </c>
      <c r="S8" s="179">
        <f ca="1">IF($A8="","",COUNTIF(INDIRECT("Planning!"&amp;VLOOKUP($A$1,tab_z,2,FALSE)&amp;(17+((ROW()-3)*3))&amp;":"&amp;VLOOKUP($A$1,tab_z,3,FALSE)&amp;(18+((ROW()-3)*3))),Système!$J$24)*Système!$K$24)</f>
        <v>0</v>
      </c>
      <c r="T8" s="179">
        <f ca="1">IF($A8="","",COUNTIF(INDIRECT("Planning!"&amp;VLOOKUP($A$1,tab_z,2,FALSE)&amp;(17+((ROW()-3)*3))&amp;":"&amp;VLOOKUP($A$1,tab_z,3,FALSE)&amp;(18+((ROW()-3)*3))),Système!$J$27)*Système!$K$27)</f>
        <v>0</v>
      </c>
      <c r="U8" s="179">
        <f ca="1">IF($A8="","",COUNTIF(INDIRECT("Planning!"&amp;VLOOKUP($A$1,tab_z,2,FALSE)&amp;(17+((ROW()-3)*3))&amp;":"&amp;VLOOKUP($A$1,tab_z,3,FALSE)&amp;(18+((ROW()-3)*3))),Système!$J$28)*Système!$K$28)</f>
        <v>0</v>
      </c>
      <c r="V8" s="179">
        <f ca="1">IF($A8="","",COUNTIF(INDIRECT("Planning!"&amp;VLOOKUP($A$1,tab_z,2,FALSE)&amp;(17+((ROW()-3)*3))&amp;":"&amp;VLOOKUP($A$1,tab_z,3,FALSE)&amp;(18+((ROW()-3)*3))),Système!$J$29)*Système!$K$29)</f>
        <v>0</v>
      </c>
      <c r="W8" s="179">
        <f ca="1">IF($A8="","",COUNTIF(INDIRECT("Planning!"&amp;VLOOKUP($A$1,tab_z,2,FALSE)&amp;(17+((ROW()-3)*3))&amp;":"&amp;VLOOKUP($A$1,tab_z,3,FALSE)&amp;(18+((ROW()-3)*3))),Système!$J$30)*Système!$K$30)</f>
        <v>0</v>
      </c>
      <c r="X8" s="179">
        <f ca="1">IF($A8="","",COUNTIF(INDIRECT("Planning!"&amp;VLOOKUP($A$1,tab_z,2,FALSE)&amp;(17+((ROW()-3)*3))&amp;":"&amp;VLOOKUP($A$1,tab_z,3,FALSE)&amp;(18+((ROW()-3)*3))),Système!$J$33)*Système!$K$33)</f>
        <v>0</v>
      </c>
      <c r="Y8" s="179">
        <f ca="1">IF($A8="","",COUNTIF(INDIRECT("Planning!"&amp;VLOOKUP($A$1,tab_z,2,FALSE)&amp;(17+((ROW()-3)*3))&amp;":"&amp;VLOOKUP($A$1,tab_z,3,FALSE)&amp;(18+((ROW()-3)*3))),Système!$J$34)*Système!$K$34)</f>
        <v>0</v>
      </c>
      <c r="Z8" s="179">
        <f ca="1">IF($A8="","",COUNTIF(INDIRECT("Planning!"&amp;VLOOKUP($A$1,tab_z,2,FALSE)&amp;(17+((ROW()-3)*3))&amp;":"&amp;VLOOKUP($A$1,tab_z,3,FALSE)&amp;(18+((ROW()-3)*3))),Système!$J$35)*Système!$K$35)</f>
        <v>0</v>
      </c>
      <c r="AA8" s="179">
        <f ca="1">IF($A8="","",COUNTIF(INDIRECT("Planning!"&amp;VLOOKUP($A$1,tab_z,2,FALSE)&amp;(17+((ROW()-3)*3))&amp;":"&amp;VLOOKUP($A$1,tab_z,3,FALSE)&amp;(18+((ROW()-3)*3))),Système!$J$36)*Système!$K$36)</f>
        <v>0</v>
      </c>
      <c r="AB8" s="179">
        <f ca="1">IF($A8="","",COUNTIF(INDIRECT("Planning!"&amp;VLOOKUP($A$1,tab_z,2,FALSE)&amp;(17+((ROW()-3)*3))&amp;":"&amp;VLOOKUP($A$1,tab_z,3,FALSE)&amp;(18+((ROW()-3)*3))),Système!$J$37)*Système!$K$37)</f>
        <v>0</v>
      </c>
      <c r="AC8" s="179">
        <f ca="1">IF($A8="","",COUNTIF(INDIRECT("Planning!"&amp;VLOOKUP($A$1,tab_z,2,FALSE)&amp;(12+((ROW()-3)*3))&amp;":"&amp;VLOOKUP($A$1,tab_z,3,FALSE)&amp;(12+((ROW()-3)*3))),Système!$N$6))</f>
        <v>0</v>
      </c>
      <c r="AD8" s="179">
        <f ca="1">IF($A8="","",COUNTIF(INDIRECT("Planning!"&amp;VLOOKUP($A$1,tab_z,2,FALSE)&amp;(12+((ROW()-3)*3))&amp;":"&amp;VLOOKUP($A$1,tab_z,3,FALSE)&amp;(12+((ROW()-3)*3))),Système!$N$7))</f>
        <v>0</v>
      </c>
      <c r="AE8" s="179">
        <f ca="1">IF($A8="","",COUNTIF(INDIRECT("Planning!"&amp;VLOOKUP($A$1,tab_z,2,FALSE)&amp;(12+((ROW()-3)*3))&amp;":"&amp;VLOOKUP($A$1,tab_z,3,FALSE)&amp;(12+((ROW()-3)*3))),Système!$N$8))</f>
        <v>0</v>
      </c>
      <c r="AF8" s="179">
        <f ca="1">IF($A8="","",COUNTIF(INDIRECT("Planning!"&amp;VLOOKUP($A$1,tab_z,2,FALSE)&amp;(12+((ROW()-3)*3))&amp;":"&amp;VLOOKUP($A$1,tab_z,3,FALSE)&amp;(12+((ROW()-3)*3))),Système!$N$10))</f>
        <v>0</v>
      </c>
      <c r="AG8" s="179">
        <f ca="1">IF($A8="","",COUNTIF(INDIRECT("Planning!"&amp;VLOOKUP($A$1,tab_z,2,FALSE)&amp;(12+((ROW()-3)*3))&amp;":"&amp;VLOOKUP($A$1,tab_z,3,FALSE)&amp;(12+((ROW()-3)*3))),Système!$N$11))</f>
        <v>0</v>
      </c>
      <c r="AH8" s="179">
        <f ca="1">IF($A8="","",COUNTIF(INDIRECT("Planning!"&amp;VLOOKUP($A$1,tab_z,2,FALSE)&amp;(12+((ROW()-3)*3))&amp;":"&amp;VLOOKUP($A$1,tab_z,3,FALSE)&amp;(12+((ROW()-3)*3))),Système!$N$13))</f>
        <v>0</v>
      </c>
      <c r="AI8" s="179">
        <f ca="1">IF($A8="","",COUNTIF(INDIRECT("Planning!"&amp;VLOOKUP($A$1,tab_z,2,FALSE)&amp;(12+((ROW()-3)*3))&amp;":"&amp;VLOOKUP($A$1,tab_z,3,FALSE)&amp;(12+((ROW()-3)*3))),Système!$N$15))</f>
        <v>0</v>
      </c>
      <c r="AJ8" s="179">
        <f ca="1">IF($A8="","",COUNTIF(INDIRECT("Planning!"&amp;VLOOKUP($A$1,tab_z,2,FALSE)&amp;(12+((ROW()-3)*3))&amp;":"&amp;VLOOKUP($A$1,tab_z,3,FALSE)&amp;(12+((ROW()-3)*3))),Système!$N$16))</f>
        <v>0</v>
      </c>
      <c r="AK8" s="179">
        <f ca="1">IF($A8="","",COUNTIF(INDIRECT("Planning!"&amp;VLOOKUP($A$1,tab_z,2,FALSE)&amp;(12+((ROW()-3)*3))&amp;":"&amp;VLOOKUP($A$1,tab_z,3,FALSE)&amp;(12+((ROW()-3)*3))),Système!$N$17))</f>
        <v>0</v>
      </c>
      <c r="AL8" s="179">
        <f ca="1">IF($A8="","",COUNTIF(INDIRECT("Planning!"&amp;VLOOKUP($A$1,tab_z,2,FALSE)&amp;(12+((ROW()-3)*3))&amp;":"&amp;VLOOKUP($A$1,tab_z,3,FALSE)&amp;(12+((ROW()-3)*3))),Système!$N$43))</f>
        <v>0</v>
      </c>
    </row>
    <row r="9" spans="1:38" ht="18.75" customHeight="1" x14ac:dyDescent="0.25">
      <c r="A9" s="107" t="str">
        <f t="shared" ca="1" si="1"/>
        <v/>
      </c>
      <c r="B9" s="108" t="str">
        <f t="shared" ca="1" si="2"/>
        <v/>
      </c>
      <c r="C9" s="108"/>
      <c r="D9" s="109" t="str">
        <f t="shared" ca="1" si="0"/>
        <v/>
      </c>
      <c r="E9" s="179" t="str">
        <f ca="1">IF($A9="","",COUNTIF(INDIRECT("Planning!"&amp;VLOOKUP($A$1,tab_z,2,FALSE)&amp;(17+((ROW()-3)*3))&amp;":"&amp;VLOOKUP($A$1,tab_z,3,FALSE)&amp;(18+((ROW()-3)*3))),Système!$J$3)*Système!$K$3)</f>
        <v/>
      </c>
      <c r="F9" s="179" t="str">
        <f ca="1">IF($A9="","",COUNTIF(INDIRECT("Planning!"&amp;VLOOKUP($A$1,tab_z,2,FALSE)&amp;(17+((ROW()-3)*3))&amp;":"&amp;VLOOKUP($A$1,tab_z,3,FALSE)&amp;(18+((ROW()-3)*3))),Système!$J$4)*Système!$K$4)</f>
        <v/>
      </c>
      <c r="G9" s="179" t="str">
        <f ca="1">IF($A9="","",COUNTIF(INDIRECT("Planning!"&amp;VLOOKUP($A$1,tab_z,2,FALSE)&amp;(17+((ROW()-3)*3))&amp;":"&amp;VLOOKUP($A$1,tab_z,3,FALSE)&amp;(18+((ROW()-3)*3))),Système!$J$5)*Système!$K$5)</f>
        <v/>
      </c>
      <c r="H9" s="179" t="str">
        <f ca="1">IF($A9="","",COUNTIF(INDIRECT("Planning!"&amp;VLOOKUP($A$1,tab_z,2,FALSE)&amp;(17+((ROW()-3)*3))&amp;":"&amp;VLOOKUP($A$1,tab_z,3,FALSE)&amp;(18+((ROW()-3)*3))),Système!$J$9)*Système!$K$9)</f>
        <v/>
      </c>
      <c r="I9" s="179" t="str">
        <f ca="1">IF($A9="","",COUNTIF(INDIRECT("Planning!"&amp;VLOOKUP($A$1,tab_z,2,FALSE)&amp;(17+((ROW()-3)*3))&amp;":"&amp;VLOOKUP($A$1,tab_z,3,FALSE)&amp;(18+((ROW()-3)*3))),Système!$J$10)*Système!$K$10)</f>
        <v/>
      </c>
      <c r="J9" s="179" t="str">
        <f ca="1">IF($A9="","",COUNTIF(INDIRECT("Planning!"&amp;VLOOKUP($A$1,tab_z,2,FALSE)&amp;(17+((ROW()-3)*3))&amp;":"&amp;VLOOKUP($A$1,tab_z,3,FALSE)&amp;(18+((ROW()-3)*3))),Système!$J$11)*Système!$K$11)</f>
        <v/>
      </c>
      <c r="K9" s="179" t="str">
        <f ca="1">IF($A9="","",COUNTIF(INDIRECT("Planning!"&amp;VLOOKUP($A$1,tab_z,2,FALSE)&amp;(17+((ROW()-3)*3))&amp;":"&amp;VLOOKUP($A$1,tab_z,3,FALSE)&amp;(18+((ROW()-3)*3))),Système!$J$12)*Système!$K$12)</f>
        <v/>
      </c>
      <c r="L9" s="179" t="str">
        <f ca="1">IF($A9="","",COUNTIF(INDIRECT("Planning!"&amp;VLOOKUP($A$1,tab_z,2,FALSE)&amp;(17+((ROW()-3)*3))&amp;":"&amp;VLOOKUP($A$1,tab_z,3,FALSE)&amp;(18+((ROW()-3)*3))),Système!$J$13)*Système!$K$13)</f>
        <v/>
      </c>
      <c r="M9" s="179" t="str">
        <f ca="1">IF($A9="","",COUNTIF(INDIRECT("Planning!"&amp;VLOOKUP($A$1,tab_z,2,FALSE)&amp;(17+((ROW()-3)*3))&amp;":"&amp;VLOOKUP($A$1,tab_z,3,FALSE)&amp;(18+((ROW()-3)*3))),Système!$J$14)*Système!$K$14)</f>
        <v/>
      </c>
      <c r="N9" s="179" t="str">
        <f ca="1">IF($A9="","",COUNTIF(INDIRECT("Planning!"&amp;VLOOKUP($A$1,tab_z,2,FALSE)&amp;(17+((ROW()-3)*3))&amp;":"&amp;VLOOKUP($A$1,tab_z,3,FALSE)&amp;(18+((ROW()-3)*3))),Système!$J$15)*Système!$K$15)</f>
        <v/>
      </c>
      <c r="O9" s="179" t="str">
        <f ca="1">IF($A9="","",COUNTIF(INDIRECT("Planning!"&amp;VLOOKUP($A$1,tab_z,2,FALSE)&amp;(17+((ROW()-3)*3))&amp;":"&amp;VLOOKUP($A$1,tab_z,3,FALSE)&amp;(18+((ROW()-3)*3))),Système!$J$16)*Système!$K$16)</f>
        <v/>
      </c>
      <c r="P9" s="179" t="str">
        <f ca="1">IF($A9="","",COUNTIF(INDIRECT("Planning!"&amp;VLOOKUP($A$1,tab_z,2,FALSE)&amp;(17+((ROW()-3)*3))&amp;":"&amp;VLOOKUP($A$1,tab_z,3,FALSE)&amp;(18+((ROW()-3)*3))),Système!$J$21)*Système!$K$21)</f>
        <v/>
      </c>
      <c r="Q9" s="179" t="str">
        <f ca="1">IF($A9="","",COUNTIF(INDIRECT("Planning!"&amp;VLOOKUP($A$1,tab_z,2,FALSE)&amp;(17+((ROW()-3)*3))&amp;":"&amp;VLOOKUP($A$1,tab_z,3,FALSE)&amp;(18+((ROW()-3)*3))),Système!$J$22)*Système!$K$22)</f>
        <v/>
      </c>
      <c r="R9" s="179" t="str">
        <f ca="1">IF($A9="","",COUNTIF(INDIRECT("Planning!"&amp;VLOOKUP($A$1,tab_z,2,FALSE)&amp;(17+((ROW()-3)*3))&amp;":"&amp;VLOOKUP($A$1,tab_z,3,FALSE)&amp;(18+((ROW()-3)*3))),Système!$J$23)*Système!$K$23)</f>
        <v/>
      </c>
      <c r="S9" s="179" t="str">
        <f ca="1">IF($A9="","",COUNTIF(INDIRECT("Planning!"&amp;VLOOKUP($A$1,tab_z,2,FALSE)&amp;(17+((ROW()-3)*3))&amp;":"&amp;VLOOKUP($A$1,tab_z,3,FALSE)&amp;(18+((ROW()-3)*3))),Système!$J$24)*Système!$K$24)</f>
        <v/>
      </c>
      <c r="T9" s="179" t="str">
        <f ca="1">IF($A9="","",COUNTIF(INDIRECT("Planning!"&amp;VLOOKUP($A$1,tab_z,2,FALSE)&amp;(17+((ROW()-3)*3))&amp;":"&amp;VLOOKUP($A$1,tab_z,3,FALSE)&amp;(18+((ROW()-3)*3))),Système!$J$27)*Système!$K$27)</f>
        <v/>
      </c>
      <c r="U9" s="179" t="str">
        <f ca="1">IF($A9="","",COUNTIF(INDIRECT("Planning!"&amp;VLOOKUP($A$1,tab_z,2,FALSE)&amp;(17+((ROW()-3)*3))&amp;":"&amp;VLOOKUP($A$1,tab_z,3,FALSE)&amp;(18+((ROW()-3)*3))),Système!$J$28)*Système!$K$28)</f>
        <v/>
      </c>
      <c r="V9" s="179" t="str">
        <f ca="1">IF($A9="","",COUNTIF(INDIRECT("Planning!"&amp;VLOOKUP($A$1,tab_z,2,FALSE)&amp;(17+((ROW()-3)*3))&amp;":"&amp;VLOOKUP($A$1,tab_z,3,FALSE)&amp;(18+((ROW()-3)*3))),Système!$J$29)*Système!$K$29)</f>
        <v/>
      </c>
      <c r="W9" s="179" t="str">
        <f ca="1">IF($A9="","",COUNTIF(INDIRECT("Planning!"&amp;VLOOKUP($A$1,tab_z,2,FALSE)&amp;(17+((ROW()-3)*3))&amp;":"&amp;VLOOKUP($A$1,tab_z,3,FALSE)&amp;(18+((ROW()-3)*3))),Système!$J$30)*Système!$K$30)</f>
        <v/>
      </c>
      <c r="X9" s="179" t="str">
        <f ca="1">IF($A9="","",COUNTIF(INDIRECT("Planning!"&amp;VLOOKUP($A$1,tab_z,2,FALSE)&amp;(17+((ROW()-3)*3))&amp;":"&amp;VLOOKUP($A$1,tab_z,3,FALSE)&amp;(18+((ROW()-3)*3))),Système!$J$33)*Système!$K$33)</f>
        <v/>
      </c>
      <c r="Y9" s="179" t="str">
        <f ca="1">IF($A9="","",COUNTIF(INDIRECT("Planning!"&amp;VLOOKUP($A$1,tab_z,2,FALSE)&amp;(17+((ROW()-3)*3))&amp;":"&amp;VLOOKUP($A$1,tab_z,3,FALSE)&amp;(18+((ROW()-3)*3))),Système!$J$34)*Système!$K$34)</f>
        <v/>
      </c>
      <c r="Z9" s="179" t="str">
        <f ca="1">IF($A9="","",COUNTIF(INDIRECT("Planning!"&amp;VLOOKUP($A$1,tab_z,2,FALSE)&amp;(17+((ROW()-3)*3))&amp;":"&amp;VLOOKUP($A$1,tab_z,3,FALSE)&amp;(18+((ROW()-3)*3))),Système!$J$35)*Système!$K$35)</f>
        <v/>
      </c>
      <c r="AA9" s="179" t="str">
        <f ca="1">IF($A9="","",COUNTIF(INDIRECT("Planning!"&amp;VLOOKUP($A$1,tab_z,2,FALSE)&amp;(17+((ROW()-3)*3))&amp;":"&amp;VLOOKUP($A$1,tab_z,3,FALSE)&amp;(18+((ROW()-3)*3))),Système!$J$36)*Système!$K$36)</f>
        <v/>
      </c>
      <c r="AB9" s="179" t="str">
        <f ca="1">IF($A9="","",COUNTIF(INDIRECT("Planning!"&amp;VLOOKUP($A$1,tab_z,2,FALSE)&amp;(17+((ROW()-3)*3))&amp;":"&amp;VLOOKUP($A$1,tab_z,3,FALSE)&amp;(18+((ROW()-3)*3))),Système!$J$37)*Système!$K$37)</f>
        <v/>
      </c>
      <c r="AC9" s="179" t="str">
        <f ca="1">IF($A9="","",COUNTIF(INDIRECT("Planning!"&amp;VLOOKUP($A$1,tab_z,2,FALSE)&amp;(12+((ROW()-3)*3))&amp;":"&amp;VLOOKUP($A$1,tab_z,3,FALSE)&amp;(12+((ROW()-3)*3))),Système!$N$6))</f>
        <v/>
      </c>
      <c r="AD9" s="179" t="str">
        <f ca="1">IF($A9="","",COUNTIF(INDIRECT("Planning!"&amp;VLOOKUP($A$1,tab_z,2,FALSE)&amp;(12+((ROW()-3)*3))&amp;":"&amp;VLOOKUP($A$1,tab_z,3,FALSE)&amp;(12+((ROW()-3)*3))),Système!$N$7))</f>
        <v/>
      </c>
      <c r="AE9" s="179" t="str">
        <f ca="1">IF($A9="","",COUNTIF(INDIRECT("Planning!"&amp;VLOOKUP($A$1,tab_z,2,FALSE)&amp;(12+((ROW()-3)*3))&amp;":"&amp;VLOOKUP($A$1,tab_z,3,FALSE)&amp;(12+((ROW()-3)*3))),Système!$N$8))</f>
        <v/>
      </c>
      <c r="AF9" s="179" t="str">
        <f ca="1">IF($A9="","",COUNTIF(INDIRECT("Planning!"&amp;VLOOKUP($A$1,tab_z,2,FALSE)&amp;(12+((ROW()-3)*3))&amp;":"&amp;VLOOKUP($A$1,tab_z,3,FALSE)&amp;(12+((ROW()-3)*3))),Système!$N$10))</f>
        <v/>
      </c>
      <c r="AG9" s="179" t="str">
        <f ca="1">IF($A9="","",COUNTIF(INDIRECT("Planning!"&amp;VLOOKUP($A$1,tab_z,2,FALSE)&amp;(12+((ROW()-3)*3))&amp;":"&amp;VLOOKUP($A$1,tab_z,3,FALSE)&amp;(12+((ROW()-3)*3))),Système!$N$11))</f>
        <v/>
      </c>
      <c r="AH9" s="179" t="str">
        <f ca="1">IF($A9="","",COUNTIF(INDIRECT("Planning!"&amp;VLOOKUP($A$1,tab_z,2,FALSE)&amp;(12+((ROW()-3)*3))&amp;":"&amp;VLOOKUP($A$1,tab_z,3,FALSE)&amp;(12+((ROW()-3)*3))),Système!$N$13))</f>
        <v/>
      </c>
      <c r="AI9" s="179" t="str">
        <f ca="1">IF($A9="","",COUNTIF(INDIRECT("Planning!"&amp;VLOOKUP($A$1,tab_z,2,FALSE)&amp;(12+((ROW()-3)*3))&amp;":"&amp;VLOOKUP($A$1,tab_z,3,FALSE)&amp;(12+((ROW()-3)*3))),Système!$N$15))</f>
        <v/>
      </c>
      <c r="AJ9" s="179" t="str">
        <f ca="1">IF($A9="","",COUNTIF(INDIRECT("Planning!"&amp;VLOOKUP($A$1,tab_z,2,FALSE)&amp;(12+((ROW()-3)*3))&amp;":"&amp;VLOOKUP($A$1,tab_z,3,FALSE)&amp;(12+((ROW()-3)*3))),Système!$N$16))</f>
        <v/>
      </c>
      <c r="AK9" s="179" t="str">
        <f ca="1">IF($A9="","",COUNTIF(INDIRECT("Planning!"&amp;VLOOKUP($A$1,tab_z,2,FALSE)&amp;(12+((ROW()-3)*3))&amp;":"&amp;VLOOKUP($A$1,tab_z,3,FALSE)&amp;(12+((ROW()-3)*3))),Système!$N$17))</f>
        <v/>
      </c>
      <c r="AL9" s="179" t="str">
        <f ca="1">IF($A9="","",COUNTIF(INDIRECT("Planning!"&amp;VLOOKUP($A$1,tab_z,2,FALSE)&amp;(12+((ROW()-3)*3))&amp;":"&amp;VLOOKUP($A$1,tab_z,3,FALSE)&amp;(12+((ROW()-3)*3))),Système!$N$43))</f>
        <v/>
      </c>
    </row>
    <row r="10" spans="1:38" ht="18.75" customHeight="1" x14ac:dyDescent="0.25">
      <c r="A10" s="107" t="str">
        <f t="shared" ca="1" si="1"/>
        <v/>
      </c>
      <c r="B10" s="108" t="str">
        <f t="shared" ca="1" si="2"/>
        <v/>
      </c>
      <c r="C10" s="108"/>
      <c r="D10" s="109" t="str">
        <f t="shared" ca="1" si="0"/>
        <v/>
      </c>
      <c r="E10" s="179" t="str">
        <f ca="1">IF($A10="","",COUNTIF(INDIRECT("Planning!"&amp;VLOOKUP($A$1,tab_z,2,FALSE)&amp;(17+((ROW()-3)*3))&amp;":"&amp;VLOOKUP($A$1,tab_z,3,FALSE)&amp;(18+((ROW()-3)*3))),Système!$J$3)*Système!$K$3)</f>
        <v/>
      </c>
      <c r="F10" s="179" t="str">
        <f ca="1">IF($A10="","",COUNTIF(INDIRECT("Planning!"&amp;VLOOKUP($A$1,tab_z,2,FALSE)&amp;(17+((ROW()-3)*3))&amp;":"&amp;VLOOKUP($A$1,tab_z,3,FALSE)&amp;(18+((ROW()-3)*3))),Système!$J$4)*Système!$K$4)</f>
        <v/>
      </c>
      <c r="G10" s="179" t="str">
        <f ca="1">IF($A10="","",COUNTIF(INDIRECT("Planning!"&amp;VLOOKUP($A$1,tab_z,2,FALSE)&amp;(17+((ROW()-3)*3))&amp;":"&amp;VLOOKUP($A$1,tab_z,3,FALSE)&amp;(18+((ROW()-3)*3))),Système!$J$5)*Système!$K$5)</f>
        <v/>
      </c>
      <c r="H10" s="179" t="str">
        <f ca="1">IF($A10="","",COUNTIF(INDIRECT("Planning!"&amp;VLOOKUP($A$1,tab_z,2,FALSE)&amp;(17+((ROW()-3)*3))&amp;":"&amp;VLOOKUP($A$1,tab_z,3,FALSE)&amp;(18+((ROW()-3)*3))),Système!$J$9)*Système!$K$9)</f>
        <v/>
      </c>
      <c r="I10" s="179" t="str">
        <f ca="1">IF($A10="","",COUNTIF(INDIRECT("Planning!"&amp;VLOOKUP($A$1,tab_z,2,FALSE)&amp;(17+((ROW()-3)*3))&amp;":"&amp;VLOOKUP($A$1,tab_z,3,FALSE)&amp;(18+((ROW()-3)*3))),Système!$J$10)*Système!$K$10)</f>
        <v/>
      </c>
      <c r="J10" s="179" t="str">
        <f ca="1">IF($A10="","",COUNTIF(INDIRECT("Planning!"&amp;VLOOKUP($A$1,tab_z,2,FALSE)&amp;(17+((ROW()-3)*3))&amp;":"&amp;VLOOKUP($A$1,tab_z,3,FALSE)&amp;(18+((ROW()-3)*3))),Système!$J$11)*Système!$K$11)</f>
        <v/>
      </c>
      <c r="K10" s="179" t="str">
        <f ca="1">IF($A10="","",COUNTIF(INDIRECT("Planning!"&amp;VLOOKUP($A$1,tab_z,2,FALSE)&amp;(17+((ROW()-3)*3))&amp;":"&amp;VLOOKUP($A$1,tab_z,3,FALSE)&amp;(18+((ROW()-3)*3))),Système!$J$12)*Système!$K$12)</f>
        <v/>
      </c>
      <c r="L10" s="179" t="str">
        <f ca="1">IF($A10="","",COUNTIF(INDIRECT("Planning!"&amp;VLOOKUP($A$1,tab_z,2,FALSE)&amp;(17+((ROW()-3)*3))&amp;":"&amp;VLOOKUP($A$1,tab_z,3,FALSE)&amp;(18+((ROW()-3)*3))),Système!$J$13)*Système!$K$13)</f>
        <v/>
      </c>
      <c r="M10" s="179" t="str">
        <f ca="1">IF($A10="","",COUNTIF(INDIRECT("Planning!"&amp;VLOOKUP($A$1,tab_z,2,FALSE)&amp;(17+((ROW()-3)*3))&amp;":"&amp;VLOOKUP($A$1,tab_z,3,FALSE)&amp;(18+((ROW()-3)*3))),Système!$J$14)*Système!$K$14)</f>
        <v/>
      </c>
      <c r="N10" s="179" t="str">
        <f ca="1">IF($A10="","",COUNTIF(INDIRECT("Planning!"&amp;VLOOKUP($A$1,tab_z,2,FALSE)&amp;(17+((ROW()-3)*3))&amp;":"&amp;VLOOKUP($A$1,tab_z,3,FALSE)&amp;(18+((ROW()-3)*3))),Système!$J$15)*Système!$K$15)</f>
        <v/>
      </c>
      <c r="O10" s="179" t="str">
        <f ca="1">IF($A10="","",COUNTIF(INDIRECT("Planning!"&amp;VLOOKUP($A$1,tab_z,2,FALSE)&amp;(17+((ROW()-3)*3))&amp;":"&amp;VLOOKUP($A$1,tab_z,3,FALSE)&amp;(18+((ROW()-3)*3))),Système!$J$16)*Système!$K$16)</f>
        <v/>
      </c>
      <c r="P10" s="179" t="str">
        <f ca="1">IF($A10="","",COUNTIF(INDIRECT("Planning!"&amp;VLOOKUP($A$1,tab_z,2,FALSE)&amp;(17+((ROW()-3)*3))&amp;":"&amp;VLOOKUP($A$1,tab_z,3,FALSE)&amp;(18+((ROW()-3)*3))),Système!$J$21)*Système!$K$21)</f>
        <v/>
      </c>
      <c r="Q10" s="179" t="str">
        <f ca="1">IF($A10="","",COUNTIF(INDIRECT("Planning!"&amp;VLOOKUP($A$1,tab_z,2,FALSE)&amp;(17+((ROW()-3)*3))&amp;":"&amp;VLOOKUP($A$1,tab_z,3,FALSE)&amp;(18+((ROW()-3)*3))),Système!$J$22)*Système!$K$22)</f>
        <v/>
      </c>
      <c r="R10" s="179" t="str">
        <f ca="1">IF($A10="","",COUNTIF(INDIRECT("Planning!"&amp;VLOOKUP($A$1,tab_z,2,FALSE)&amp;(17+((ROW()-3)*3))&amp;":"&amp;VLOOKUP($A$1,tab_z,3,FALSE)&amp;(18+((ROW()-3)*3))),Système!$J$23)*Système!$K$23)</f>
        <v/>
      </c>
      <c r="S10" s="179" t="str">
        <f ca="1">IF($A10="","",COUNTIF(INDIRECT("Planning!"&amp;VLOOKUP($A$1,tab_z,2,FALSE)&amp;(17+((ROW()-3)*3))&amp;":"&amp;VLOOKUP($A$1,tab_z,3,FALSE)&amp;(18+((ROW()-3)*3))),Système!$J$24)*Système!$K$24)</f>
        <v/>
      </c>
      <c r="T10" s="179" t="str">
        <f ca="1">IF($A10="","",COUNTIF(INDIRECT("Planning!"&amp;VLOOKUP($A$1,tab_z,2,FALSE)&amp;(17+((ROW()-3)*3))&amp;":"&amp;VLOOKUP($A$1,tab_z,3,FALSE)&amp;(18+((ROW()-3)*3))),Système!$J$27)*Système!$K$27)</f>
        <v/>
      </c>
      <c r="U10" s="179" t="str">
        <f ca="1">IF($A10="","",COUNTIF(INDIRECT("Planning!"&amp;VLOOKUP($A$1,tab_z,2,FALSE)&amp;(17+((ROW()-3)*3))&amp;":"&amp;VLOOKUP($A$1,tab_z,3,FALSE)&amp;(18+((ROW()-3)*3))),Système!$J$28)*Système!$K$28)</f>
        <v/>
      </c>
      <c r="V10" s="179" t="str">
        <f ca="1">IF($A10="","",COUNTIF(INDIRECT("Planning!"&amp;VLOOKUP($A$1,tab_z,2,FALSE)&amp;(17+((ROW()-3)*3))&amp;":"&amp;VLOOKUP($A$1,tab_z,3,FALSE)&amp;(18+((ROW()-3)*3))),Système!$J$29)*Système!$K$29)</f>
        <v/>
      </c>
      <c r="W10" s="179" t="str">
        <f ca="1">IF($A10="","",COUNTIF(INDIRECT("Planning!"&amp;VLOOKUP($A$1,tab_z,2,FALSE)&amp;(17+((ROW()-3)*3))&amp;":"&amp;VLOOKUP($A$1,tab_z,3,FALSE)&amp;(18+((ROW()-3)*3))),Système!$J$30)*Système!$K$30)</f>
        <v/>
      </c>
      <c r="X10" s="179" t="str">
        <f ca="1">IF($A10="","",COUNTIF(INDIRECT("Planning!"&amp;VLOOKUP($A$1,tab_z,2,FALSE)&amp;(17+((ROW()-3)*3))&amp;":"&amp;VLOOKUP($A$1,tab_z,3,FALSE)&amp;(18+((ROW()-3)*3))),Système!$J$33)*Système!$K$33)</f>
        <v/>
      </c>
      <c r="Y10" s="179" t="str">
        <f ca="1">IF($A10="","",COUNTIF(INDIRECT("Planning!"&amp;VLOOKUP($A$1,tab_z,2,FALSE)&amp;(17+((ROW()-3)*3))&amp;":"&amp;VLOOKUP($A$1,tab_z,3,FALSE)&amp;(18+((ROW()-3)*3))),Système!$J$34)*Système!$K$34)</f>
        <v/>
      </c>
      <c r="Z10" s="179" t="str">
        <f ca="1">IF($A10="","",COUNTIF(INDIRECT("Planning!"&amp;VLOOKUP($A$1,tab_z,2,FALSE)&amp;(17+((ROW()-3)*3))&amp;":"&amp;VLOOKUP($A$1,tab_z,3,FALSE)&amp;(18+((ROW()-3)*3))),Système!$J$35)*Système!$K$35)</f>
        <v/>
      </c>
      <c r="AA10" s="179" t="str">
        <f ca="1">IF($A10="","",COUNTIF(INDIRECT("Planning!"&amp;VLOOKUP($A$1,tab_z,2,FALSE)&amp;(17+((ROW()-3)*3))&amp;":"&amp;VLOOKUP($A$1,tab_z,3,FALSE)&amp;(18+((ROW()-3)*3))),Système!$J$36)*Système!$K$36)</f>
        <v/>
      </c>
      <c r="AB10" s="179" t="str">
        <f ca="1">IF($A10="","",COUNTIF(INDIRECT("Planning!"&amp;VLOOKUP($A$1,tab_z,2,FALSE)&amp;(17+((ROW()-3)*3))&amp;":"&amp;VLOOKUP($A$1,tab_z,3,FALSE)&amp;(18+((ROW()-3)*3))),Système!$J$37)*Système!$K$37)</f>
        <v/>
      </c>
      <c r="AC10" s="179" t="str">
        <f ca="1">IF($A10="","",COUNTIF(INDIRECT("Planning!"&amp;VLOOKUP($A$1,tab_z,2,FALSE)&amp;(12+((ROW()-3)*3))&amp;":"&amp;VLOOKUP($A$1,tab_z,3,FALSE)&amp;(12+((ROW()-3)*3))),Système!$N$6))</f>
        <v/>
      </c>
      <c r="AD10" s="179" t="str">
        <f ca="1">IF($A10="","",COUNTIF(INDIRECT("Planning!"&amp;VLOOKUP($A$1,tab_z,2,FALSE)&amp;(12+((ROW()-3)*3))&amp;":"&amp;VLOOKUP($A$1,tab_z,3,FALSE)&amp;(12+((ROW()-3)*3))),Système!$N$7))</f>
        <v/>
      </c>
      <c r="AE10" s="179" t="str">
        <f ca="1">IF($A10="","",COUNTIF(INDIRECT("Planning!"&amp;VLOOKUP($A$1,tab_z,2,FALSE)&amp;(12+((ROW()-3)*3))&amp;":"&amp;VLOOKUP($A$1,tab_z,3,FALSE)&amp;(12+((ROW()-3)*3))),Système!$N$8))</f>
        <v/>
      </c>
      <c r="AF10" s="179" t="str">
        <f ca="1">IF($A10="","",COUNTIF(INDIRECT("Planning!"&amp;VLOOKUP($A$1,tab_z,2,FALSE)&amp;(12+((ROW()-3)*3))&amp;":"&amp;VLOOKUP($A$1,tab_z,3,FALSE)&amp;(12+((ROW()-3)*3))),Système!$N$10))</f>
        <v/>
      </c>
      <c r="AG10" s="179" t="str">
        <f ca="1">IF($A10="","",COUNTIF(INDIRECT("Planning!"&amp;VLOOKUP($A$1,tab_z,2,FALSE)&amp;(12+((ROW()-3)*3))&amp;":"&amp;VLOOKUP($A$1,tab_z,3,FALSE)&amp;(12+((ROW()-3)*3))),Système!$N$11))</f>
        <v/>
      </c>
      <c r="AH10" s="179" t="str">
        <f ca="1">IF($A10="","",COUNTIF(INDIRECT("Planning!"&amp;VLOOKUP($A$1,tab_z,2,FALSE)&amp;(12+((ROW()-3)*3))&amp;":"&amp;VLOOKUP($A$1,tab_z,3,FALSE)&amp;(12+((ROW()-3)*3))),Système!$N$13))</f>
        <v/>
      </c>
      <c r="AI10" s="179" t="str">
        <f ca="1">IF($A10="","",COUNTIF(INDIRECT("Planning!"&amp;VLOOKUP($A$1,tab_z,2,FALSE)&amp;(12+((ROW()-3)*3))&amp;":"&amp;VLOOKUP($A$1,tab_z,3,FALSE)&amp;(12+((ROW()-3)*3))),Système!$N$15))</f>
        <v/>
      </c>
      <c r="AJ10" s="179" t="str">
        <f ca="1">IF($A10="","",COUNTIF(INDIRECT("Planning!"&amp;VLOOKUP($A$1,tab_z,2,FALSE)&amp;(12+((ROW()-3)*3))&amp;":"&amp;VLOOKUP($A$1,tab_z,3,FALSE)&amp;(12+((ROW()-3)*3))),Système!$N$16))</f>
        <v/>
      </c>
      <c r="AK10" s="179" t="str">
        <f ca="1">IF($A10="","",COUNTIF(INDIRECT("Planning!"&amp;VLOOKUP($A$1,tab_z,2,FALSE)&amp;(12+((ROW()-3)*3))&amp;":"&amp;VLOOKUP($A$1,tab_z,3,FALSE)&amp;(12+((ROW()-3)*3))),Système!$N$17))</f>
        <v/>
      </c>
      <c r="AL10" s="179" t="str">
        <f ca="1">IF($A10="","",COUNTIF(INDIRECT("Planning!"&amp;VLOOKUP($A$1,tab_z,2,FALSE)&amp;(12+((ROW()-3)*3))&amp;":"&amp;VLOOKUP($A$1,tab_z,3,FALSE)&amp;(12+((ROW()-3)*3))),Système!$N$43))</f>
        <v/>
      </c>
    </row>
    <row r="11" spans="1:38" ht="18.75" customHeight="1" x14ac:dyDescent="0.25">
      <c r="A11" s="107" t="str">
        <f t="shared" ca="1" si="1"/>
        <v/>
      </c>
      <c r="B11" s="108" t="str">
        <f t="shared" ca="1" si="2"/>
        <v/>
      </c>
      <c r="C11" s="108"/>
      <c r="D11" s="109" t="str">
        <f t="shared" ca="1" si="0"/>
        <v/>
      </c>
      <c r="E11" s="179" t="str">
        <f ca="1">IF($A11="","",COUNTIF(INDIRECT("Planning!"&amp;VLOOKUP($A$1,tab_z,2,FALSE)&amp;(17+((ROW()-3)*3))&amp;":"&amp;VLOOKUP($A$1,tab_z,3,FALSE)&amp;(18+((ROW()-3)*3))),Système!$J$3)*Système!$K$3)</f>
        <v/>
      </c>
      <c r="F11" s="179" t="str">
        <f ca="1">IF($A11="","",COUNTIF(INDIRECT("Planning!"&amp;VLOOKUP($A$1,tab_z,2,FALSE)&amp;(17+((ROW()-3)*3))&amp;":"&amp;VLOOKUP($A$1,tab_z,3,FALSE)&amp;(18+((ROW()-3)*3))),Système!$J$4)*Système!$K$4)</f>
        <v/>
      </c>
      <c r="G11" s="179" t="str">
        <f ca="1">IF($A11="","",COUNTIF(INDIRECT("Planning!"&amp;VLOOKUP($A$1,tab_z,2,FALSE)&amp;(17+((ROW()-3)*3))&amp;":"&amp;VLOOKUP($A$1,tab_z,3,FALSE)&amp;(18+((ROW()-3)*3))),Système!$J$5)*Système!$K$5)</f>
        <v/>
      </c>
      <c r="H11" s="179" t="str">
        <f ca="1">IF($A11="","",COUNTIF(INDIRECT("Planning!"&amp;VLOOKUP($A$1,tab_z,2,FALSE)&amp;(17+((ROW()-3)*3))&amp;":"&amp;VLOOKUP($A$1,tab_z,3,FALSE)&amp;(18+((ROW()-3)*3))),Système!$J$9)*Système!$K$9)</f>
        <v/>
      </c>
      <c r="I11" s="179" t="str">
        <f ca="1">IF($A11="","",COUNTIF(INDIRECT("Planning!"&amp;VLOOKUP($A$1,tab_z,2,FALSE)&amp;(17+((ROW()-3)*3))&amp;":"&amp;VLOOKUP($A$1,tab_z,3,FALSE)&amp;(18+((ROW()-3)*3))),Système!$J$10)*Système!$K$10)</f>
        <v/>
      </c>
      <c r="J11" s="179" t="str">
        <f ca="1">IF($A11="","",COUNTIF(INDIRECT("Planning!"&amp;VLOOKUP($A$1,tab_z,2,FALSE)&amp;(17+((ROW()-3)*3))&amp;":"&amp;VLOOKUP($A$1,tab_z,3,FALSE)&amp;(18+((ROW()-3)*3))),Système!$J$11)*Système!$K$11)</f>
        <v/>
      </c>
      <c r="K11" s="179" t="str">
        <f ca="1">IF($A11="","",COUNTIF(INDIRECT("Planning!"&amp;VLOOKUP($A$1,tab_z,2,FALSE)&amp;(17+((ROW()-3)*3))&amp;":"&amp;VLOOKUP($A$1,tab_z,3,FALSE)&amp;(18+((ROW()-3)*3))),Système!$J$12)*Système!$K$12)</f>
        <v/>
      </c>
      <c r="L11" s="179" t="str">
        <f ca="1">IF($A11="","",COUNTIF(INDIRECT("Planning!"&amp;VLOOKUP($A$1,tab_z,2,FALSE)&amp;(17+((ROW()-3)*3))&amp;":"&amp;VLOOKUP($A$1,tab_z,3,FALSE)&amp;(18+((ROW()-3)*3))),Système!$J$13)*Système!$K$13)</f>
        <v/>
      </c>
      <c r="M11" s="179" t="str">
        <f ca="1">IF($A11="","",COUNTIF(INDIRECT("Planning!"&amp;VLOOKUP($A$1,tab_z,2,FALSE)&amp;(17+((ROW()-3)*3))&amp;":"&amp;VLOOKUP($A$1,tab_z,3,FALSE)&amp;(18+((ROW()-3)*3))),Système!$J$14)*Système!$K$14)</f>
        <v/>
      </c>
      <c r="N11" s="179" t="str">
        <f ca="1">IF($A11="","",COUNTIF(INDIRECT("Planning!"&amp;VLOOKUP($A$1,tab_z,2,FALSE)&amp;(17+((ROW()-3)*3))&amp;":"&amp;VLOOKUP($A$1,tab_z,3,FALSE)&amp;(18+((ROW()-3)*3))),Système!$J$15)*Système!$K$15)</f>
        <v/>
      </c>
      <c r="O11" s="179" t="str">
        <f ca="1">IF($A11="","",COUNTIF(INDIRECT("Planning!"&amp;VLOOKUP($A$1,tab_z,2,FALSE)&amp;(17+((ROW()-3)*3))&amp;":"&amp;VLOOKUP($A$1,tab_z,3,FALSE)&amp;(18+((ROW()-3)*3))),Système!$J$16)*Système!$K$16)</f>
        <v/>
      </c>
      <c r="P11" s="179" t="str">
        <f ca="1">IF($A11="","",COUNTIF(INDIRECT("Planning!"&amp;VLOOKUP($A$1,tab_z,2,FALSE)&amp;(17+((ROW()-3)*3))&amp;":"&amp;VLOOKUP($A$1,tab_z,3,FALSE)&amp;(18+((ROW()-3)*3))),Système!$J$21)*Système!$K$21)</f>
        <v/>
      </c>
      <c r="Q11" s="179" t="str">
        <f ca="1">IF($A11="","",COUNTIF(INDIRECT("Planning!"&amp;VLOOKUP($A$1,tab_z,2,FALSE)&amp;(17+((ROW()-3)*3))&amp;":"&amp;VLOOKUP($A$1,tab_z,3,FALSE)&amp;(18+((ROW()-3)*3))),Système!$J$22)*Système!$K$22)</f>
        <v/>
      </c>
      <c r="R11" s="179" t="str">
        <f ca="1">IF($A11="","",COUNTIF(INDIRECT("Planning!"&amp;VLOOKUP($A$1,tab_z,2,FALSE)&amp;(17+((ROW()-3)*3))&amp;":"&amp;VLOOKUP($A$1,tab_z,3,FALSE)&amp;(18+((ROW()-3)*3))),Système!$J$23)*Système!$K$23)</f>
        <v/>
      </c>
      <c r="S11" s="179" t="str">
        <f ca="1">IF($A11="","",COUNTIF(INDIRECT("Planning!"&amp;VLOOKUP($A$1,tab_z,2,FALSE)&amp;(17+((ROW()-3)*3))&amp;":"&amp;VLOOKUP($A$1,tab_z,3,FALSE)&amp;(18+((ROW()-3)*3))),Système!$J$24)*Système!$K$24)</f>
        <v/>
      </c>
      <c r="T11" s="179" t="str">
        <f ca="1">IF($A11="","",COUNTIF(INDIRECT("Planning!"&amp;VLOOKUP($A$1,tab_z,2,FALSE)&amp;(17+((ROW()-3)*3))&amp;":"&amp;VLOOKUP($A$1,tab_z,3,FALSE)&amp;(18+((ROW()-3)*3))),Système!$J$27)*Système!$K$27)</f>
        <v/>
      </c>
      <c r="U11" s="179" t="str">
        <f ca="1">IF($A11="","",COUNTIF(INDIRECT("Planning!"&amp;VLOOKUP($A$1,tab_z,2,FALSE)&amp;(17+((ROW()-3)*3))&amp;":"&amp;VLOOKUP($A$1,tab_z,3,FALSE)&amp;(18+((ROW()-3)*3))),Système!$J$28)*Système!$K$28)</f>
        <v/>
      </c>
      <c r="V11" s="179" t="str">
        <f ca="1">IF($A11="","",COUNTIF(INDIRECT("Planning!"&amp;VLOOKUP($A$1,tab_z,2,FALSE)&amp;(17+((ROW()-3)*3))&amp;":"&amp;VLOOKUP($A$1,tab_z,3,FALSE)&amp;(18+((ROW()-3)*3))),Système!$J$29)*Système!$K$29)</f>
        <v/>
      </c>
      <c r="W11" s="179" t="str">
        <f ca="1">IF($A11="","",COUNTIF(INDIRECT("Planning!"&amp;VLOOKUP($A$1,tab_z,2,FALSE)&amp;(17+((ROW()-3)*3))&amp;":"&amp;VLOOKUP($A$1,tab_z,3,FALSE)&amp;(18+((ROW()-3)*3))),Système!$J$30)*Système!$K$30)</f>
        <v/>
      </c>
      <c r="X11" s="179" t="str">
        <f ca="1">IF($A11="","",COUNTIF(INDIRECT("Planning!"&amp;VLOOKUP($A$1,tab_z,2,FALSE)&amp;(17+((ROW()-3)*3))&amp;":"&amp;VLOOKUP($A$1,tab_z,3,FALSE)&amp;(18+((ROW()-3)*3))),Système!$J$33)*Système!$K$33)</f>
        <v/>
      </c>
      <c r="Y11" s="179" t="str">
        <f ca="1">IF($A11="","",COUNTIF(INDIRECT("Planning!"&amp;VLOOKUP($A$1,tab_z,2,FALSE)&amp;(17+((ROW()-3)*3))&amp;":"&amp;VLOOKUP($A$1,tab_z,3,FALSE)&amp;(18+((ROW()-3)*3))),Système!$J$34)*Système!$K$34)</f>
        <v/>
      </c>
      <c r="Z11" s="179" t="str">
        <f ca="1">IF($A11="","",COUNTIF(INDIRECT("Planning!"&amp;VLOOKUP($A$1,tab_z,2,FALSE)&amp;(17+((ROW()-3)*3))&amp;":"&amp;VLOOKUP($A$1,tab_z,3,FALSE)&amp;(18+((ROW()-3)*3))),Système!$J$35)*Système!$K$35)</f>
        <v/>
      </c>
      <c r="AA11" s="179" t="str">
        <f ca="1">IF($A11="","",COUNTIF(INDIRECT("Planning!"&amp;VLOOKUP($A$1,tab_z,2,FALSE)&amp;(17+((ROW()-3)*3))&amp;":"&amp;VLOOKUP($A$1,tab_z,3,FALSE)&amp;(18+((ROW()-3)*3))),Système!$J$36)*Système!$K$36)</f>
        <v/>
      </c>
      <c r="AB11" s="179" t="str">
        <f ca="1">IF($A11="","",COUNTIF(INDIRECT("Planning!"&amp;VLOOKUP($A$1,tab_z,2,FALSE)&amp;(17+((ROW()-3)*3))&amp;":"&amp;VLOOKUP($A$1,tab_z,3,FALSE)&amp;(18+((ROW()-3)*3))),Système!$J$37)*Système!$K$37)</f>
        <v/>
      </c>
      <c r="AC11" s="179" t="str">
        <f ca="1">IF($A11="","",COUNTIF(INDIRECT("Planning!"&amp;VLOOKUP($A$1,tab_z,2,FALSE)&amp;(12+((ROW()-3)*3))&amp;":"&amp;VLOOKUP($A$1,tab_z,3,FALSE)&amp;(12+((ROW()-3)*3))),Système!$N$6))</f>
        <v/>
      </c>
      <c r="AD11" s="179" t="str">
        <f ca="1">IF($A11="","",COUNTIF(INDIRECT("Planning!"&amp;VLOOKUP($A$1,tab_z,2,FALSE)&amp;(12+((ROW()-3)*3))&amp;":"&amp;VLOOKUP($A$1,tab_z,3,FALSE)&amp;(12+((ROW()-3)*3))),Système!$N$7))</f>
        <v/>
      </c>
      <c r="AE11" s="179" t="str">
        <f ca="1">IF($A11="","",COUNTIF(INDIRECT("Planning!"&amp;VLOOKUP($A$1,tab_z,2,FALSE)&amp;(12+((ROW()-3)*3))&amp;":"&amp;VLOOKUP($A$1,tab_z,3,FALSE)&amp;(12+((ROW()-3)*3))),Système!$N$8))</f>
        <v/>
      </c>
      <c r="AF11" s="179" t="str">
        <f ca="1">IF($A11="","",COUNTIF(INDIRECT("Planning!"&amp;VLOOKUP($A$1,tab_z,2,FALSE)&amp;(12+((ROW()-3)*3))&amp;":"&amp;VLOOKUP($A$1,tab_z,3,FALSE)&amp;(12+((ROW()-3)*3))),Système!$N$10))</f>
        <v/>
      </c>
      <c r="AG11" s="179" t="str">
        <f ca="1">IF($A11="","",COUNTIF(INDIRECT("Planning!"&amp;VLOOKUP($A$1,tab_z,2,FALSE)&amp;(12+((ROW()-3)*3))&amp;":"&amp;VLOOKUP($A$1,tab_z,3,FALSE)&amp;(12+((ROW()-3)*3))),Système!$N$11))</f>
        <v/>
      </c>
      <c r="AH11" s="179" t="str">
        <f ca="1">IF($A11="","",COUNTIF(INDIRECT("Planning!"&amp;VLOOKUP($A$1,tab_z,2,FALSE)&amp;(12+((ROW()-3)*3))&amp;":"&amp;VLOOKUP($A$1,tab_z,3,FALSE)&amp;(12+((ROW()-3)*3))),Système!$N$13))</f>
        <v/>
      </c>
      <c r="AI11" s="179" t="str">
        <f ca="1">IF($A11="","",COUNTIF(INDIRECT("Planning!"&amp;VLOOKUP($A$1,tab_z,2,FALSE)&amp;(12+((ROW()-3)*3))&amp;":"&amp;VLOOKUP($A$1,tab_z,3,FALSE)&amp;(12+((ROW()-3)*3))),Système!$N$15))</f>
        <v/>
      </c>
      <c r="AJ11" s="179" t="str">
        <f ca="1">IF($A11="","",COUNTIF(INDIRECT("Planning!"&amp;VLOOKUP($A$1,tab_z,2,FALSE)&amp;(12+((ROW()-3)*3))&amp;":"&amp;VLOOKUP($A$1,tab_z,3,FALSE)&amp;(12+((ROW()-3)*3))),Système!$N$16))</f>
        <v/>
      </c>
      <c r="AK11" s="179" t="str">
        <f ca="1">IF($A11="","",COUNTIF(INDIRECT("Planning!"&amp;VLOOKUP($A$1,tab_z,2,FALSE)&amp;(12+((ROW()-3)*3))&amp;":"&amp;VLOOKUP($A$1,tab_z,3,FALSE)&amp;(12+((ROW()-3)*3))),Système!$N$17))</f>
        <v/>
      </c>
      <c r="AL11" s="179" t="str">
        <f ca="1">IF($A11="","",COUNTIF(INDIRECT("Planning!"&amp;VLOOKUP($A$1,tab_z,2,FALSE)&amp;(12+((ROW()-3)*3))&amp;":"&amp;VLOOKUP($A$1,tab_z,3,FALSE)&amp;(12+((ROW()-3)*3))),Système!$N$43))</f>
        <v/>
      </c>
    </row>
    <row r="12" spans="1:38" ht="18.75" customHeight="1" x14ac:dyDescent="0.25">
      <c r="A12" s="107" t="str">
        <f t="shared" ca="1" si="1"/>
        <v/>
      </c>
      <c r="B12" s="108" t="str">
        <f t="shared" ca="1" si="2"/>
        <v/>
      </c>
      <c r="C12" s="108"/>
      <c r="D12" s="109" t="str">
        <f t="shared" ca="1" si="0"/>
        <v/>
      </c>
      <c r="E12" s="179" t="str">
        <f ca="1">IF($A12="","",COUNTIF(INDIRECT("Planning!"&amp;VLOOKUP($A$1,tab_z,2,FALSE)&amp;(17+((ROW()-3)*3))&amp;":"&amp;VLOOKUP($A$1,tab_z,3,FALSE)&amp;(18+((ROW()-3)*3))),Système!$J$3)*Système!$K$3)</f>
        <v/>
      </c>
      <c r="F12" s="179" t="str">
        <f ca="1">IF($A12="","",COUNTIF(INDIRECT("Planning!"&amp;VLOOKUP($A$1,tab_z,2,FALSE)&amp;(17+((ROW()-3)*3))&amp;":"&amp;VLOOKUP($A$1,tab_z,3,FALSE)&amp;(18+((ROW()-3)*3))),Système!$J$4)*Système!$K$4)</f>
        <v/>
      </c>
      <c r="G12" s="179" t="str">
        <f ca="1">IF($A12="","",COUNTIF(INDIRECT("Planning!"&amp;VLOOKUP($A$1,tab_z,2,FALSE)&amp;(17+((ROW()-3)*3))&amp;":"&amp;VLOOKUP($A$1,tab_z,3,FALSE)&amp;(18+((ROW()-3)*3))),Système!$J$5)*Système!$K$5)</f>
        <v/>
      </c>
      <c r="H12" s="179" t="str">
        <f ca="1">IF($A12="","",COUNTIF(INDIRECT("Planning!"&amp;VLOOKUP($A$1,tab_z,2,FALSE)&amp;(17+((ROW()-3)*3))&amp;":"&amp;VLOOKUP($A$1,tab_z,3,FALSE)&amp;(18+((ROW()-3)*3))),Système!$J$9)*Système!$K$9)</f>
        <v/>
      </c>
      <c r="I12" s="179" t="str">
        <f ca="1">IF($A12="","",COUNTIF(INDIRECT("Planning!"&amp;VLOOKUP($A$1,tab_z,2,FALSE)&amp;(17+((ROW()-3)*3))&amp;":"&amp;VLOOKUP($A$1,tab_z,3,FALSE)&amp;(18+((ROW()-3)*3))),Système!$J$10)*Système!$K$10)</f>
        <v/>
      </c>
      <c r="J12" s="179" t="str">
        <f ca="1">IF($A12="","",COUNTIF(INDIRECT("Planning!"&amp;VLOOKUP($A$1,tab_z,2,FALSE)&amp;(17+((ROW()-3)*3))&amp;":"&amp;VLOOKUP($A$1,tab_z,3,FALSE)&amp;(18+((ROW()-3)*3))),Système!$J$11)*Système!$K$11)</f>
        <v/>
      </c>
      <c r="K12" s="179" t="str">
        <f ca="1">IF($A12="","",COUNTIF(INDIRECT("Planning!"&amp;VLOOKUP($A$1,tab_z,2,FALSE)&amp;(17+((ROW()-3)*3))&amp;":"&amp;VLOOKUP($A$1,tab_z,3,FALSE)&amp;(18+((ROW()-3)*3))),Système!$J$12)*Système!$K$12)</f>
        <v/>
      </c>
      <c r="L12" s="179" t="str">
        <f ca="1">IF($A12="","",COUNTIF(INDIRECT("Planning!"&amp;VLOOKUP($A$1,tab_z,2,FALSE)&amp;(17+((ROW()-3)*3))&amp;":"&amp;VLOOKUP($A$1,tab_z,3,FALSE)&amp;(18+((ROW()-3)*3))),Système!$J$13)*Système!$K$13)</f>
        <v/>
      </c>
      <c r="M12" s="179" t="str">
        <f ca="1">IF($A12="","",COUNTIF(INDIRECT("Planning!"&amp;VLOOKUP($A$1,tab_z,2,FALSE)&amp;(17+((ROW()-3)*3))&amp;":"&amp;VLOOKUP($A$1,tab_z,3,FALSE)&amp;(18+((ROW()-3)*3))),Système!$J$14)*Système!$K$14)</f>
        <v/>
      </c>
      <c r="N12" s="179" t="str">
        <f ca="1">IF($A12="","",COUNTIF(INDIRECT("Planning!"&amp;VLOOKUP($A$1,tab_z,2,FALSE)&amp;(17+((ROW()-3)*3))&amp;":"&amp;VLOOKUP($A$1,tab_z,3,FALSE)&amp;(18+((ROW()-3)*3))),Système!$J$15)*Système!$K$15)</f>
        <v/>
      </c>
      <c r="O12" s="179" t="str">
        <f ca="1">IF($A12="","",COUNTIF(INDIRECT("Planning!"&amp;VLOOKUP($A$1,tab_z,2,FALSE)&amp;(17+((ROW()-3)*3))&amp;":"&amp;VLOOKUP($A$1,tab_z,3,FALSE)&amp;(18+((ROW()-3)*3))),Système!$J$16)*Système!$K$16)</f>
        <v/>
      </c>
      <c r="P12" s="179" t="str">
        <f ca="1">IF($A12="","",COUNTIF(INDIRECT("Planning!"&amp;VLOOKUP($A$1,tab_z,2,FALSE)&amp;(17+((ROW()-3)*3))&amp;":"&amp;VLOOKUP($A$1,tab_z,3,FALSE)&amp;(18+((ROW()-3)*3))),Système!$J$21)*Système!$K$21)</f>
        <v/>
      </c>
      <c r="Q12" s="179" t="str">
        <f ca="1">IF($A12="","",COUNTIF(INDIRECT("Planning!"&amp;VLOOKUP($A$1,tab_z,2,FALSE)&amp;(17+((ROW()-3)*3))&amp;":"&amp;VLOOKUP($A$1,tab_z,3,FALSE)&amp;(18+((ROW()-3)*3))),Système!$J$22)*Système!$K$22)</f>
        <v/>
      </c>
      <c r="R12" s="179" t="str">
        <f ca="1">IF($A12="","",COUNTIF(INDIRECT("Planning!"&amp;VLOOKUP($A$1,tab_z,2,FALSE)&amp;(17+((ROW()-3)*3))&amp;":"&amp;VLOOKUP($A$1,tab_z,3,FALSE)&amp;(18+((ROW()-3)*3))),Système!$J$23)*Système!$K$23)</f>
        <v/>
      </c>
      <c r="S12" s="179" t="str">
        <f ca="1">IF($A12="","",COUNTIF(INDIRECT("Planning!"&amp;VLOOKUP($A$1,tab_z,2,FALSE)&amp;(17+((ROW()-3)*3))&amp;":"&amp;VLOOKUP($A$1,tab_z,3,FALSE)&amp;(18+((ROW()-3)*3))),Système!$J$24)*Système!$K$24)</f>
        <v/>
      </c>
      <c r="T12" s="179" t="str">
        <f ca="1">IF($A12="","",COUNTIF(INDIRECT("Planning!"&amp;VLOOKUP($A$1,tab_z,2,FALSE)&amp;(17+((ROW()-3)*3))&amp;":"&amp;VLOOKUP($A$1,tab_z,3,FALSE)&amp;(18+((ROW()-3)*3))),Système!$J$27)*Système!$K$27)</f>
        <v/>
      </c>
      <c r="U12" s="179" t="str">
        <f ca="1">IF($A12="","",COUNTIF(INDIRECT("Planning!"&amp;VLOOKUP($A$1,tab_z,2,FALSE)&amp;(17+((ROW()-3)*3))&amp;":"&amp;VLOOKUP($A$1,tab_z,3,FALSE)&amp;(18+((ROW()-3)*3))),Système!$J$28)*Système!$K$28)</f>
        <v/>
      </c>
      <c r="V12" s="179" t="str">
        <f ca="1">IF($A12="","",COUNTIF(INDIRECT("Planning!"&amp;VLOOKUP($A$1,tab_z,2,FALSE)&amp;(17+((ROW()-3)*3))&amp;":"&amp;VLOOKUP($A$1,tab_z,3,FALSE)&amp;(18+((ROW()-3)*3))),Système!$J$29)*Système!$K$29)</f>
        <v/>
      </c>
      <c r="W12" s="179" t="str">
        <f ca="1">IF($A12="","",COUNTIF(INDIRECT("Planning!"&amp;VLOOKUP($A$1,tab_z,2,FALSE)&amp;(17+((ROW()-3)*3))&amp;":"&amp;VLOOKUP($A$1,tab_z,3,FALSE)&amp;(18+((ROW()-3)*3))),Système!$J$30)*Système!$K$30)</f>
        <v/>
      </c>
      <c r="X12" s="179" t="str">
        <f ca="1">IF($A12="","",COUNTIF(INDIRECT("Planning!"&amp;VLOOKUP($A$1,tab_z,2,FALSE)&amp;(17+((ROW()-3)*3))&amp;":"&amp;VLOOKUP($A$1,tab_z,3,FALSE)&amp;(18+((ROW()-3)*3))),Système!$J$33)*Système!$K$33)</f>
        <v/>
      </c>
      <c r="Y12" s="179" t="str">
        <f ca="1">IF($A12="","",COUNTIF(INDIRECT("Planning!"&amp;VLOOKUP($A$1,tab_z,2,FALSE)&amp;(17+((ROW()-3)*3))&amp;":"&amp;VLOOKUP($A$1,tab_z,3,FALSE)&amp;(18+((ROW()-3)*3))),Système!$J$34)*Système!$K$34)</f>
        <v/>
      </c>
      <c r="Z12" s="179" t="str">
        <f ca="1">IF($A12="","",COUNTIF(INDIRECT("Planning!"&amp;VLOOKUP($A$1,tab_z,2,FALSE)&amp;(17+((ROW()-3)*3))&amp;":"&amp;VLOOKUP($A$1,tab_z,3,FALSE)&amp;(18+((ROW()-3)*3))),Système!$J$35)*Système!$K$35)</f>
        <v/>
      </c>
      <c r="AA12" s="179" t="str">
        <f ca="1">IF($A12="","",COUNTIF(INDIRECT("Planning!"&amp;VLOOKUP($A$1,tab_z,2,FALSE)&amp;(17+((ROW()-3)*3))&amp;":"&amp;VLOOKUP($A$1,tab_z,3,FALSE)&amp;(18+((ROW()-3)*3))),Système!$J$36)*Système!$K$36)</f>
        <v/>
      </c>
      <c r="AB12" s="179" t="str">
        <f ca="1">IF($A12="","",COUNTIF(INDIRECT("Planning!"&amp;VLOOKUP($A$1,tab_z,2,FALSE)&amp;(17+((ROW()-3)*3))&amp;":"&amp;VLOOKUP($A$1,tab_z,3,FALSE)&amp;(18+((ROW()-3)*3))),Système!$J$37)*Système!$K$37)</f>
        <v/>
      </c>
      <c r="AC12" s="179" t="str">
        <f ca="1">IF($A12="","",COUNTIF(INDIRECT("Planning!"&amp;VLOOKUP($A$1,tab_z,2,FALSE)&amp;(12+((ROW()-3)*3))&amp;":"&amp;VLOOKUP($A$1,tab_z,3,FALSE)&amp;(12+((ROW()-3)*3))),Système!$N$6))</f>
        <v/>
      </c>
      <c r="AD12" s="179" t="str">
        <f ca="1">IF($A12="","",COUNTIF(INDIRECT("Planning!"&amp;VLOOKUP($A$1,tab_z,2,FALSE)&amp;(12+((ROW()-3)*3))&amp;":"&amp;VLOOKUP($A$1,tab_z,3,FALSE)&amp;(12+((ROW()-3)*3))),Système!$N$7))</f>
        <v/>
      </c>
      <c r="AE12" s="179" t="str">
        <f ca="1">IF($A12="","",COUNTIF(INDIRECT("Planning!"&amp;VLOOKUP($A$1,tab_z,2,FALSE)&amp;(12+((ROW()-3)*3))&amp;":"&amp;VLOOKUP($A$1,tab_z,3,FALSE)&amp;(12+((ROW()-3)*3))),Système!$N$8))</f>
        <v/>
      </c>
      <c r="AF12" s="179" t="str">
        <f ca="1">IF($A12="","",COUNTIF(INDIRECT("Planning!"&amp;VLOOKUP($A$1,tab_z,2,FALSE)&amp;(12+((ROW()-3)*3))&amp;":"&amp;VLOOKUP($A$1,tab_z,3,FALSE)&amp;(12+((ROW()-3)*3))),Système!$N$10))</f>
        <v/>
      </c>
      <c r="AG12" s="179" t="str">
        <f ca="1">IF($A12="","",COUNTIF(INDIRECT("Planning!"&amp;VLOOKUP($A$1,tab_z,2,FALSE)&amp;(12+((ROW()-3)*3))&amp;":"&amp;VLOOKUP($A$1,tab_z,3,FALSE)&amp;(12+((ROW()-3)*3))),Système!$N$11))</f>
        <v/>
      </c>
      <c r="AH12" s="179" t="str">
        <f ca="1">IF($A12="","",COUNTIF(INDIRECT("Planning!"&amp;VLOOKUP($A$1,tab_z,2,FALSE)&amp;(12+((ROW()-3)*3))&amp;":"&amp;VLOOKUP($A$1,tab_z,3,FALSE)&amp;(12+((ROW()-3)*3))),Système!$N$13))</f>
        <v/>
      </c>
      <c r="AI12" s="179" t="str">
        <f ca="1">IF($A12="","",COUNTIF(INDIRECT("Planning!"&amp;VLOOKUP($A$1,tab_z,2,FALSE)&amp;(12+((ROW()-3)*3))&amp;":"&amp;VLOOKUP($A$1,tab_z,3,FALSE)&amp;(12+((ROW()-3)*3))),Système!$N$15))</f>
        <v/>
      </c>
      <c r="AJ12" s="179" t="str">
        <f ca="1">IF($A12="","",COUNTIF(INDIRECT("Planning!"&amp;VLOOKUP($A$1,tab_z,2,FALSE)&amp;(12+((ROW()-3)*3))&amp;":"&amp;VLOOKUP($A$1,tab_z,3,FALSE)&amp;(12+((ROW()-3)*3))),Système!$N$16))</f>
        <v/>
      </c>
      <c r="AK12" s="179" t="str">
        <f ca="1">IF($A12="","",COUNTIF(INDIRECT("Planning!"&amp;VLOOKUP($A$1,tab_z,2,FALSE)&amp;(12+((ROW()-3)*3))&amp;":"&amp;VLOOKUP($A$1,tab_z,3,FALSE)&amp;(12+((ROW()-3)*3))),Système!$N$17))</f>
        <v/>
      </c>
      <c r="AL12" s="179" t="str">
        <f ca="1">IF($A12="","",COUNTIF(INDIRECT("Planning!"&amp;VLOOKUP($A$1,tab_z,2,FALSE)&amp;(12+((ROW()-3)*3))&amp;":"&amp;VLOOKUP($A$1,tab_z,3,FALSE)&amp;(12+((ROW()-3)*3))),Système!$N$43))</f>
        <v/>
      </c>
    </row>
    <row r="13" spans="1:38" ht="18.75" customHeight="1" x14ac:dyDescent="0.25">
      <c r="A13" s="107" t="str">
        <f t="shared" ca="1" si="1"/>
        <v/>
      </c>
      <c r="B13" s="108" t="str">
        <f t="shared" ca="1" si="2"/>
        <v/>
      </c>
      <c r="C13" s="108"/>
      <c r="D13" s="109" t="str">
        <f t="shared" ca="1" si="0"/>
        <v/>
      </c>
      <c r="E13" s="179" t="str">
        <f ca="1">IF($A13="","",COUNTIF(INDIRECT("Planning!"&amp;VLOOKUP($A$1,tab_z,2,FALSE)&amp;(17+((ROW()-3)*3))&amp;":"&amp;VLOOKUP($A$1,tab_z,3,FALSE)&amp;(18+((ROW()-3)*3))),Système!$J$3)*Système!$K$3)</f>
        <v/>
      </c>
      <c r="F13" s="179" t="str">
        <f ca="1">IF($A13="","",COUNTIF(INDIRECT("Planning!"&amp;VLOOKUP($A$1,tab_z,2,FALSE)&amp;(17+((ROW()-3)*3))&amp;":"&amp;VLOOKUP($A$1,tab_z,3,FALSE)&amp;(18+((ROW()-3)*3))),Système!$J$4)*Système!$K$4)</f>
        <v/>
      </c>
      <c r="G13" s="179" t="str">
        <f ca="1">IF($A13="","",COUNTIF(INDIRECT("Planning!"&amp;VLOOKUP($A$1,tab_z,2,FALSE)&amp;(17+((ROW()-3)*3))&amp;":"&amp;VLOOKUP($A$1,tab_z,3,FALSE)&amp;(18+((ROW()-3)*3))),Système!$J$5)*Système!$K$5)</f>
        <v/>
      </c>
      <c r="H13" s="179" t="str">
        <f ca="1">IF($A13="","",COUNTIF(INDIRECT("Planning!"&amp;VLOOKUP($A$1,tab_z,2,FALSE)&amp;(17+((ROW()-3)*3))&amp;":"&amp;VLOOKUP($A$1,tab_z,3,FALSE)&amp;(18+((ROW()-3)*3))),Système!$J$9)*Système!$K$9)</f>
        <v/>
      </c>
      <c r="I13" s="179" t="str">
        <f ca="1">IF($A13="","",COUNTIF(INDIRECT("Planning!"&amp;VLOOKUP($A$1,tab_z,2,FALSE)&amp;(17+((ROW()-3)*3))&amp;":"&amp;VLOOKUP($A$1,tab_z,3,FALSE)&amp;(18+((ROW()-3)*3))),Système!$J$10)*Système!$K$10)</f>
        <v/>
      </c>
      <c r="J13" s="179" t="str">
        <f ca="1">IF($A13="","",COUNTIF(INDIRECT("Planning!"&amp;VLOOKUP($A$1,tab_z,2,FALSE)&amp;(17+((ROW()-3)*3))&amp;":"&amp;VLOOKUP($A$1,tab_z,3,FALSE)&amp;(18+((ROW()-3)*3))),Système!$J$11)*Système!$K$11)</f>
        <v/>
      </c>
      <c r="K13" s="179" t="str">
        <f ca="1">IF($A13="","",COUNTIF(INDIRECT("Planning!"&amp;VLOOKUP($A$1,tab_z,2,FALSE)&amp;(17+((ROW()-3)*3))&amp;":"&amp;VLOOKUP($A$1,tab_z,3,FALSE)&amp;(18+((ROW()-3)*3))),Système!$J$12)*Système!$K$12)</f>
        <v/>
      </c>
      <c r="L13" s="179" t="str">
        <f ca="1">IF($A13="","",COUNTIF(INDIRECT("Planning!"&amp;VLOOKUP($A$1,tab_z,2,FALSE)&amp;(17+((ROW()-3)*3))&amp;":"&amp;VLOOKUP($A$1,tab_z,3,FALSE)&amp;(18+((ROW()-3)*3))),Système!$J$13)*Système!$K$13)</f>
        <v/>
      </c>
      <c r="M13" s="179" t="str">
        <f ca="1">IF($A13="","",COUNTIF(INDIRECT("Planning!"&amp;VLOOKUP($A$1,tab_z,2,FALSE)&amp;(17+((ROW()-3)*3))&amp;":"&amp;VLOOKUP($A$1,tab_z,3,FALSE)&amp;(18+((ROW()-3)*3))),Système!$J$14)*Système!$K$14)</f>
        <v/>
      </c>
      <c r="N13" s="179" t="str">
        <f ca="1">IF($A13="","",COUNTIF(INDIRECT("Planning!"&amp;VLOOKUP($A$1,tab_z,2,FALSE)&amp;(17+((ROW()-3)*3))&amp;":"&amp;VLOOKUP($A$1,tab_z,3,FALSE)&amp;(18+((ROW()-3)*3))),Système!$J$15)*Système!$K$15)</f>
        <v/>
      </c>
      <c r="O13" s="179" t="str">
        <f ca="1">IF($A13="","",COUNTIF(INDIRECT("Planning!"&amp;VLOOKUP($A$1,tab_z,2,FALSE)&amp;(17+((ROW()-3)*3))&amp;":"&amp;VLOOKUP($A$1,tab_z,3,FALSE)&amp;(18+((ROW()-3)*3))),Système!$J$16)*Système!$K$16)</f>
        <v/>
      </c>
      <c r="P13" s="179" t="str">
        <f ca="1">IF($A13="","",COUNTIF(INDIRECT("Planning!"&amp;VLOOKUP($A$1,tab_z,2,FALSE)&amp;(17+((ROW()-3)*3))&amp;":"&amp;VLOOKUP($A$1,tab_z,3,FALSE)&amp;(18+((ROW()-3)*3))),Système!$J$21)*Système!$K$21)</f>
        <v/>
      </c>
      <c r="Q13" s="179" t="str">
        <f ca="1">IF($A13="","",COUNTIF(INDIRECT("Planning!"&amp;VLOOKUP($A$1,tab_z,2,FALSE)&amp;(17+((ROW()-3)*3))&amp;":"&amp;VLOOKUP($A$1,tab_z,3,FALSE)&amp;(18+((ROW()-3)*3))),Système!$J$22)*Système!$K$22)</f>
        <v/>
      </c>
      <c r="R13" s="179" t="str">
        <f ca="1">IF($A13="","",COUNTIF(INDIRECT("Planning!"&amp;VLOOKUP($A$1,tab_z,2,FALSE)&amp;(17+((ROW()-3)*3))&amp;":"&amp;VLOOKUP($A$1,tab_z,3,FALSE)&amp;(18+((ROW()-3)*3))),Système!$J$23)*Système!$K$23)</f>
        <v/>
      </c>
      <c r="S13" s="179" t="str">
        <f ca="1">IF($A13="","",COUNTIF(INDIRECT("Planning!"&amp;VLOOKUP($A$1,tab_z,2,FALSE)&amp;(17+((ROW()-3)*3))&amp;":"&amp;VLOOKUP($A$1,tab_z,3,FALSE)&amp;(18+((ROW()-3)*3))),Système!$J$24)*Système!$K$24)</f>
        <v/>
      </c>
      <c r="T13" s="179" t="str">
        <f ca="1">IF($A13="","",COUNTIF(INDIRECT("Planning!"&amp;VLOOKUP($A$1,tab_z,2,FALSE)&amp;(17+((ROW()-3)*3))&amp;":"&amp;VLOOKUP($A$1,tab_z,3,FALSE)&amp;(18+((ROW()-3)*3))),Système!$J$27)*Système!$K$27)</f>
        <v/>
      </c>
      <c r="U13" s="179" t="str">
        <f ca="1">IF($A13="","",COUNTIF(INDIRECT("Planning!"&amp;VLOOKUP($A$1,tab_z,2,FALSE)&amp;(17+((ROW()-3)*3))&amp;":"&amp;VLOOKUP($A$1,tab_z,3,FALSE)&amp;(18+((ROW()-3)*3))),Système!$J$28)*Système!$K$28)</f>
        <v/>
      </c>
      <c r="V13" s="179" t="str">
        <f ca="1">IF($A13="","",COUNTIF(INDIRECT("Planning!"&amp;VLOOKUP($A$1,tab_z,2,FALSE)&amp;(17+((ROW()-3)*3))&amp;":"&amp;VLOOKUP($A$1,tab_z,3,FALSE)&amp;(18+((ROW()-3)*3))),Système!$J$29)*Système!$K$29)</f>
        <v/>
      </c>
      <c r="W13" s="179" t="str">
        <f ca="1">IF($A13="","",COUNTIF(INDIRECT("Planning!"&amp;VLOOKUP($A$1,tab_z,2,FALSE)&amp;(17+((ROW()-3)*3))&amp;":"&amp;VLOOKUP($A$1,tab_z,3,FALSE)&amp;(18+((ROW()-3)*3))),Système!$J$30)*Système!$K$30)</f>
        <v/>
      </c>
      <c r="X13" s="179" t="str">
        <f ca="1">IF($A13="","",COUNTIF(INDIRECT("Planning!"&amp;VLOOKUP($A$1,tab_z,2,FALSE)&amp;(17+((ROW()-3)*3))&amp;":"&amp;VLOOKUP($A$1,tab_z,3,FALSE)&amp;(18+((ROW()-3)*3))),Système!$J$33)*Système!$K$33)</f>
        <v/>
      </c>
      <c r="Y13" s="179" t="str">
        <f ca="1">IF($A13="","",COUNTIF(INDIRECT("Planning!"&amp;VLOOKUP($A$1,tab_z,2,FALSE)&amp;(17+((ROW()-3)*3))&amp;":"&amp;VLOOKUP($A$1,tab_z,3,FALSE)&amp;(18+((ROW()-3)*3))),Système!$J$34)*Système!$K$34)</f>
        <v/>
      </c>
      <c r="Z13" s="179" t="str">
        <f ca="1">IF($A13="","",COUNTIF(INDIRECT("Planning!"&amp;VLOOKUP($A$1,tab_z,2,FALSE)&amp;(17+((ROW()-3)*3))&amp;":"&amp;VLOOKUP($A$1,tab_z,3,FALSE)&amp;(18+((ROW()-3)*3))),Système!$J$35)*Système!$K$35)</f>
        <v/>
      </c>
      <c r="AA13" s="179" t="str">
        <f ca="1">IF($A13="","",COUNTIF(INDIRECT("Planning!"&amp;VLOOKUP($A$1,tab_z,2,FALSE)&amp;(17+((ROW()-3)*3))&amp;":"&amp;VLOOKUP($A$1,tab_z,3,FALSE)&amp;(18+((ROW()-3)*3))),Système!$J$36)*Système!$K$36)</f>
        <v/>
      </c>
      <c r="AB13" s="179" t="str">
        <f ca="1">IF($A13="","",COUNTIF(INDIRECT("Planning!"&amp;VLOOKUP($A$1,tab_z,2,FALSE)&amp;(17+((ROW()-3)*3))&amp;":"&amp;VLOOKUP($A$1,tab_z,3,FALSE)&amp;(18+((ROW()-3)*3))),Système!$J$37)*Système!$K$37)</f>
        <v/>
      </c>
      <c r="AC13" s="179" t="str">
        <f ca="1">IF($A13="","",COUNTIF(INDIRECT("Planning!"&amp;VLOOKUP($A$1,tab_z,2,FALSE)&amp;(12+((ROW()-3)*3))&amp;":"&amp;VLOOKUP($A$1,tab_z,3,FALSE)&amp;(12+((ROW()-3)*3))),Système!$N$6))</f>
        <v/>
      </c>
      <c r="AD13" s="179" t="str">
        <f ca="1">IF($A13="","",COUNTIF(INDIRECT("Planning!"&amp;VLOOKUP($A$1,tab_z,2,FALSE)&amp;(12+((ROW()-3)*3))&amp;":"&amp;VLOOKUP($A$1,tab_z,3,FALSE)&amp;(12+((ROW()-3)*3))),Système!$N$7))</f>
        <v/>
      </c>
      <c r="AE13" s="179" t="str">
        <f ca="1">IF($A13="","",COUNTIF(INDIRECT("Planning!"&amp;VLOOKUP($A$1,tab_z,2,FALSE)&amp;(12+((ROW()-3)*3))&amp;":"&amp;VLOOKUP($A$1,tab_z,3,FALSE)&amp;(12+((ROW()-3)*3))),Système!$N$8))</f>
        <v/>
      </c>
      <c r="AF13" s="179" t="str">
        <f ca="1">IF($A13="","",COUNTIF(INDIRECT("Planning!"&amp;VLOOKUP($A$1,tab_z,2,FALSE)&amp;(12+((ROW()-3)*3))&amp;":"&amp;VLOOKUP($A$1,tab_z,3,FALSE)&amp;(12+((ROW()-3)*3))),Système!$N$10))</f>
        <v/>
      </c>
      <c r="AG13" s="179" t="str">
        <f ca="1">IF($A13="","",COUNTIF(INDIRECT("Planning!"&amp;VLOOKUP($A$1,tab_z,2,FALSE)&amp;(12+((ROW()-3)*3))&amp;":"&amp;VLOOKUP($A$1,tab_z,3,FALSE)&amp;(12+((ROW()-3)*3))),Système!$N$11))</f>
        <v/>
      </c>
      <c r="AH13" s="179" t="str">
        <f ca="1">IF($A13="","",COUNTIF(INDIRECT("Planning!"&amp;VLOOKUP($A$1,tab_z,2,FALSE)&amp;(12+((ROW()-3)*3))&amp;":"&amp;VLOOKUP($A$1,tab_z,3,FALSE)&amp;(12+((ROW()-3)*3))),Système!$N$13))</f>
        <v/>
      </c>
      <c r="AI13" s="179" t="str">
        <f ca="1">IF($A13="","",COUNTIF(INDIRECT("Planning!"&amp;VLOOKUP($A$1,tab_z,2,FALSE)&amp;(12+((ROW()-3)*3))&amp;":"&amp;VLOOKUP($A$1,tab_z,3,FALSE)&amp;(12+((ROW()-3)*3))),Système!$N$15))</f>
        <v/>
      </c>
      <c r="AJ13" s="179" t="str">
        <f ca="1">IF($A13="","",COUNTIF(INDIRECT("Planning!"&amp;VLOOKUP($A$1,tab_z,2,FALSE)&amp;(12+((ROW()-3)*3))&amp;":"&amp;VLOOKUP($A$1,tab_z,3,FALSE)&amp;(12+((ROW()-3)*3))),Système!$N$16))</f>
        <v/>
      </c>
      <c r="AK13" s="179" t="str">
        <f ca="1">IF($A13="","",COUNTIF(INDIRECT("Planning!"&amp;VLOOKUP($A$1,tab_z,2,FALSE)&amp;(12+((ROW()-3)*3))&amp;":"&amp;VLOOKUP($A$1,tab_z,3,FALSE)&amp;(12+((ROW()-3)*3))),Système!$N$17))</f>
        <v/>
      </c>
      <c r="AL13" s="179" t="str">
        <f ca="1">IF($A13="","",COUNTIF(INDIRECT("Planning!"&amp;VLOOKUP($A$1,tab_z,2,FALSE)&amp;(12+((ROW()-3)*3))&amp;":"&amp;VLOOKUP($A$1,tab_z,3,FALSE)&amp;(12+((ROW()-3)*3))),Système!$N$43))</f>
        <v/>
      </c>
    </row>
    <row r="14" spans="1:38" ht="18.75" customHeight="1" x14ac:dyDescent="0.25">
      <c r="A14" s="107" t="str">
        <f t="shared" ca="1" si="1"/>
        <v/>
      </c>
      <c r="B14" s="108" t="str">
        <f t="shared" ca="1" si="2"/>
        <v/>
      </c>
      <c r="C14" s="108"/>
      <c r="D14" s="109" t="str">
        <f t="shared" ca="1" si="0"/>
        <v/>
      </c>
      <c r="E14" s="179" t="str">
        <f ca="1">IF($A14="","",COUNTIF(INDIRECT("Planning!"&amp;VLOOKUP($A$1,tab_z,2,FALSE)&amp;(17+((ROW()-3)*3))&amp;":"&amp;VLOOKUP($A$1,tab_z,3,FALSE)&amp;(18+((ROW()-3)*3))),Système!$J$3)*Système!$K$3)</f>
        <v/>
      </c>
      <c r="F14" s="179" t="str">
        <f ca="1">IF($A14="","",COUNTIF(INDIRECT("Planning!"&amp;VLOOKUP($A$1,tab_z,2,FALSE)&amp;(17+((ROW()-3)*3))&amp;":"&amp;VLOOKUP($A$1,tab_z,3,FALSE)&amp;(18+((ROW()-3)*3))),Système!$J$4)*Système!$K$4)</f>
        <v/>
      </c>
      <c r="G14" s="179" t="str">
        <f ca="1">IF($A14="","",COUNTIF(INDIRECT("Planning!"&amp;VLOOKUP($A$1,tab_z,2,FALSE)&amp;(17+((ROW()-3)*3))&amp;":"&amp;VLOOKUP($A$1,tab_z,3,FALSE)&amp;(18+((ROW()-3)*3))),Système!$J$5)*Système!$K$5)</f>
        <v/>
      </c>
      <c r="H14" s="179" t="str">
        <f ca="1">IF($A14="","",COUNTIF(INDIRECT("Planning!"&amp;VLOOKUP($A$1,tab_z,2,FALSE)&amp;(17+((ROW()-3)*3))&amp;":"&amp;VLOOKUP($A$1,tab_z,3,FALSE)&amp;(18+((ROW()-3)*3))),Système!$J$9)*Système!$K$9)</f>
        <v/>
      </c>
      <c r="I14" s="179" t="str">
        <f ca="1">IF($A14="","",COUNTIF(INDIRECT("Planning!"&amp;VLOOKUP($A$1,tab_z,2,FALSE)&amp;(17+((ROW()-3)*3))&amp;":"&amp;VLOOKUP($A$1,tab_z,3,FALSE)&amp;(18+((ROW()-3)*3))),Système!$J$10)*Système!$K$10)</f>
        <v/>
      </c>
      <c r="J14" s="179" t="str">
        <f ca="1">IF($A14="","",COUNTIF(INDIRECT("Planning!"&amp;VLOOKUP($A$1,tab_z,2,FALSE)&amp;(17+((ROW()-3)*3))&amp;":"&amp;VLOOKUP($A$1,tab_z,3,FALSE)&amp;(18+((ROW()-3)*3))),Système!$J$11)*Système!$K$11)</f>
        <v/>
      </c>
      <c r="K14" s="179" t="str">
        <f ca="1">IF($A14="","",COUNTIF(INDIRECT("Planning!"&amp;VLOOKUP($A$1,tab_z,2,FALSE)&amp;(17+((ROW()-3)*3))&amp;":"&amp;VLOOKUP($A$1,tab_z,3,FALSE)&amp;(18+((ROW()-3)*3))),Système!$J$12)*Système!$K$12)</f>
        <v/>
      </c>
      <c r="L14" s="179" t="str">
        <f ca="1">IF($A14="","",COUNTIF(INDIRECT("Planning!"&amp;VLOOKUP($A$1,tab_z,2,FALSE)&amp;(17+((ROW()-3)*3))&amp;":"&amp;VLOOKUP($A$1,tab_z,3,FALSE)&amp;(18+((ROW()-3)*3))),Système!$J$13)*Système!$K$13)</f>
        <v/>
      </c>
      <c r="M14" s="179" t="str">
        <f ca="1">IF($A14="","",COUNTIF(INDIRECT("Planning!"&amp;VLOOKUP($A$1,tab_z,2,FALSE)&amp;(17+((ROW()-3)*3))&amp;":"&amp;VLOOKUP($A$1,tab_z,3,FALSE)&amp;(18+((ROW()-3)*3))),Système!$J$14)*Système!$K$14)</f>
        <v/>
      </c>
      <c r="N14" s="179" t="str">
        <f ca="1">IF($A14="","",COUNTIF(INDIRECT("Planning!"&amp;VLOOKUP($A$1,tab_z,2,FALSE)&amp;(17+((ROW()-3)*3))&amp;":"&amp;VLOOKUP($A$1,tab_z,3,FALSE)&amp;(18+((ROW()-3)*3))),Système!$J$15)*Système!$K$15)</f>
        <v/>
      </c>
      <c r="O14" s="179" t="str">
        <f ca="1">IF($A14="","",COUNTIF(INDIRECT("Planning!"&amp;VLOOKUP($A$1,tab_z,2,FALSE)&amp;(17+((ROW()-3)*3))&amp;":"&amp;VLOOKUP($A$1,tab_z,3,FALSE)&amp;(18+((ROW()-3)*3))),Système!$J$16)*Système!$K$16)</f>
        <v/>
      </c>
      <c r="P14" s="179" t="str">
        <f ca="1">IF($A14="","",COUNTIF(INDIRECT("Planning!"&amp;VLOOKUP($A$1,tab_z,2,FALSE)&amp;(17+((ROW()-3)*3))&amp;":"&amp;VLOOKUP($A$1,tab_z,3,FALSE)&amp;(18+((ROW()-3)*3))),Système!$J$21)*Système!$K$21)</f>
        <v/>
      </c>
      <c r="Q14" s="179" t="str">
        <f ca="1">IF($A14="","",COUNTIF(INDIRECT("Planning!"&amp;VLOOKUP($A$1,tab_z,2,FALSE)&amp;(17+((ROW()-3)*3))&amp;":"&amp;VLOOKUP($A$1,tab_z,3,FALSE)&amp;(18+((ROW()-3)*3))),Système!$J$22)*Système!$K$22)</f>
        <v/>
      </c>
      <c r="R14" s="179" t="str">
        <f ca="1">IF($A14="","",COUNTIF(INDIRECT("Planning!"&amp;VLOOKUP($A$1,tab_z,2,FALSE)&amp;(17+((ROW()-3)*3))&amp;":"&amp;VLOOKUP($A$1,tab_z,3,FALSE)&amp;(18+((ROW()-3)*3))),Système!$J$23)*Système!$K$23)</f>
        <v/>
      </c>
      <c r="S14" s="179" t="str">
        <f ca="1">IF($A14="","",COUNTIF(INDIRECT("Planning!"&amp;VLOOKUP($A$1,tab_z,2,FALSE)&amp;(17+((ROW()-3)*3))&amp;":"&amp;VLOOKUP($A$1,tab_z,3,FALSE)&amp;(18+((ROW()-3)*3))),Système!$J$24)*Système!$K$24)</f>
        <v/>
      </c>
      <c r="T14" s="179" t="str">
        <f ca="1">IF($A14="","",COUNTIF(INDIRECT("Planning!"&amp;VLOOKUP($A$1,tab_z,2,FALSE)&amp;(17+((ROW()-3)*3))&amp;":"&amp;VLOOKUP($A$1,tab_z,3,FALSE)&amp;(18+((ROW()-3)*3))),Système!$J$27)*Système!$K$27)</f>
        <v/>
      </c>
      <c r="U14" s="179" t="str">
        <f ca="1">IF($A14="","",COUNTIF(INDIRECT("Planning!"&amp;VLOOKUP($A$1,tab_z,2,FALSE)&amp;(17+((ROW()-3)*3))&amp;":"&amp;VLOOKUP($A$1,tab_z,3,FALSE)&amp;(18+((ROW()-3)*3))),Système!$J$28)*Système!$K$28)</f>
        <v/>
      </c>
      <c r="V14" s="179" t="str">
        <f ca="1">IF($A14="","",COUNTIF(INDIRECT("Planning!"&amp;VLOOKUP($A$1,tab_z,2,FALSE)&amp;(17+((ROW()-3)*3))&amp;":"&amp;VLOOKUP($A$1,tab_z,3,FALSE)&amp;(18+((ROW()-3)*3))),Système!$J$29)*Système!$K$29)</f>
        <v/>
      </c>
      <c r="W14" s="179" t="str">
        <f ca="1">IF($A14="","",COUNTIF(INDIRECT("Planning!"&amp;VLOOKUP($A$1,tab_z,2,FALSE)&amp;(17+((ROW()-3)*3))&amp;":"&amp;VLOOKUP($A$1,tab_z,3,FALSE)&amp;(18+((ROW()-3)*3))),Système!$J$30)*Système!$K$30)</f>
        <v/>
      </c>
      <c r="X14" s="179" t="str">
        <f ca="1">IF($A14="","",COUNTIF(INDIRECT("Planning!"&amp;VLOOKUP($A$1,tab_z,2,FALSE)&amp;(17+((ROW()-3)*3))&amp;":"&amp;VLOOKUP($A$1,tab_z,3,FALSE)&amp;(18+((ROW()-3)*3))),Système!$J$33)*Système!$K$33)</f>
        <v/>
      </c>
      <c r="Y14" s="179" t="str">
        <f ca="1">IF($A14="","",COUNTIF(INDIRECT("Planning!"&amp;VLOOKUP($A$1,tab_z,2,FALSE)&amp;(17+((ROW()-3)*3))&amp;":"&amp;VLOOKUP($A$1,tab_z,3,FALSE)&amp;(18+((ROW()-3)*3))),Système!$J$34)*Système!$K$34)</f>
        <v/>
      </c>
      <c r="Z14" s="179" t="str">
        <f ca="1">IF($A14="","",COUNTIF(INDIRECT("Planning!"&amp;VLOOKUP($A$1,tab_z,2,FALSE)&amp;(17+((ROW()-3)*3))&amp;":"&amp;VLOOKUP($A$1,tab_z,3,FALSE)&amp;(18+((ROW()-3)*3))),Système!$J$35)*Système!$K$35)</f>
        <v/>
      </c>
      <c r="AA14" s="179" t="str">
        <f ca="1">IF($A14="","",COUNTIF(INDIRECT("Planning!"&amp;VLOOKUP($A$1,tab_z,2,FALSE)&amp;(17+((ROW()-3)*3))&amp;":"&amp;VLOOKUP($A$1,tab_z,3,FALSE)&amp;(18+((ROW()-3)*3))),Système!$J$36)*Système!$K$36)</f>
        <v/>
      </c>
      <c r="AB14" s="179" t="str">
        <f ca="1">IF($A14="","",COUNTIF(INDIRECT("Planning!"&amp;VLOOKUP($A$1,tab_z,2,FALSE)&amp;(17+((ROW()-3)*3))&amp;":"&amp;VLOOKUP($A$1,tab_z,3,FALSE)&amp;(18+((ROW()-3)*3))),Système!$J$37)*Système!$K$37)</f>
        <v/>
      </c>
      <c r="AC14" s="179" t="str">
        <f ca="1">IF($A14="","",COUNTIF(INDIRECT("Planning!"&amp;VLOOKUP($A$1,tab_z,2,FALSE)&amp;(12+((ROW()-3)*3))&amp;":"&amp;VLOOKUP($A$1,tab_z,3,FALSE)&amp;(12+((ROW()-3)*3))),Système!$N$6))</f>
        <v/>
      </c>
      <c r="AD14" s="179" t="str">
        <f ca="1">IF($A14="","",COUNTIF(INDIRECT("Planning!"&amp;VLOOKUP($A$1,tab_z,2,FALSE)&amp;(12+((ROW()-3)*3))&amp;":"&amp;VLOOKUP($A$1,tab_z,3,FALSE)&amp;(12+((ROW()-3)*3))),Système!$N$7))</f>
        <v/>
      </c>
      <c r="AE14" s="179" t="str">
        <f ca="1">IF($A14="","",COUNTIF(INDIRECT("Planning!"&amp;VLOOKUP($A$1,tab_z,2,FALSE)&amp;(12+((ROW()-3)*3))&amp;":"&amp;VLOOKUP($A$1,tab_z,3,FALSE)&amp;(12+((ROW()-3)*3))),Système!$N$8))</f>
        <v/>
      </c>
      <c r="AF14" s="179" t="str">
        <f ca="1">IF($A14="","",COUNTIF(INDIRECT("Planning!"&amp;VLOOKUP($A$1,tab_z,2,FALSE)&amp;(12+((ROW()-3)*3))&amp;":"&amp;VLOOKUP($A$1,tab_z,3,FALSE)&amp;(12+((ROW()-3)*3))),Système!$N$10))</f>
        <v/>
      </c>
      <c r="AG14" s="179" t="str">
        <f ca="1">IF($A14="","",COUNTIF(INDIRECT("Planning!"&amp;VLOOKUP($A$1,tab_z,2,FALSE)&amp;(12+((ROW()-3)*3))&amp;":"&amp;VLOOKUP($A$1,tab_z,3,FALSE)&amp;(12+((ROW()-3)*3))),Système!$N$11))</f>
        <v/>
      </c>
      <c r="AH14" s="179" t="str">
        <f ca="1">IF($A14="","",COUNTIF(INDIRECT("Planning!"&amp;VLOOKUP($A$1,tab_z,2,FALSE)&amp;(12+((ROW()-3)*3))&amp;":"&amp;VLOOKUP($A$1,tab_z,3,FALSE)&amp;(12+((ROW()-3)*3))),Système!$N$13))</f>
        <v/>
      </c>
      <c r="AI14" s="179" t="str">
        <f ca="1">IF($A14="","",COUNTIF(INDIRECT("Planning!"&amp;VLOOKUP($A$1,tab_z,2,FALSE)&amp;(12+((ROW()-3)*3))&amp;":"&amp;VLOOKUP($A$1,tab_z,3,FALSE)&amp;(12+((ROW()-3)*3))),Système!$N$15))</f>
        <v/>
      </c>
      <c r="AJ14" s="179" t="str">
        <f ca="1">IF($A14="","",COUNTIF(INDIRECT("Planning!"&amp;VLOOKUP($A$1,tab_z,2,FALSE)&amp;(12+((ROW()-3)*3))&amp;":"&amp;VLOOKUP($A$1,tab_z,3,FALSE)&amp;(12+((ROW()-3)*3))),Système!$N$16))</f>
        <v/>
      </c>
      <c r="AK14" s="179" t="str">
        <f ca="1">IF($A14="","",COUNTIF(INDIRECT("Planning!"&amp;VLOOKUP($A$1,tab_z,2,FALSE)&amp;(12+((ROW()-3)*3))&amp;":"&amp;VLOOKUP($A$1,tab_z,3,FALSE)&amp;(12+((ROW()-3)*3))),Système!$N$17))</f>
        <v/>
      </c>
      <c r="AL14" s="179" t="str">
        <f ca="1">IF($A14="","",COUNTIF(INDIRECT("Planning!"&amp;VLOOKUP($A$1,tab_z,2,FALSE)&amp;(12+((ROW()-3)*3))&amp;":"&amp;VLOOKUP($A$1,tab_z,3,FALSE)&amp;(12+((ROW()-3)*3))),Système!$N$43))</f>
        <v/>
      </c>
    </row>
    <row r="15" spans="1:38" ht="18.75" customHeight="1" thickBot="1" x14ac:dyDescent="0.3">
      <c r="A15" s="168" t="str">
        <f t="shared" ca="1" si="1"/>
        <v/>
      </c>
      <c r="B15" s="169" t="str">
        <f t="shared" ca="1" si="2"/>
        <v/>
      </c>
      <c r="C15" s="169"/>
      <c r="D15" s="170" t="str">
        <f t="shared" ca="1" si="0"/>
        <v/>
      </c>
      <c r="E15" s="180" t="str">
        <f ca="1">IF($A15="","",COUNTIF(INDIRECT("Planning!"&amp;VLOOKUP($A$1,tab_z,2,FALSE)&amp;(17+((ROW()-3)*3))&amp;":"&amp;VLOOKUP($A$1,tab_z,3,FALSE)&amp;(18+((ROW()-3)*3))),Système!$J$3)*Système!$K$3)</f>
        <v/>
      </c>
      <c r="F15" s="180" t="str">
        <f ca="1">IF($A15="","",COUNTIF(INDIRECT("Planning!"&amp;VLOOKUP($A$1,tab_z,2,FALSE)&amp;(17+((ROW()-3)*3))&amp;":"&amp;VLOOKUP($A$1,tab_z,3,FALSE)&amp;(18+((ROW()-3)*3))),Système!$J$4)*Système!$K$4)</f>
        <v/>
      </c>
      <c r="G15" s="180" t="str">
        <f ca="1">IF($A15="","",COUNTIF(INDIRECT("Planning!"&amp;VLOOKUP($A$1,tab_z,2,FALSE)&amp;(17+((ROW()-3)*3))&amp;":"&amp;VLOOKUP($A$1,tab_z,3,FALSE)&amp;(18+((ROW()-3)*3))),Système!$J$5)*Système!$K$5)</f>
        <v/>
      </c>
      <c r="H15" s="180" t="str">
        <f ca="1">IF($A15="","",COUNTIF(INDIRECT("Planning!"&amp;VLOOKUP($A$1,tab_z,2,FALSE)&amp;(17+((ROW()-3)*3))&amp;":"&amp;VLOOKUP($A$1,tab_z,3,FALSE)&amp;(18+((ROW()-3)*3))),Système!$J$9)*Système!$K$9)</f>
        <v/>
      </c>
      <c r="I15" s="180" t="str">
        <f ca="1">IF($A15="","",COUNTIF(INDIRECT("Planning!"&amp;VLOOKUP($A$1,tab_z,2,FALSE)&amp;(17+((ROW()-3)*3))&amp;":"&amp;VLOOKUP($A$1,tab_z,3,FALSE)&amp;(18+((ROW()-3)*3))),Système!$J$10)*Système!$K$10)</f>
        <v/>
      </c>
      <c r="J15" s="180" t="str">
        <f ca="1">IF($A15="","",COUNTIF(INDIRECT("Planning!"&amp;VLOOKUP($A$1,tab_z,2,FALSE)&amp;(17+((ROW()-3)*3))&amp;":"&amp;VLOOKUP($A$1,tab_z,3,FALSE)&amp;(18+((ROW()-3)*3))),Système!$J$11)*Système!$K$11)</f>
        <v/>
      </c>
      <c r="K15" s="180" t="str">
        <f ca="1">IF($A15="","",COUNTIF(INDIRECT("Planning!"&amp;VLOOKUP($A$1,tab_z,2,FALSE)&amp;(17+((ROW()-3)*3))&amp;":"&amp;VLOOKUP($A$1,tab_z,3,FALSE)&amp;(18+((ROW()-3)*3))),Système!$J$12)*Système!$K$12)</f>
        <v/>
      </c>
      <c r="L15" s="180" t="str">
        <f ca="1">IF($A15="","",COUNTIF(INDIRECT("Planning!"&amp;VLOOKUP($A$1,tab_z,2,FALSE)&amp;(17+((ROW()-3)*3))&amp;":"&amp;VLOOKUP($A$1,tab_z,3,FALSE)&amp;(18+((ROW()-3)*3))),Système!$J$13)*Système!$K$13)</f>
        <v/>
      </c>
      <c r="M15" s="180" t="str">
        <f ca="1">IF($A15="","",COUNTIF(INDIRECT("Planning!"&amp;VLOOKUP($A$1,tab_z,2,FALSE)&amp;(17+((ROW()-3)*3))&amp;":"&amp;VLOOKUP($A$1,tab_z,3,FALSE)&amp;(18+((ROW()-3)*3))),Système!$J$14)*Système!$K$14)</f>
        <v/>
      </c>
      <c r="N15" s="180" t="str">
        <f ca="1">IF($A15="","",COUNTIF(INDIRECT("Planning!"&amp;VLOOKUP($A$1,tab_z,2,FALSE)&amp;(17+((ROW()-3)*3))&amp;":"&amp;VLOOKUP($A$1,tab_z,3,FALSE)&amp;(18+((ROW()-3)*3))),Système!$J$15)*Système!$K$15)</f>
        <v/>
      </c>
      <c r="O15" s="180" t="str">
        <f ca="1">IF($A15="","",COUNTIF(INDIRECT("Planning!"&amp;VLOOKUP($A$1,tab_z,2,FALSE)&amp;(17+((ROW()-3)*3))&amp;":"&amp;VLOOKUP($A$1,tab_z,3,FALSE)&amp;(18+((ROW()-3)*3))),Système!$J$16)*Système!$K$16)</f>
        <v/>
      </c>
      <c r="P15" s="180" t="str">
        <f ca="1">IF($A15="","",COUNTIF(INDIRECT("Planning!"&amp;VLOOKUP($A$1,tab_z,2,FALSE)&amp;(17+((ROW()-3)*3))&amp;":"&amp;VLOOKUP($A$1,tab_z,3,FALSE)&amp;(18+((ROW()-3)*3))),Système!$J$21)*Système!$K$21)</f>
        <v/>
      </c>
      <c r="Q15" s="180" t="str">
        <f ca="1">IF($A15="","",COUNTIF(INDIRECT("Planning!"&amp;VLOOKUP($A$1,tab_z,2,FALSE)&amp;(17+((ROW()-3)*3))&amp;":"&amp;VLOOKUP($A$1,tab_z,3,FALSE)&amp;(18+((ROW()-3)*3))),Système!$J$22)*Système!$K$22)</f>
        <v/>
      </c>
      <c r="R15" s="180" t="str">
        <f ca="1">IF($A15="","",COUNTIF(INDIRECT("Planning!"&amp;VLOOKUP($A$1,tab_z,2,FALSE)&amp;(17+((ROW()-3)*3))&amp;":"&amp;VLOOKUP($A$1,tab_z,3,FALSE)&amp;(18+((ROW()-3)*3))),Système!$J$23)*Système!$K$23)</f>
        <v/>
      </c>
      <c r="S15" s="180" t="str">
        <f ca="1">IF($A15="","",COUNTIF(INDIRECT("Planning!"&amp;VLOOKUP($A$1,tab_z,2,FALSE)&amp;(17+((ROW()-3)*3))&amp;":"&amp;VLOOKUP($A$1,tab_z,3,FALSE)&amp;(18+((ROW()-3)*3))),Système!$J$24)*Système!$K$24)</f>
        <v/>
      </c>
      <c r="T15" s="180" t="str">
        <f ca="1">IF($A15="","",COUNTIF(INDIRECT("Planning!"&amp;VLOOKUP($A$1,tab_z,2,FALSE)&amp;(17+((ROW()-3)*3))&amp;":"&amp;VLOOKUP($A$1,tab_z,3,FALSE)&amp;(18+((ROW()-3)*3))),Système!$J$27)*Système!$K$27)</f>
        <v/>
      </c>
      <c r="U15" s="180" t="str">
        <f ca="1">IF($A15="","",COUNTIF(INDIRECT("Planning!"&amp;VLOOKUP($A$1,tab_z,2,FALSE)&amp;(17+((ROW()-3)*3))&amp;":"&amp;VLOOKUP($A$1,tab_z,3,FALSE)&amp;(18+((ROW()-3)*3))),Système!$J$28)*Système!$K$28)</f>
        <v/>
      </c>
      <c r="V15" s="180" t="str">
        <f ca="1">IF($A15="","",COUNTIF(INDIRECT("Planning!"&amp;VLOOKUP($A$1,tab_z,2,FALSE)&amp;(17+((ROW()-3)*3))&amp;":"&amp;VLOOKUP($A$1,tab_z,3,FALSE)&amp;(18+((ROW()-3)*3))),Système!$J$29)*Système!$K$29)</f>
        <v/>
      </c>
      <c r="W15" s="180" t="str">
        <f ca="1">IF($A15="","",COUNTIF(INDIRECT("Planning!"&amp;VLOOKUP($A$1,tab_z,2,FALSE)&amp;(17+((ROW()-3)*3))&amp;":"&amp;VLOOKUP($A$1,tab_z,3,FALSE)&amp;(18+((ROW()-3)*3))),Système!$J$30)*Système!$K$30)</f>
        <v/>
      </c>
      <c r="X15" s="180" t="str">
        <f ca="1">IF($A15="","",COUNTIF(INDIRECT("Planning!"&amp;VLOOKUP($A$1,tab_z,2,FALSE)&amp;(17+((ROW()-3)*3))&amp;":"&amp;VLOOKUP($A$1,tab_z,3,FALSE)&amp;(18+((ROW()-3)*3))),Système!$J$33)*Système!$K$33)</f>
        <v/>
      </c>
      <c r="Y15" s="180" t="str">
        <f ca="1">IF($A15="","",COUNTIF(INDIRECT("Planning!"&amp;VLOOKUP($A$1,tab_z,2,FALSE)&amp;(17+((ROW()-3)*3))&amp;":"&amp;VLOOKUP($A$1,tab_z,3,FALSE)&amp;(18+((ROW()-3)*3))),Système!$J$34)*Système!$K$34)</f>
        <v/>
      </c>
      <c r="Z15" s="180" t="str">
        <f ca="1">IF($A15="","",COUNTIF(INDIRECT("Planning!"&amp;VLOOKUP($A$1,tab_z,2,FALSE)&amp;(17+((ROW()-3)*3))&amp;":"&amp;VLOOKUP($A$1,tab_z,3,FALSE)&amp;(18+((ROW()-3)*3))),Système!$J$35)*Système!$K$35)</f>
        <v/>
      </c>
      <c r="AA15" s="180" t="str">
        <f ca="1">IF($A15="","",COUNTIF(INDIRECT("Planning!"&amp;VLOOKUP($A$1,tab_z,2,FALSE)&amp;(17+((ROW()-3)*3))&amp;":"&amp;VLOOKUP($A$1,tab_z,3,FALSE)&amp;(18+((ROW()-3)*3))),Système!$J$36)*Système!$K$36)</f>
        <v/>
      </c>
      <c r="AB15" s="180" t="str">
        <f ca="1">IF($A15="","",COUNTIF(INDIRECT("Planning!"&amp;VLOOKUP($A$1,tab_z,2,FALSE)&amp;(17+((ROW()-3)*3))&amp;":"&amp;VLOOKUP($A$1,tab_z,3,FALSE)&amp;(18+((ROW()-3)*3))),Système!$J$37)*Système!$K$37)</f>
        <v/>
      </c>
      <c r="AC15" s="179" t="str">
        <f ca="1">IF($A15="","",COUNTIF(INDIRECT("Planning!"&amp;VLOOKUP($A$1,tab_z,2,FALSE)&amp;(12+((ROW()-3)*3))&amp;":"&amp;VLOOKUP($A$1,tab_z,3,FALSE)&amp;(12+((ROW()-3)*3))),Système!$N$6))</f>
        <v/>
      </c>
      <c r="AD15" s="179" t="str">
        <f ca="1">IF($A15="","",COUNTIF(INDIRECT("Planning!"&amp;VLOOKUP($A$1,tab_z,2,FALSE)&amp;(12+((ROW()-3)*3))&amp;":"&amp;VLOOKUP($A$1,tab_z,3,FALSE)&amp;(12+((ROW()-3)*3))),Système!$N$7))</f>
        <v/>
      </c>
      <c r="AE15" s="179" t="str">
        <f ca="1">IF($A15="","",COUNTIF(INDIRECT("Planning!"&amp;VLOOKUP($A$1,tab_z,2,FALSE)&amp;(12+((ROW()-3)*3))&amp;":"&amp;VLOOKUP($A$1,tab_z,3,FALSE)&amp;(12+((ROW()-3)*3))),Système!$N$8))</f>
        <v/>
      </c>
      <c r="AF15" s="179" t="str">
        <f ca="1">IF($A15="","",COUNTIF(INDIRECT("Planning!"&amp;VLOOKUP($A$1,tab_z,2,FALSE)&amp;(12+((ROW()-3)*3))&amp;":"&amp;VLOOKUP($A$1,tab_z,3,FALSE)&amp;(12+((ROW()-3)*3))),Système!$N$10))</f>
        <v/>
      </c>
      <c r="AG15" s="179" t="str">
        <f ca="1">IF($A15="","",COUNTIF(INDIRECT("Planning!"&amp;VLOOKUP($A$1,tab_z,2,FALSE)&amp;(12+((ROW()-3)*3))&amp;":"&amp;VLOOKUP($A$1,tab_z,3,FALSE)&amp;(12+((ROW()-3)*3))),Système!$N$11))</f>
        <v/>
      </c>
      <c r="AH15" s="179" t="str">
        <f ca="1">IF($A15="","",COUNTIF(INDIRECT("Planning!"&amp;VLOOKUP($A$1,tab_z,2,FALSE)&amp;(12+((ROW()-3)*3))&amp;":"&amp;VLOOKUP($A$1,tab_z,3,FALSE)&amp;(12+((ROW()-3)*3))),Système!$N$13))</f>
        <v/>
      </c>
      <c r="AI15" s="179" t="str">
        <f ca="1">IF($A15="","",COUNTIF(INDIRECT("Planning!"&amp;VLOOKUP($A$1,tab_z,2,FALSE)&amp;(12+((ROW()-3)*3))&amp;":"&amp;VLOOKUP($A$1,tab_z,3,FALSE)&amp;(12+((ROW()-3)*3))),Système!$N$15))</f>
        <v/>
      </c>
      <c r="AJ15" s="179" t="str">
        <f ca="1">IF($A15="","",COUNTIF(INDIRECT("Planning!"&amp;VLOOKUP($A$1,tab_z,2,FALSE)&amp;(12+((ROW()-3)*3))&amp;":"&amp;VLOOKUP($A$1,tab_z,3,FALSE)&amp;(12+((ROW()-3)*3))),Système!$N$16))</f>
        <v/>
      </c>
      <c r="AK15" s="179" t="str">
        <f ca="1">IF($A15="","",COUNTIF(INDIRECT("Planning!"&amp;VLOOKUP($A$1,tab_z,2,FALSE)&amp;(12+((ROW()-3)*3))&amp;":"&amp;VLOOKUP($A$1,tab_z,3,FALSE)&amp;(12+((ROW()-3)*3))),Système!$N$17))</f>
        <v/>
      </c>
      <c r="AL15" s="179" t="str">
        <f ca="1">IF($A15="","",COUNTIF(INDIRECT("Planning!"&amp;VLOOKUP($A$1,tab_z,2,FALSE)&amp;(12+((ROW()-3)*3))&amp;":"&amp;VLOOKUP($A$1,tab_z,3,FALSE)&amp;(12+((ROW()-3)*3))),Système!$N$43))</f>
        <v/>
      </c>
    </row>
    <row r="16" spans="1:38" ht="29.25" customHeight="1" x14ac:dyDescent="0.25">
      <c r="A16" s="175"/>
      <c r="B16" s="176"/>
      <c r="C16" s="176"/>
      <c r="D16" s="176"/>
      <c r="E16" s="181"/>
      <c r="F16" s="181"/>
      <c r="G16" s="181"/>
      <c r="H16" s="182"/>
      <c r="I16" s="182"/>
      <c r="J16" s="182"/>
      <c r="K16" s="182"/>
      <c r="L16" s="182"/>
      <c r="M16" s="182"/>
      <c r="N16" s="183"/>
      <c r="O16" s="183"/>
      <c r="P16" s="184"/>
      <c r="Q16" s="184"/>
      <c r="R16" s="184"/>
      <c r="S16" s="184"/>
      <c r="T16" s="185"/>
      <c r="U16" s="185"/>
      <c r="V16" s="185"/>
      <c r="W16" s="185"/>
      <c r="X16" s="186"/>
      <c r="Y16" s="186"/>
      <c r="Z16" s="186"/>
      <c r="AA16" s="186"/>
      <c r="AB16" s="187"/>
      <c r="AC16" s="188"/>
      <c r="AD16" s="179"/>
      <c r="AE16" s="179"/>
      <c r="AF16" s="179"/>
      <c r="AG16" s="179"/>
      <c r="AH16" s="179"/>
      <c r="AI16" s="179"/>
      <c r="AJ16" s="179"/>
      <c r="AK16" s="179"/>
      <c r="AL16" s="179"/>
    </row>
    <row r="17" spans="1:38" ht="29.25" customHeight="1" thickBot="1" x14ac:dyDescent="0.3">
      <c r="A17" s="177" t="s">
        <v>160</v>
      </c>
      <c r="B17" s="178">
        <f ca="1">SUM(B3:B15)</f>
        <v>0</v>
      </c>
      <c r="C17" s="178">
        <f t="shared" ref="C17:D17" si="3">SUM(C3:C15)</f>
        <v>0</v>
      </c>
      <c r="D17" s="178">
        <f t="shared" ca="1" si="3"/>
        <v>-1</v>
      </c>
      <c r="E17" s="189">
        <f ca="1">SUM(E3:E15)</f>
        <v>0.625</v>
      </c>
      <c r="F17" s="189">
        <f t="shared" ref="F17:AL17" ca="1" si="4">SUM(F3:F15)</f>
        <v>0</v>
      </c>
      <c r="G17" s="189">
        <f t="shared" ca="1" si="4"/>
        <v>0</v>
      </c>
      <c r="H17" s="190">
        <f t="shared" ca="1" si="4"/>
        <v>0</v>
      </c>
      <c r="I17" s="190">
        <f t="shared" ca="1" si="4"/>
        <v>0</v>
      </c>
      <c r="J17" s="190">
        <f t="shared" ca="1" si="4"/>
        <v>0</v>
      </c>
      <c r="K17" s="190">
        <f t="shared" ca="1" si="4"/>
        <v>0</v>
      </c>
      <c r="L17" s="190">
        <f t="shared" ca="1" si="4"/>
        <v>0</v>
      </c>
      <c r="M17" s="190">
        <f t="shared" ca="1" si="4"/>
        <v>0</v>
      </c>
      <c r="N17" s="191">
        <f t="shared" ca="1" si="4"/>
        <v>0</v>
      </c>
      <c r="O17" s="191">
        <f t="shared" ca="1" si="4"/>
        <v>0</v>
      </c>
      <c r="P17" s="192">
        <f t="shared" ca="1" si="4"/>
        <v>0</v>
      </c>
      <c r="Q17" s="192">
        <f t="shared" ca="1" si="4"/>
        <v>0</v>
      </c>
      <c r="R17" s="192">
        <f t="shared" ca="1" si="4"/>
        <v>0</v>
      </c>
      <c r="S17" s="192">
        <f t="shared" ca="1" si="4"/>
        <v>0</v>
      </c>
      <c r="T17" s="193">
        <f t="shared" ca="1" si="4"/>
        <v>0</v>
      </c>
      <c r="U17" s="193">
        <f t="shared" ca="1" si="4"/>
        <v>0</v>
      </c>
      <c r="V17" s="193">
        <f t="shared" ca="1" si="4"/>
        <v>0</v>
      </c>
      <c r="W17" s="193">
        <f t="shared" ca="1" si="4"/>
        <v>0</v>
      </c>
      <c r="X17" s="194">
        <f t="shared" ca="1" si="4"/>
        <v>0</v>
      </c>
      <c r="Y17" s="194">
        <f t="shared" ca="1" si="4"/>
        <v>0</v>
      </c>
      <c r="Z17" s="194">
        <f t="shared" ca="1" si="4"/>
        <v>0</v>
      </c>
      <c r="AA17" s="194">
        <f t="shared" ca="1" si="4"/>
        <v>0</v>
      </c>
      <c r="AB17" s="195">
        <f t="shared" ca="1" si="4"/>
        <v>0</v>
      </c>
      <c r="AC17" s="188">
        <f t="shared" ca="1" si="4"/>
        <v>0</v>
      </c>
      <c r="AD17" s="179">
        <f t="shared" ca="1" si="4"/>
        <v>0</v>
      </c>
      <c r="AE17" s="179">
        <f t="shared" ca="1" si="4"/>
        <v>0</v>
      </c>
      <c r="AF17" s="179">
        <f t="shared" ca="1" si="4"/>
        <v>0</v>
      </c>
      <c r="AG17" s="179">
        <f t="shared" ca="1" si="4"/>
        <v>0</v>
      </c>
      <c r="AH17" s="179">
        <f t="shared" ca="1" si="4"/>
        <v>0</v>
      </c>
      <c r="AI17" s="179">
        <f t="shared" ca="1" si="4"/>
        <v>0</v>
      </c>
      <c r="AJ17" s="179">
        <f t="shared" ca="1" si="4"/>
        <v>0</v>
      </c>
      <c r="AK17" s="179">
        <f t="shared" ca="1" si="4"/>
        <v>0</v>
      </c>
      <c r="AL17" s="179">
        <f t="shared" ca="1" si="4"/>
        <v>0</v>
      </c>
    </row>
    <row r="18" spans="1:38" ht="18.75" customHeight="1" x14ac:dyDescent="0.25">
      <c r="A18" s="171" t="str">
        <f t="shared" ca="1" si="1"/>
        <v/>
      </c>
      <c r="B18" s="172" t="str">
        <f t="shared" ca="1" si="2"/>
        <v/>
      </c>
      <c r="C18" s="172" t="str">
        <f t="shared" ref="C18:C35" ca="1" si="5">IF(A18="","",Congés_Payés)</f>
        <v/>
      </c>
      <c r="D18" s="173" t="str">
        <f t="shared" ca="1" si="0"/>
        <v/>
      </c>
      <c r="E18" s="174" t="str">
        <f ca="1">IF($A18="","",COUNTIF(INDIRECT("Planning!"&amp;VLOOKUP($A$1,tab_z,2,FALSE)&amp;(17+((ROW()-3)*3))&amp;":"&amp;VLOOKUP($A$1,tab_z,3,FALSE)&amp;(18+((ROW()-3)*3))),Système!$J$3)*Système!$K$3)</f>
        <v/>
      </c>
      <c r="F18" s="174" t="str">
        <f ca="1">IF($A18="","",COUNTIF(INDIRECT("Planning!"&amp;VLOOKUP($A$1,tab_z,2,FALSE)&amp;(17+((ROW()-3)*3))&amp;":"&amp;VLOOKUP($A$1,tab_z,3,FALSE)&amp;(18+((ROW()-3)*3))),Système!$J$4)*Système!$K$4)</f>
        <v/>
      </c>
      <c r="G18" s="174" t="str">
        <f ca="1">IF($A18="","",COUNTIF(INDIRECT("Planning!"&amp;VLOOKUP($A$1,tab_z,2,FALSE)&amp;(17+((ROW()-3)*3))&amp;":"&amp;VLOOKUP($A$1,tab_z,3,FALSE)&amp;(18+((ROW()-3)*3))),Système!$J$5)*Système!$K$5)</f>
        <v/>
      </c>
      <c r="H18" s="174" t="str">
        <f ca="1">IF($A18="","",COUNTIF(INDIRECT("Planning!"&amp;VLOOKUP($A$1,tab_z,2,FALSE)&amp;(17+((ROW()-3)*3))&amp;":"&amp;VLOOKUP($A$1,tab_z,3,FALSE)&amp;(18+((ROW()-3)*3))),Système!$J$9)*Système!$K$9)</f>
        <v/>
      </c>
      <c r="I18" s="174" t="str">
        <f ca="1">IF($A18="","",COUNTIF(INDIRECT("Planning!"&amp;VLOOKUP($A$1,tab_z,2,FALSE)&amp;(17+((ROW()-3)*3))&amp;":"&amp;VLOOKUP($A$1,tab_z,3,FALSE)&amp;(18+((ROW()-3)*3))),Système!$J$10)*Système!$K$10)</f>
        <v/>
      </c>
      <c r="J18" s="174" t="str">
        <f ca="1">IF($A18="","",COUNTIF(INDIRECT("Planning!"&amp;VLOOKUP($A$1,tab_z,2,FALSE)&amp;(17+((ROW()-3)*3))&amp;":"&amp;VLOOKUP($A$1,tab_z,3,FALSE)&amp;(18+((ROW()-3)*3))),Système!$J$11)*Système!$K$11)</f>
        <v/>
      </c>
      <c r="K18" s="174" t="str">
        <f ca="1">IF($A18="","",COUNTIF(INDIRECT("Planning!"&amp;VLOOKUP($A$1,tab_z,2,FALSE)&amp;(17+((ROW()-3)*3))&amp;":"&amp;VLOOKUP($A$1,tab_z,3,FALSE)&amp;(18+((ROW()-3)*3))),Système!$J$12)*Système!$K$12)</f>
        <v/>
      </c>
      <c r="L18" s="174" t="str">
        <f ca="1">IF($A18="","",COUNTIF(INDIRECT("Planning!"&amp;VLOOKUP($A$1,tab_z,2,FALSE)&amp;(17+((ROW()-3)*3))&amp;":"&amp;VLOOKUP($A$1,tab_z,3,FALSE)&amp;(18+((ROW()-3)*3))),Système!$J$13)*Système!$K$13)</f>
        <v/>
      </c>
      <c r="M18" s="174" t="str">
        <f ca="1">IF($A18="","",COUNTIF(INDIRECT("Planning!"&amp;VLOOKUP($A$1,tab_z,2,FALSE)&amp;(17+((ROW()-3)*3))&amp;":"&amp;VLOOKUP($A$1,tab_z,3,FALSE)&amp;(18+((ROW()-3)*3))),Système!$J$14)*Système!$K$14)</f>
        <v/>
      </c>
      <c r="N18" s="174" t="str">
        <f ca="1">IF($A18="","",COUNTIF(INDIRECT("Planning!"&amp;VLOOKUP($A$1,tab_z,2,FALSE)&amp;(17+((ROW()-3)*3))&amp;":"&amp;VLOOKUP($A$1,tab_z,3,FALSE)&amp;(18+((ROW()-3)*3))),Système!$J$15)*Système!$K$15)</f>
        <v/>
      </c>
      <c r="O18" s="174" t="str">
        <f ca="1">IF($A18="","",COUNTIF(INDIRECT("Planning!"&amp;VLOOKUP($A$1,tab_z,2,FALSE)&amp;(17+((ROW()-3)*3))&amp;":"&amp;VLOOKUP($A$1,tab_z,3,FALSE)&amp;(18+((ROW()-3)*3))),Système!$J$16)*Système!$K$16)</f>
        <v/>
      </c>
      <c r="P18" s="174" t="str">
        <f ca="1">IF($A18="","",COUNTIF(INDIRECT("Planning!"&amp;VLOOKUP($A$1,tab_z,2,FALSE)&amp;(17+((ROW()-3)*3))&amp;":"&amp;VLOOKUP($A$1,tab_z,3,FALSE)&amp;(18+((ROW()-3)*3))),Système!$J$21)*Système!$K$21)</f>
        <v/>
      </c>
      <c r="Q18" s="174" t="str">
        <f ca="1">IF($A18="","",COUNTIF(INDIRECT("Planning!"&amp;VLOOKUP($A$1,tab_z,2,FALSE)&amp;(17+((ROW()-3)*3))&amp;":"&amp;VLOOKUP($A$1,tab_z,3,FALSE)&amp;(18+((ROW()-3)*3))),Système!$J$22)*Système!$K$22)</f>
        <v/>
      </c>
      <c r="R18" s="174" t="str">
        <f ca="1">IF($A18="","",COUNTIF(INDIRECT("Planning!"&amp;VLOOKUP($A$1,tab_z,2,FALSE)&amp;(17+((ROW()-3)*3))&amp;":"&amp;VLOOKUP($A$1,tab_z,3,FALSE)&amp;(18+((ROW()-3)*3))),Système!$J$23)*Système!$K$23)</f>
        <v/>
      </c>
      <c r="S18" s="174" t="str">
        <f ca="1">IF($A18="","",COUNTIF(INDIRECT("Planning!"&amp;VLOOKUP($A$1,tab_z,2,FALSE)&amp;(17+((ROW()-3)*3))&amp;":"&amp;VLOOKUP($A$1,tab_z,3,FALSE)&amp;(18+((ROW()-3)*3))),Système!$J$24)*Système!$K$24)</f>
        <v/>
      </c>
      <c r="T18" s="174" t="str">
        <f ca="1">IF($A18="","",COUNTIF(INDIRECT("Planning!"&amp;VLOOKUP($A$1,tab_z,2,FALSE)&amp;(17+((ROW()-3)*3))&amp;":"&amp;VLOOKUP($A$1,tab_z,3,FALSE)&amp;(18+((ROW()-3)*3))),Système!$J$27)*Système!$K$27)</f>
        <v/>
      </c>
      <c r="U18" s="174" t="str">
        <f ca="1">IF($A18="","",COUNTIF(INDIRECT("Planning!"&amp;VLOOKUP($A$1,tab_z,2,FALSE)&amp;(17+((ROW()-3)*3))&amp;":"&amp;VLOOKUP($A$1,tab_z,3,FALSE)&amp;(18+((ROW()-3)*3))),Système!$J$28)*Système!$K$28)</f>
        <v/>
      </c>
      <c r="V18" s="174" t="str">
        <f ca="1">IF($A18="","",COUNTIF(INDIRECT("Planning!"&amp;VLOOKUP($A$1,tab_z,2,FALSE)&amp;(17+((ROW()-3)*3))&amp;":"&amp;VLOOKUP($A$1,tab_z,3,FALSE)&amp;(18+((ROW()-3)*3))),Système!$J$29)*Système!$K$29)</f>
        <v/>
      </c>
      <c r="W18" s="174" t="str">
        <f ca="1">IF($A18="","",COUNTIF(INDIRECT("Planning!"&amp;VLOOKUP($A$1,tab_z,2,FALSE)&amp;(17+((ROW()-3)*3))&amp;":"&amp;VLOOKUP($A$1,tab_z,3,FALSE)&amp;(18+((ROW()-3)*3))),Système!$J$30)*Système!$K$30)</f>
        <v/>
      </c>
      <c r="X18" s="174" t="str">
        <f ca="1">IF($A18="","",COUNTIF(INDIRECT("Planning!"&amp;VLOOKUP($A$1,tab_z,2,FALSE)&amp;(17+((ROW()-3)*3))&amp;":"&amp;VLOOKUP($A$1,tab_z,3,FALSE)&amp;(18+((ROW()-3)*3))),Système!$J$33)*Système!$K$33)</f>
        <v/>
      </c>
      <c r="Y18" s="174" t="str">
        <f ca="1">IF($A18="","",COUNTIF(INDIRECT("Planning!"&amp;VLOOKUP($A$1,tab_z,2,FALSE)&amp;(17+((ROW()-3)*3))&amp;":"&amp;VLOOKUP($A$1,tab_z,3,FALSE)&amp;(18+((ROW()-3)*3))),Système!$J$34)*Système!$K$34)</f>
        <v/>
      </c>
      <c r="Z18" s="174" t="str">
        <f ca="1">IF($A18="","",COUNTIF(INDIRECT("Planning!"&amp;VLOOKUP($A$1,tab_z,2,FALSE)&amp;(17+((ROW()-3)*3))&amp;":"&amp;VLOOKUP($A$1,tab_z,3,FALSE)&amp;(18+((ROW()-3)*3))),Système!$J$35)*Système!$K$35)</f>
        <v/>
      </c>
      <c r="AA18" s="174" t="str">
        <f ca="1">IF($A18="","",COUNTIF(INDIRECT("Planning!"&amp;VLOOKUP($A$1,tab_z,2,FALSE)&amp;(17+((ROW()-3)*3))&amp;":"&amp;VLOOKUP($A$1,tab_z,3,FALSE)&amp;(18+((ROW()-3)*3))),Système!$J$36)*Système!$K$36)</f>
        <v/>
      </c>
      <c r="AB18" s="174" t="str">
        <f ca="1">IF($A18="","",COUNTIF(INDIRECT("Planning!"&amp;VLOOKUP($A$1,tab_z,2,FALSE)&amp;(17+((ROW()-3)*3))&amp;":"&amp;VLOOKUP($A$1,tab_z,3,FALSE)&amp;(18+((ROW()-3)*3))),Système!$J$37)*Système!$K$37)</f>
        <v/>
      </c>
      <c r="AC18" s="111" t="str">
        <f ca="1">IF($A18="","",COUNTIF(INDIRECT("Planning!"&amp;VLOOKUP($A$1,tab_z,2,FALSE)&amp;(12+((ROW()-3)*3))&amp;":"&amp;VLOOKUP($A$1,tab_z,3,FALSE)&amp;(12+((ROW()-3)*3))),Système!$N$6))</f>
        <v/>
      </c>
      <c r="AD18" s="111" t="str">
        <f ca="1">IF($A18="","",COUNTIF(INDIRECT("Planning!"&amp;VLOOKUP($A$1,tab_z,2,FALSE)&amp;(12+((ROW()-3)*3))&amp;":"&amp;VLOOKUP($A$1,tab_z,3,FALSE)&amp;(12+((ROW()-3)*3))),Système!$N$7))</f>
        <v/>
      </c>
      <c r="AE18" s="111" t="str">
        <f ca="1">IF($A18="","",COUNTIF(INDIRECT("Planning!"&amp;VLOOKUP($A$1,tab_z,2,FALSE)&amp;(12+((ROW()-3)*3))&amp;":"&amp;VLOOKUP($A$1,tab_z,3,FALSE)&amp;(12+((ROW()-3)*3))),Système!$N$8))</f>
        <v/>
      </c>
      <c r="AF18" s="111" t="str">
        <f ca="1">IF($A18="","",COUNTIF(INDIRECT("Planning!"&amp;VLOOKUP($A$1,tab_z,2,FALSE)&amp;(12+((ROW()-3)*3))&amp;":"&amp;VLOOKUP($A$1,tab_z,3,FALSE)&amp;(12+((ROW()-3)*3))),Système!$N$10))</f>
        <v/>
      </c>
      <c r="AG18" s="111" t="str">
        <f ca="1">IF($A18="","",COUNTIF(INDIRECT("Planning!"&amp;VLOOKUP($A$1,tab_z,2,FALSE)&amp;(12+((ROW()-3)*3))&amp;":"&amp;VLOOKUP($A$1,tab_z,3,FALSE)&amp;(12+((ROW()-3)*3))),Système!$N$11))</f>
        <v/>
      </c>
      <c r="AH18" s="111" t="str">
        <f ca="1">IF($A18="","",COUNTIF(INDIRECT("Planning!"&amp;VLOOKUP($A$1,tab_z,2,FALSE)&amp;(12+((ROW()-3)*3))&amp;":"&amp;VLOOKUP($A$1,tab_z,3,FALSE)&amp;(12+((ROW()-3)*3))),Système!$N$13))</f>
        <v/>
      </c>
      <c r="AI18" s="111" t="str">
        <f ca="1">IF($A18="","",COUNTIF(INDIRECT("Planning!"&amp;VLOOKUP($A$1,tab_z,2,FALSE)&amp;(12+((ROW()-3)*3))&amp;":"&amp;VLOOKUP($A$1,tab_z,3,FALSE)&amp;(12+((ROW()-3)*3))),Système!$N$15))</f>
        <v/>
      </c>
      <c r="AJ18" s="111" t="str">
        <f ca="1">IF($A18="","",COUNTIF(INDIRECT("Planning!"&amp;VLOOKUP($A$1,tab_z,2,FALSE)&amp;(12+((ROW()-3)*3))&amp;":"&amp;VLOOKUP($A$1,tab_z,3,FALSE)&amp;(12+((ROW()-3)*3))),Système!$N$16))</f>
        <v/>
      </c>
      <c r="AK18" s="111" t="str">
        <f ca="1">IF($A18="","",COUNTIF(INDIRECT("Planning!"&amp;VLOOKUP($A$1,tab_z,2,FALSE)&amp;(12+((ROW()-3)*3))&amp;":"&amp;VLOOKUP($A$1,tab_z,3,FALSE)&amp;(12+((ROW()-3)*3))),Système!$N$17))</f>
        <v/>
      </c>
      <c r="AL18" s="111" t="str">
        <f ca="1">IF($A18="","",COUNTIF(INDIRECT("Planning!"&amp;VLOOKUP($A$1,tab_z,2,FALSE)&amp;(12+((ROW()-3)*3))&amp;":"&amp;VLOOKUP($A$1,tab_z,3,FALSE)&amp;(12+((ROW()-3)*3))),Système!$N$43))</f>
        <v/>
      </c>
    </row>
    <row r="19" spans="1:38" ht="18.75" customHeight="1" x14ac:dyDescent="0.25">
      <c r="A19" s="107" t="str">
        <f t="shared" ca="1" si="1"/>
        <v/>
      </c>
      <c r="B19" s="108" t="str">
        <f t="shared" ca="1" si="2"/>
        <v/>
      </c>
      <c r="C19" s="108" t="str">
        <f t="shared" ca="1" si="5"/>
        <v/>
      </c>
      <c r="D19" s="109" t="str">
        <f t="shared" ca="1" si="0"/>
        <v/>
      </c>
      <c r="E19" s="110" t="str">
        <f ca="1">IF($A19="","",COUNTIF(INDIRECT("Planning!"&amp;VLOOKUP($A$1,tab_z,2,FALSE)&amp;(17+((ROW()-3)*3))&amp;":"&amp;VLOOKUP($A$1,tab_z,3,FALSE)&amp;(18+((ROW()-3)*3))),Système!$J$3)*Système!$K$3)</f>
        <v/>
      </c>
      <c r="F19" s="110" t="str">
        <f ca="1">IF($A19="","",COUNTIF(INDIRECT("Planning!"&amp;VLOOKUP($A$1,tab_z,2,FALSE)&amp;(17+((ROW()-3)*3))&amp;":"&amp;VLOOKUP($A$1,tab_z,3,FALSE)&amp;(18+((ROW()-3)*3))),Système!$J$4)*Système!$K$4)</f>
        <v/>
      </c>
      <c r="G19" s="110" t="str">
        <f ca="1">IF($A19="","",COUNTIF(INDIRECT("Planning!"&amp;VLOOKUP($A$1,tab_z,2,FALSE)&amp;(17+((ROW()-3)*3))&amp;":"&amp;VLOOKUP($A$1,tab_z,3,FALSE)&amp;(18+((ROW()-3)*3))),Système!$J$5)*Système!$K$5)</f>
        <v/>
      </c>
      <c r="H19" s="110" t="str">
        <f ca="1">IF($A19="","",COUNTIF(INDIRECT("Planning!"&amp;VLOOKUP($A$1,tab_z,2,FALSE)&amp;(17+((ROW()-3)*3))&amp;":"&amp;VLOOKUP($A$1,tab_z,3,FALSE)&amp;(18+((ROW()-3)*3))),Système!$J$9)*Système!$K$9)</f>
        <v/>
      </c>
      <c r="I19" s="110" t="str">
        <f ca="1">IF($A19="","",COUNTIF(INDIRECT("Planning!"&amp;VLOOKUP($A$1,tab_z,2,FALSE)&amp;(17+((ROW()-3)*3))&amp;":"&amp;VLOOKUP($A$1,tab_z,3,FALSE)&amp;(18+((ROW()-3)*3))),Système!$J$10)*Système!$K$10)</f>
        <v/>
      </c>
      <c r="J19" s="110" t="str">
        <f ca="1">IF($A19="","",COUNTIF(INDIRECT("Planning!"&amp;VLOOKUP($A$1,tab_z,2,FALSE)&amp;(17+((ROW()-3)*3))&amp;":"&amp;VLOOKUP($A$1,tab_z,3,FALSE)&amp;(18+((ROW()-3)*3))),Système!$J$11)*Système!$K$11)</f>
        <v/>
      </c>
      <c r="K19" s="110" t="str">
        <f ca="1">IF($A19="","",COUNTIF(INDIRECT("Planning!"&amp;VLOOKUP($A$1,tab_z,2,FALSE)&amp;(17+((ROW()-3)*3))&amp;":"&amp;VLOOKUP($A$1,tab_z,3,FALSE)&amp;(18+((ROW()-3)*3))),Système!$J$12)*Système!$K$12)</f>
        <v/>
      </c>
      <c r="L19" s="110" t="str">
        <f ca="1">IF($A19="","",COUNTIF(INDIRECT("Planning!"&amp;VLOOKUP($A$1,tab_z,2,FALSE)&amp;(17+((ROW()-3)*3))&amp;":"&amp;VLOOKUP($A$1,tab_z,3,FALSE)&amp;(18+((ROW()-3)*3))),Système!$J$13)*Système!$K$13)</f>
        <v/>
      </c>
      <c r="M19" s="110" t="str">
        <f ca="1">IF($A19="","",COUNTIF(INDIRECT("Planning!"&amp;VLOOKUP($A$1,tab_z,2,FALSE)&amp;(17+((ROW()-3)*3))&amp;":"&amp;VLOOKUP($A$1,tab_z,3,FALSE)&amp;(18+((ROW()-3)*3))),Système!$J$14)*Système!$K$14)</f>
        <v/>
      </c>
      <c r="N19" s="110" t="str">
        <f ca="1">IF($A19="","",COUNTIF(INDIRECT("Planning!"&amp;VLOOKUP($A$1,tab_z,2,FALSE)&amp;(17+((ROW()-3)*3))&amp;":"&amp;VLOOKUP($A$1,tab_z,3,FALSE)&amp;(18+((ROW()-3)*3))),Système!$J$15)*Système!$K$15)</f>
        <v/>
      </c>
      <c r="O19" s="110" t="str">
        <f ca="1">IF($A19="","",COUNTIF(INDIRECT("Planning!"&amp;VLOOKUP($A$1,tab_z,2,FALSE)&amp;(17+((ROW()-3)*3))&amp;":"&amp;VLOOKUP($A$1,tab_z,3,FALSE)&amp;(18+((ROW()-3)*3))),Système!$J$16)*Système!$K$16)</f>
        <v/>
      </c>
      <c r="P19" s="110" t="str">
        <f ca="1">IF($A19="","",COUNTIF(INDIRECT("Planning!"&amp;VLOOKUP($A$1,tab_z,2,FALSE)&amp;(17+((ROW()-3)*3))&amp;":"&amp;VLOOKUP($A$1,tab_z,3,FALSE)&amp;(18+((ROW()-3)*3))),Système!$J$21)*Système!$K$21)</f>
        <v/>
      </c>
      <c r="Q19" s="110" t="str">
        <f ca="1">IF($A19="","",COUNTIF(INDIRECT("Planning!"&amp;VLOOKUP($A$1,tab_z,2,FALSE)&amp;(17+((ROW()-3)*3))&amp;":"&amp;VLOOKUP($A$1,tab_z,3,FALSE)&amp;(18+((ROW()-3)*3))),Système!$J$22)*Système!$K$22)</f>
        <v/>
      </c>
      <c r="R19" s="110" t="str">
        <f ca="1">IF($A19="","",COUNTIF(INDIRECT("Planning!"&amp;VLOOKUP($A$1,tab_z,2,FALSE)&amp;(17+((ROW()-3)*3))&amp;":"&amp;VLOOKUP($A$1,tab_z,3,FALSE)&amp;(18+((ROW()-3)*3))),Système!$J$23)*Système!$K$23)</f>
        <v/>
      </c>
      <c r="S19" s="110" t="str">
        <f ca="1">IF($A19="","",COUNTIF(INDIRECT("Planning!"&amp;VLOOKUP($A$1,tab_z,2,FALSE)&amp;(17+((ROW()-3)*3))&amp;":"&amp;VLOOKUP($A$1,tab_z,3,FALSE)&amp;(18+((ROW()-3)*3))),Système!$J$24)*Système!$K$24)</f>
        <v/>
      </c>
      <c r="T19" s="110" t="str">
        <f ca="1">IF($A19="","",COUNTIF(INDIRECT("Planning!"&amp;VLOOKUP($A$1,tab_z,2,FALSE)&amp;(17+((ROW()-3)*3))&amp;":"&amp;VLOOKUP($A$1,tab_z,3,FALSE)&amp;(18+((ROW()-3)*3))),Système!$J$27)*Système!$K$27)</f>
        <v/>
      </c>
      <c r="U19" s="110" t="str">
        <f ca="1">IF($A19="","",COUNTIF(INDIRECT("Planning!"&amp;VLOOKUP($A$1,tab_z,2,FALSE)&amp;(17+((ROW()-3)*3))&amp;":"&amp;VLOOKUP($A$1,tab_z,3,FALSE)&amp;(18+((ROW()-3)*3))),Système!$J$28)*Système!$K$28)</f>
        <v/>
      </c>
      <c r="V19" s="110" t="str">
        <f ca="1">IF($A19="","",COUNTIF(INDIRECT("Planning!"&amp;VLOOKUP($A$1,tab_z,2,FALSE)&amp;(17+((ROW()-3)*3))&amp;":"&amp;VLOOKUP($A$1,tab_z,3,FALSE)&amp;(18+((ROW()-3)*3))),Système!$J$29)*Système!$K$29)</f>
        <v/>
      </c>
      <c r="W19" s="110" t="str">
        <f ca="1">IF($A19="","",COUNTIF(INDIRECT("Planning!"&amp;VLOOKUP($A$1,tab_z,2,FALSE)&amp;(17+((ROW()-3)*3))&amp;":"&amp;VLOOKUP($A$1,tab_z,3,FALSE)&amp;(18+((ROW()-3)*3))),Système!$J$30)*Système!$K$30)</f>
        <v/>
      </c>
      <c r="X19" s="110" t="str">
        <f ca="1">IF($A19="","",COUNTIF(INDIRECT("Planning!"&amp;VLOOKUP($A$1,tab_z,2,FALSE)&amp;(17+((ROW()-3)*3))&amp;":"&amp;VLOOKUP($A$1,tab_z,3,FALSE)&amp;(18+((ROW()-3)*3))),Système!$J$33)*Système!$K$33)</f>
        <v/>
      </c>
      <c r="Y19" s="110" t="str">
        <f ca="1">IF($A19="","",COUNTIF(INDIRECT("Planning!"&amp;VLOOKUP($A$1,tab_z,2,FALSE)&amp;(17+((ROW()-3)*3))&amp;":"&amp;VLOOKUP($A$1,tab_z,3,FALSE)&amp;(18+((ROW()-3)*3))),Système!$J$34)*Système!$K$34)</f>
        <v/>
      </c>
      <c r="Z19" s="110" t="str">
        <f ca="1">IF($A19="","",COUNTIF(INDIRECT("Planning!"&amp;VLOOKUP($A$1,tab_z,2,FALSE)&amp;(17+((ROW()-3)*3))&amp;":"&amp;VLOOKUP($A$1,tab_z,3,FALSE)&amp;(18+((ROW()-3)*3))),Système!$J$35)*Système!$K$35)</f>
        <v/>
      </c>
      <c r="AA19" s="110" t="str">
        <f ca="1">IF($A19="","",COUNTIF(INDIRECT("Planning!"&amp;VLOOKUP($A$1,tab_z,2,FALSE)&amp;(17+((ROW()-3)*3))&amp;":"&amp;VLOOKUP($A$1,tab_z,3,FALSE)&amp;(18+((ROW()-3)*3))),Système!$J$36)*Système!$K$36)</f>
        <v/>
      </c>
      <c r="AB19" s="110" t="str">
        <f ca="1">IF($A19="","",COUNTIF(INDIRECT("Planning!"&amp;VLOOKUP($A$1,tab_z,2,FALSE)&amp;(17+((ROW()-3)*3))&amp;":"&amp;VLOOKUP($A$1,tab_z,3,FALSE)&amp;(18+((ROW()-3)*3))),Système!$J$37)*Système!$K$37)</f>
        <v/>
      </c>
      <c r="AC19" s="111" t="str">
        <f ca="1">IF($A19="","",COUNTIF(INDIRECT("Planning!"&amp;VLOOKUP($A$1,tab_z,2,FALSE)&amp;(12+((ROW()-3)*3))&amp;":"&amp;VLOOKUP($A$1,tab_z,3,FALSE)&amp;(12+((ROW()-3)*3))),Système!$N$6))</f>
        <v/>
      </c>
      <c r="AD19" s="111" t="str">
        <f ca="1">IF($A19="","",COUNTIF(INDIRECT("Planning!"&amp;VLOOKUP($A$1,tab_z,2,FALSE)&amp;(12+((ROW()-3)*3))&amp;":"&amp;VLOOKUP($A$1,tab_z,3,FALSE)&amp;(12+((ROW()-3)*3))),Système!$N$7))</f>
        <v/>
      </c>
      <c r="AE19" s="111" t="str">
        <f ca="1">IF($A19="","",COUNTIF(INDIRECT("Planning!"&amp;VLOOKUP($A$1,tab_z,2,FALSE)&amp;(12+((ROW()-3)*3))&amp;":"&amp;VLOOKUP($A$1,tab_z,3,FALSE)&amp;(12+((ROW()-3)*3))),Système!$N$8))</f>
        <v/>
      </c>
      <c r="AF19" s="111" t="str">
        <f ca="1">IF($A19="","",COUNTIF(INDIRECT("Planning!"&amp;VLOOKUP($A$1,tab_z,2,FALSE)&amp;(12+((ROW()-3)*3))&amp;":"&amp;VLOOKUP($A$1,tab_z,3,FALSE)&amp;(12+((ROW()-3)*3))),Système!$N$10))</f>
        <v/>
      </c>
      <c r="AG19" s="111" t="str">
        <f ca="1">IF($A19="","",COUNTIF(INDIRECT("Planning!"&amp;VLOOKUP($A$1,tab_z,2,FALSE)&amp;(12+((ROW()-3)*3))&amp;":"&amp;VLOOKUP($A$1,tab_z,3,FALSE)&amp;(12+((ROW()-3)*3))),Système!$N$11))</f>
        <v/>
      </c>
      <c r="AH19" s="111" t="str">
        <f ca="1">IF($A19="","",COUNTIF(INDIRECT("Planning!"&amp;VLOOKUP($A$1,tab_z,2,FALSE)&amp;(12+((ROW()-3)*3))&amp;":"&amp;VLOOKUP($A$1,tab_z,3,FALSE)&amp;(12+((ROW()-3)*3))),Système!$N$13))</f>
        <v/>
      </c>
      <c r="AI19" s="111" t="str">
        <f ca="1">IF($A19="","",COUNTIF(INDIRECT("Planning!"&amp;VLOOKUP($A$1,tab_z,2,FALSE)&amp;(12+((ROW()-3)*3))&amp;":"&amp;VLOOKUP($A$1,tab_z,3,FALSE)&amp;(12+((ROW()-3)*3))),Système!$N$15))</f>
        <v/>
      </c>
      <c r="AJ19" s="111" t="str">
        <f ca="1">IF($A19="","",COUNTIF(INDIRECT("Planning!"&amp;VLOOKUP($A$1,tab_z,2,FALSE)&amp;(12+((ROW()-3)*3))&amp;":"&amp;VLOOKUP($A$1,tab_z,3,FALSE)&amp;(12+((ROW()-3)*3))),Système!$N$16))</f>
        <v/>
      </c>
      <c r="AK19" s="111" t="str">
        <f ca="1">IF($A19="","",COUNTIF(INDIRECT("Planning!"&amp;VLOOKUP($A$1,tab_z,2,FALSE)&amp;(12+((ROW()-3)*3))&amp;":"&amp;VLOOKUP($A$1,tab_z,3,FALSE)&amp;(12+((ROW()-3)*3))),Système!$N$17))</f>
        <v/>
      </c>
      <c r="AL19" s="111" t="str">
        <f ca="1">IF($A19="","",COUNTIF(INDIRECT("Planning!"&amp;VLOOKUP($A$1,tab_z,2,FALSE)&amp;(12+((ROW()-3)*3))&amp;":"&amp;VLOOKUP($A$1,tab_z,3,FALSE)&amp;(12+((ROW()-3)*3))),Système!$N$43))</f>
        <v/>
      </c>
    </row>
    <row r="20" spans="1:38" ht="18.75" customHeight="1" x14ac:dyDescent="0.25">
      <c r="A20" s="107" t="str">
        <f t="shared" ca="1" si="1"/>
        <v/>
      </c>
      <c r="B20" s="108" t="str">
        <f t="shared" ca="1" si="2"/>
        <v/>
      </c>
      <c r="C20" s="108" t="str">
        <f t="shared" ca="1" si="5"/>
        <v/>
      </c>
      <c r="D20" s="109" t="str">
        <f t="shared" ca="1" si="0"/>
        <v/>
      </c>
      <c r="E20" s="110" t="str">
        <f ca="1">IF($A20="","",COUNTIF(INDIRECT("Planning!"&amp;VLOOKUP($A$1,tab_z,2,FALSE)&amp;(17+((ROW()-3)*3))&amp;":"&amp;VLOOKUP($A$1,tab_z,3,FALSE)&amp;(18+((ROW()-3)*3))),Système!$J$3)*Système!$K$3)</f>
        <v/>
      </c>
      <c r="F20" s="110" t="str">
        <f ca="1">IF($A20="","",COUNTIF(INDIRECT("Planning!"&amp;VLOOKUP($A$1,tab_z,2,FALSE)&amp;(17+((ROW()-3)*3))&amp;":"&amp;VLOOKUP($A$1,tab_z,3,FALSE)&amp;(18+((ROW()-3)*3))),Système!$J$4)*Système!$K$4)</f>
        <v/>
      </c>
      <c r="G20" s="110" t="str">
        <f ca="1">IF($A20="","",COUNTIF(INDIRECT("Planning!"&amp;VLOOKUP($A$1,tab_z,2,FALSE)&amp;(17+((ROW()-3)*3))&amp;":"&amp;VLOOKUP($A$1,tab_z,3,FALSE)&amp;(18+((ROW()-3)*3))),Système!$J$5)*Système!$K$5)</f>
        <v/>
      </c>
      <c r="H20" s="110" t="str">
        <f ca="1">IF($A20="","",COUNTIF(INDIRECT("Planning!"&amp;VLOOKUP($A$1,tab_z,2,FALSE)&amp;(17+((ROW()-3)*3))&amp;":"&amp;VLOOKUP($A$1,tab_z,3,FALSE)&amp;(18+((ROW()-3)*3))),Système!$J$9)*Système!$K$9)</f>
        <v/>
      </c>
      <c r="I20" s="110" t="str">
        <f ca="1">IF($A20="","",COUNTIF(INDIRECT("Planning!"&amp;VLOOKUP($A$1,tab_z,2,FALSE)&amp;(17+((ROW()-3)*3))&amp;":"&amp;VLOOKUP($A$1,tab_z,3,FALSE)&amp;(18+((ROW()-3)*3))),Système!$J$10)*Système!$K$10)</f>
        <v/>
      </c>
      <c r="J20" s="110" t="str">
        <f ca="1">IF($A20="","",COUNTIF(INDIRECT("Planning!"&amp;VLOOKUP($A$1,tab_z,2,FALSE)&amp;(17+((ROW()-3)*3))&amp;":"&amp;VLOOKUP($A$1,tab_z,3,FALSE)&amp;(18+((ROW()-3)*3))),Système!$J$11)*Système!$K$11)</f>
        <v/>
      </c>
      <c r="K20" s="110" t="str">
        <f ca="1">IF($A20="","",COUNTIF(INDIRECT("Planning!"&amp;VLOOKUP($A$1,tab_z,2,FALSE)&amp;(17+((ROW()-3)*3))&amp;":"&amp;VLOOKUP($A$1,tab_z,3,FALSE)&amp;(18+((ROW()-3)*3))),Système!$J$12)*Système!$K$12)</f>
        <v/>
      </c>
      <c r="L20" s="110" t="str">
        <f ca="1">IF($A20="","",COUNTIF(INDIRECT("Planning!"&amp;VLOOKUP($A$1,tab_z,2,FALSE)&amp;(17+((ROW()-3)*3))&amp;":"&amp;VLOOKUP($A$1,tab_z,3,FALSE)&amp;(18+((ROW()-3)*3))),Système!$J$13)*Système!$K$13)</f>
        <v/>
      </c>
      <c r="M20" s="110" t="str">
        <f ca="1">IF($A20="","",COUNTIF(INDIRECT("Planning!"&amp;VLOOKUP($A$1,tab_z,2,FALSE)&amp;(17+((ROW()-3)*3))&amp;":"&amp;VLOOKUP($A$1,tab_z,3,FALSE)&amp;(18+((ROW()-3)*3))),Système!$J$14)*Système!$K$14)</f>
        <v/>
      </c>
      <c r="N20" s="110" t="str">
        <f ca="1">IF($A20="","",COUNTIF(INDIRECT("Planning!"&amp;VLOOKUP($A$1,tab_z,2,FALSE)&amp;(17+((ROW()-3)*3))&amp;":"&amp;VLOOKUP($A$1,tab_z,3,FALSE)&amp;(18+((ROW()-3)*3))),Système!$J$15)*Système!$K$15)</f>
        <v/>
      </c>
      <c r="O20" s="110" t="str">
        <f ca="1">IF($A20="","",COUNTIF(INDIRECT("Planning!"&amp;VLOOKUP($A$1,tab_z,2,FALSE)&amp;(17+((ROW()-3)*3))&amp;":"&amp;VLOOKUP($A$1,tab_z,3,FALSE)&amp;(18+((ROW()-3)*3))),Système!$J$16)*Système!$K$16)</f>
        <v/>
      </c>
      <c r="P20" s="110" t="str">
        <f ca="1">IF($A20="","",COUNTIF(INDIRECT("Planning!"&amp;VLOOKUP($A$1,tab_z,2,FALSE)&amp;(17+((ROW()-3)*3))&amp;":"&amp;VLOOKUP($A$1,tab_z,3,FALSE)&amp;(18+((ROW()-3)*3))),Système!$J$21)*Système!$K$21)</f>
        <v/>
      </c>
      <c r="Q20" s="110" t="str">
        <f ca="1">IF($A20="","",COUNTIF(INDIRECT("Planning!"&amp;VLOOKUP($A$1,tab_z,2,FALSE)&amp;(17+((ROW()-3)*3))&amp;":"&amp;VLOOKUP($A$1,tab_z,3,FALSE)&amp;(18+((ROW()-3)*3))),Système!$J$22)*Système!$K$22)</f>
        <v/>
      </c>
      <c r="R20" s="110" t="str">
        <f ca="1">IF($A20="","",COUNTIF(INDIRECT("Planning!"&amp;VLOOKUP($A$1,tab_z,2,FALSE)&amp;(17+((ROW()-3)*3))&amp;":"&amp;VLOOKUP($A$1,tab_z,3,FALSE)&amp;(18+((ROW()-3)*3))),Système!$J$23)*Système!$K$23)</f>
        <v/>
      </c>
      <c r="S20" s="110" t="str">
        <f ca="1">IF($A20="","",COUNTIF(INDIRECT("Planning!"&amp;VLOOKUP($A$1,tab_z,2,FALSE)&amp;(17+((ROW()-3)*3))&amp;":"&amp;VLOOKUP($A$1,tab_z,3,FALSE)&amp;(18+((ROW()-3)*3))),Système!$J$24)*Système!$K$24)</f>
        <v/>
      </c>
      <c r="T20" s="110" t="str">
        <f ca="1">IF($A20="","",COUNTIF(INDIRECT("Planning!"&amp;VLOOKUP($A$1,tab_z,2,FALSE)&amp;(17+((ROW()-3)*3))&amp;":"&amp;VLOOKUP($A$1,tab_z,3,FALSE)&amp;(18+((ROW()-3)*3))),Système!$J$27)*Système!$K$27)</f>
        <v/>
      </c>
      <c r="U20" s="110" t="str">
        <f ca="1">IF($A20="","",COUNTIF(INDIRECT("Planning!"&amp;VLOOKUP($A$1,tab_z,2,FALSE)&amp;(17+((ROW()-3)*3))&amp;":"&amp;VLOOKUP($A$1,tab_z,3,FALSE)&amp;(18+((ROW()-3)*3))),Système!$J$28)*Système!$K$28)</f>
        <v/>
      </c>
      <c r="V20" s="110" t="str">
        <f ca="1">IF($A20="","",COUNTIF(INDIRECT("Planning!"&amp;VLOOKUP($A$1,tab_z,2,FALSE)&amp;(17+((ROW()-3)*3))&amp;":"&amp;VLOOKUP($A$1,tab_z,3,FALSE)&amp;(18+((ROW()-3)*3))),Système!$J$29)*Système!$K$29)</f>
        <v/>
      </c>
      <c r="W20" s="110" t="str">
        <f ca="1">IF($A20="","",COUNTIF(INDIRECT("Planning!"&amp;VLOOKUP($A$1,tab_z,2,FALSE)&amp;(17+((ROW()-3)*3))&amp;":"&amp;VLOOKUP($A$1,tab_z,3,FALSE)&amp;(18+((ROW()-3)*3))),Système!$J$30)*Système!$K$30)</f>
        <v/>
      </c>
      <c r="X20" s="110" t="str">
        <f ca="1">IF($A20="","",COUNTIF(INDIRECT("Planning!"&amp;VLOOKUP($A$1,tab_z,2,FALSE)&amp;(17+((ROW()-3)*3))&amp;":"&amp;VLOOKUP($A$1,tab_z,3,FALSE)&amp;(18+((ROW()-3)*3))),Système!$J$33)*Système!$K$33)</f>
        <v/>
      </c>
      <c r="Y20" s="110" t="str">
        <f ca="1">IF($A20="","",COUNTIF(INDIRECT("Planning!"&amp;VLOOKUP($A$1,tab_z,2,FALSE)&amp;(17+((ROW()-3)*3))&amp;":"&amp;VLOOKUP($A$1,tab_z,3,FALSE)&amp;(18+((ROW()-3)*3))),Système!$J$34)*Système!$K$34)</f>
        <v/>
      </c>
      <c r="Z20" s="110" t="str">
        <f ca="1">IF($A20="","",COUNTIF(INDIRECT("Planning!"&amp;VLOOKUP($A$1,tab_z,2,FALSE)&amp;(17+((ROW()-3)*3))&amp;":"&amp;VLOOKUP($A$1,tab_z,3,FALSE)&amp;(18+((ROW()-3)*3))),Système!$J$35)*Système!$K$35)</f>
        <v/>
      </c>
      <c r="AA20" s="110" t="str">
        <f ca="1">IF($A20="","",COUNTIF(INDIRECT("Planning!"&amp;VLOOKUP($A$1,tab_z,2,FALSE)&amp;(17+((ROW()-3)*3))&amp;":"&amp;VLOOKUP($A$1,tab_z,3,FALSE)&amp;(18+((ROW()-3)*3))),Système!$J$36)*Système!$K$36)</f>
        <v/>
      </c>
      <c r="AB20" s="110" t="str">
        <f ca="1">IF($A20="","",COUNTIF(INDIRECT("Planning!"&amp;VLOOKUP($A$1,tab_z,2,FALSE)&amp;(17+((ROW()-3)*3))&amp;":"&amp;VLOOKUP($A$1,tab_z,3,FALSE)&amp;(18+((ROW()-3)*3))),Système!$J$37)*Système!$K$37)</f>
        <v/>
      </c>
      <c r="AC20" s="111" t="str">
        <f ca="1">IF($A20="","",COUNTIF(INDIRECT("Planning!"&amp;VLOOKUP($A$1,tab_z,2,FALSE)&amp;(12+((ROW()-3)*3))&amp;":"&amp;VLOOKUP($A$1,tab_z,3,FALSE)&amp;(12+((ROW()-3)*3))),Système!$N$6))</f>
        <v/>
      </c>
      <c r="AD20" s="111" t="str">
        <f ca="1">IF($A20="","",COUNTIF(INDIRECT("Planning!"&amp;VLOOKUP($A$1,tab_z,2,FALSE)&amp;(12+((ROW()-3)*3))&amp;":"&amp;VLOOKUP($A$1,tab_z,3,FALSE)&amp;(12+((ROW()-3)*3))),Système!$N$7))</f>
        <v/>
      </c>
      <c r="AE20" s="111" t="str">
        <f ca="1">IF($A20="","",COUNTIF(INDIRECT("Planning!"&amp;VLOOKUP($A$1,tab_z,2,FALSE)&amp;(12+((ROW()-3)*3))&amp;":"&amp;VLOOKUP($A$1,tab_z,3,FALSE)&amp;(12+((ROW()-3)*3))),Système!$N$8))</f>
        <v/>
      </c>
      <c r="AF20" s="111" t="str">
        <f ca="1">IF($A20="","",COUNTIF(INDIRECT("Planning!"&amp;VLOOKUP($A$1,tab_z,2,FALSE)&amp;(12+((ROW()-3)*3))&amp;":"&amp;VLOOKUP($A$1,tab_z,3,FALSE)&amp;(12+((ROW()-3)*3))),Système!$N$10))</f>
        <v/>
      </c>
      <c r="AG20" s="111" t="str">
        <f ca="1">IF($A20="","",COUNTIF(INDIRECT("Planning!"&amp;VLOOKUP($A$1,tab_z,2,FALSE)&amp;(12+((ROW()-3)*3))&amp;":"&amp;VLOOKUP($A$1,tab_z,3,FALSE)&amp;(12+((ROW()-3)*3))),Système!$N$11))</f>
        <v/>
      </c>
      <c r="AH20" s="111" t="str">
        <f ca="1">IF($A20="","",COUNTIF(INDIRECT("Planning!"&amp;VLOOKUP($A$1,tab_z,2,FALSE)&amp;(12+((ROW()-3)*3))&amp;":"&amp;VLOOKUP($A$1,tab_z,3,FALSE)&amp;(12+((ROW()-3)*3))),Système!$N$13))</f>
        <v/>
      </c>
      <c r="AI20" s="111" t="str">
        <f ca="1">IF($A20="","",COUNTIF(INDIRECT("Planning!"&amp;VLOOKUP($A$1,tab_z,2,FALSE)&amp;(12+((ROW()-3)*3))&amp;":"&amp;VLOOKUP($A$1,tab_z,3,FALSE)&amp;(12+((ROW()-3)*3))),Système!$N$15))</f>
        <v/>
      </c>
      <c r="AJ20" s="111" t="str">
        <f ca="1">IF($A20="","",COUNTIF(INDIRECT("Planning!"&amp;VLOOKUP($A$1,tab_z,2,FALSE)&amp;(12+((ROW()-3)*3))&amp;":"&amp;VLOOKUP($A$1,tab_z,3,FALSE)&amp;(12+((ROW()-3)*3))),Système!$N$16))</f>
        <v/>
      </c>
      <c r="AK20" s="111" t="str">
        <f ca="1">IF($A20="","",COUNTIF(INDIRECT("Planning!"&amp;VLOOKUP($A$1,tab_z,2,FALSE)&amp;(12+((ROW()-3)*3))&amp;":"&amp;VLOOKUP($A$1,tab_z,3,FALSE)&amp;(12+((ROW()-3)*3))),Système!$N$17))</f>
        <v/>
      </c>
      <c r="AL20" s="111" t="str">
        <f ca="1">IF($A20="","",COUNTIF(INDIRECT("Planning!"&amp;VLOOKUP($A$1,tab_z,2,FALSE)&amp;(12+((ROW()-3)*3))&amp;":"&amp;VLOOKUP($A$1,tab_z,3,FALSE)&amp;(12+((ROW()-3)*3))),Système!$N$43))</f>
        <v/>
      </c>
    </row>
    <row r="21" spans="1:38" ht="18.75" customHeight="1" x14ac:dyDescent="0.25">
      <c r="A21" s="107" t="str">
        <f t="shared" ca="1" si="1"/>
        <v/>
      </c>
      <c r="B21" s="108" t="str">
        <f t="shared" ca="1" si="2"/>
        <v/>
      </c>
      <c r="C21" s="108" t="str">
        <f t="shared" ca="1" si="5"/>
        <v/>
      </c>
      <c r="D21" s="109" t="str">
        <f t="shared" ca="1" si="0"/>
        <v/>
      </c>
      <c r="E21" s="110" t="str">
        <f ca="1">IF($A21="","",COUNTIF(INDIRECT("Planning!"&amp;VLOOKUP($A$1,tab_z,2,FALSE)&amp;(17+((ROW()-3)*3))&amp;":"&amp;VLOOKUP($A$1,tab_z,3,FALSE)&amp;(18+((ROW()-3)*3))),Système!$J$3)*Système!$K$3)</f>
        <v/>
      </c>
      <c r="F21" s="110" t="str">
        <f ca="1">IF($A21="","",COUNTIF(INDIRECT("Planning!"&amp;VLOOKUP($A$1,tab_z,2,FALSE)&amp;(17+((ROW()-3)*3))&amp;":"&amp;VLOOKUP($A$1,tab_z,3,FALSE)&amp;(18+((ROW()-3)*3))),Système!$J$4)*Système!$K$4)</f>
        <v/>
      </c>
      <c r="G21" s="110" t="str">
        <f ca="1">IF($A21="","",COUNTIF(INDIRECT("Planning!"&amp;VLOOKUP($A$1,tab_z,2,FALSE)&amp;(17+((ROW()-3)*3))&amp;":"&amp;VLOOKUP($A$1,tab_z,3,FALSE)&amp;(18+((ROW()-3)*3))),Système!$J$5)*Système!$K$5)</f>
        <v/>
      </c>
      <c r="H21" s="110" t="str">
        <f ca="1">IF($A21="","",COUNTIF(INDIRECT("Planning!"&amp;VLOOKUP($A$1,tab_z,2,FALSE)&amp;(17+((ROW()-3)*3))&amp;":"&amp;VLOOKUP($A$1,tab_z,3,FALSE)&amp;(18+((ROW()-3)*3))),Système!$J$9)*Système!$K$9)</f>
        <v/>
      </c>
      <c r="I21" s="110" t="str">
        <f ca="1">IF($A21="","",COUNTIF(INDIRECT("Planning!"&amp;VLOOKUP($A$1,tab_z,2,FALSE)&amp;(17+((ROW()-3)*3))&amp;":"&amp;VLOOKUP($A$1,tab_z,3,FALSE)&amp;(18+((ROW()-3)*3))),Système!$J$10)*Système!$K$10)</f>
        <v/>
      </c>
      <c r="J21" s="110" t="str">
        <f ca="1">IF($A21="","",COUNTIF(INDIRECT("Planning!"&amp;VLOOKUP($A$1,tab_z,2,FALSE)&amp;(17+((ROW()-3)*3))&amp;":"&amp;VLOOKUP($A$1,tab_z,3,FALSE)&amp;(18+((ROW()-3)*3))),Système!$J$11)*Système!$K$11)</f>
        <v/>
      </c>
      <c r="K21" s="110" t="str">
        <f ca="1">IF($A21="","",COUNTIF(INDIRECT("Planning!"&amp;VLOOKUP($A$1,tab_z,2,FALSE)&amp;(17+((ROW()-3)*3))&amp;":"&amp;VLOOKUP($A$1,tab_z,3,FALSE)&amp;(18+((ROW()-3)*3))),Système!$J$12)*Système!$K$12)</f>
        <v/>
      </c>
      <c r="L21" s="110" t="str">
        <f ca="1">IF($A21="","",COUNTIF(INDIRECT("Planning!"&amp;VLOOKUP($A$1,tab_z,2,FALSE)&amp;(17+((ROW()-3)*3))&amp;":"&amp;VLOOKUP($A$1,tab_z,3,FALSE)&amp;(18+((ROW()-3)*3))),Système!$J$13)*Système!$K$13)</f>
        <v/>
      </c>
      <c r="M21" s="110" t="str">
        <f ca="1">IF($A21="","",COUNTIF(INDIRECT("Planning!"&amp;VLOOKUP($A$1,tab_z,2,FALSE)&amp;(17+((ROW()-3)*3))&amp;":"&amp;VLOOKUP($A$1,tab_z,3,FALSE)&amp;(18+((ROW()-3)*3))),Système!$J$14)*Système!$K$14)</f>
        <v/>
      </c>
      <c r="N21" s="110" t="str">
        <f ca="1">IF($A21="","",COUNTIF(INDIRECT("Planning!"&amp;VLOOKUP($A$1,tab_z,2,FALSE)&amp;(17+((ROW()-3)*3))&amp;":"&amp;VLOOKUP($A$1,tab_z,3,FALSE)&amp;(18+((ROW()-3)*3))),Système!$J$15)*Système!$K$15)</f>
        <v/>
      </c>
      <c r="O21" s="110" t="str">
        <f ca="1">IF($A21="","",COUNTIF(INDIRECT("Planning!"&amp;VLOOKUP($A$1,tab_z,2,FALSE)&amp;(17+((ROW()-3)*3))&amp;":"&amp;VLOOKUP($A$1,tab_z,3,FALSE)&amp;(18+((ROW()-3)*3))),Système!$J$16)*Système!$K$16)</f>
        <v/>
      </c>
      <c r="P21" s="110" t="str">
        <f ca="1">IF($A21="","",COUNTIF(INDIRECT("Planning!"&amp;VLOOKUP($A$1,tab_z,2,FALSE)&amp;(17+((ROW()-3)*3))&amp;":"&amp;VLOOKUP($A$1,tab_z,3,FALSE)&amp;(18+((ROW()-3)*3))),Système!$J$21)*Système!$K$21)</f>
        <v/>
      </c>
      <c r="Q21" s="110" t="str">
        <f ca="1">IF($A21="","",COUNTIF(INDIRECT("Planning!"&amp;VLOOKUP($A$1,tab_z,2,FALSE)&amp;(17+((ROW()-3)*3))&amp;":"&amp;VLOOKUP($A$1,tab_z,3,FALSE)&amp;(18+((ROW()-3)*3))),Système!$J$22)*Système!$K$22)</f>
        <v/>
      </c>
      <c r="R21" s="110" t="str">
        <f ca="1">IF($A21="","",COUNTIF(INDIRECT("Planning!"&amp;VLOOKUP($A$1,tab_z,2,FALSE)&amp;(17+((ROW()-3)*3))&amp;":"&amp;VLOOKUP($A$1,tab_z,3,FALSE)&amp;(18+((ROW()-3)*3))),Système!$J$23)*Système!$K$23)</f>
        <v/>
      </c>
      <c r="S21" s="110" t="str">
        <f ca="1">IF($A21="","",COUNTIF(INDIRECT("Planning!"&amp;VLOOKUP($A$1,tab_z,2,FALSE)&amp;(17+((ROW()-3)*3))&amp;":"&amp;VLOOKUP($A$1,tab_z,3,FALSE)&amp;(18+((ROW()-3)*3))),Système!$J$24)*Système!$K$24)</f>
        <v/>
      </c>
      <c r="T21" s="110" t="str">
        <f ca="1">IF($A21="","",COUNTIF(INDIRECT("Planning!"&amp;VLOOKUP($A$1,tab_z,2,FALSE)&amp;(17+((ROW()-3)*3))&amp;":"&amp;VLOOKUP($A$1,tab_z,3,FALSE)&amp;(18+((ROW()-3)*3))),Système!$J$27)*Système!$K$27)</f>
        <v/>
      </c>
      <c r="U21" s="110" t="str">
        <f ca="1">IF($A21="","",COUNTIF(INDIRECT("Planning!"&amp;VLOOKUP($A$1,tab_z,2,FALSE)&amp;(17+((ROW()-3)*3))&amp;":"&amp;VLOOKUP($A$1,tab_z,3,FALSE)&amp;(18+((ROW()-3)*3))),Système!$J$28)*Système!$K$28)</f>
        <v/>
      </c>
      <c r="V21" s="110" t="str">
        <f ca="1">IF($A21="","",COUNTIF(INDIRECT("Planning!"&amp;VLOOKUP($A$1,tab_z,2,FALSE)&amp;(17+((ROW()-3)*3))&amp;":"&amp;VLOOKUP($A$1,tab_z,3,FALSE)&amp;(18+((ROW()-3)*3))),Système!$J$29)*Système!$K$29)</f>
        <v/>
      </c>
      <c r="W21" s="110" t="str">
        <f ca="1">IF($A21="","",COUNTIF(INDIRECT("Planning!"&amp;VLOOKUP($A$1,tab_z,2,FALSE)&amp;(17+((ROW()-3)*3))&amp;":"&amp;VLOOKUP($A$1,tab_z,3,FALSE)&amp;(18+((ROW()-3)*3))),Système!$J$30)*Système!$K$30)</f>
        <v/>
      </c>
      <c r="X21" s="110" t="str">
        <f ca="1">IF($A21="","",COUNTIF(INDIRECT("Planning!"&amp;VLOOKUP($A$1,tab_z,2,FALSE)&amp;(17+((ROW()-3)*3))&amp;":"&amp;VLOOKUP($A$1,tab_z,3,FALSE)&amp;(18+((ROW()-3)*3))),Système!$J$33)*Système!$K$33)</f>
        <v/>
      </c>
      <c r="Y21" s="110" t="str">
        <f ca="1">IF($A21="","",COUNTIF(INDIRECT("Planning!"&amp;VLOOKUP($A$1,tab_z,2,FALSE)&amp;(17+((ROW()-3)*3))&amp;":"&amp;VLOOKUP($A$1,tab_z,3,FALSE)&amp;(18+((ROW()-3)*3))),Système!$J$34)*Système!$K$34)</f>
        <v/>
      </c>
      <c r="Z21" s="110" t="str">
        <f ca="1">IF($A21="","",COUNTIF(INDIRECT("Planning!"&amp;VLOOKUP($A$1,tab_z,2,FALSE)&amp;(17+((ROW()-3)*3))&amp;":"&amp;VLOOKUP($A$1,tab_z,3,FALSE)&amp;(18+((ROW()-3)*3))),Système!$J$35)*Système!$K$35)</f>
        <v/>
      </c>
      <c r="AA21" s="110" t="str">
        <f ca="1">IF($A21="","",COUNTIF(INDIRECT("Planning!"&amp;VLOOKUP($A$1,tab_z,2,FALSE)&amp;(17+((ROW()-3)*3))&amp;":"&amp;VLOOKUP($A$1,tab_z,3,FALSE)&amp;(18+((ROW()-3)*3))),Système!$J$36)*Système!$K$36)</f>
        <v/>
      </c>
      <c r="AB21" s="110" t="str">
        <f ca="1">IF($A21="","",COUNTIF(INDIRECT("Planning!"&amp;VLOOKUP($A$1,tab_z,2,FALSE)&amp;(17+((ROW()-3)*3))&amp;":"&amp;VLOOKUP($A$1,tab_z,3,FALSE)&amp;(18+((ROW()-3)*3))),Système!$J$37)*Système!$K$37)</f>
        <v/>
      </c>
      <c r="AC21" s="111" t="str">
        <f ca="1">IF($A21="","",COUNTIF(INDIRECT("Planning!"&amp;VLOOKUP($A$1,tab_z,2,FALSE)&amp;(12+((ROW()-3)*3))&amp;":"&amp;VLOOKUP($A$1,tab_z,3,FALSE)&amp;(12+((ROW()-3)*3))),Système!$N$6))</f>
        <v/>
      </c>
      <c r="AD21" s="111" t="str">
        <f ca="1">IF($A21="","",COUNTIF(INDIRECT("Planning!"&amp;VLOOKUP($A$1,tab_z,2,FALSE)&amp;(12+((ROW()-3)*3))&amp;":"&amp;VLOOKUP($A$1,tab_z,3,FALSE)&amp;(12+((ROW()-3)*3))),Système!$N$7))</f>
        <v/>
      </c>
      <c r="AE21" s="111" t="str">
        <f ca="1">IF($A21="","",COUNTIF(INDIRECT("Planning!"&amp;VLOOKUP($A$1,tab_z,2,FALSE)&amp;(12+((ROW()-3)*3))&amp;":"&amp;VLOOKUP($A$1,tab_z,3,FALSE)&amp;(12+((ROW()-3)*3))),Système!$N$8))</f>
        <v/>
      </c>
      <c r="AF21" s="111" t="str">
        <f ca="1">IF($A21="","",COUNTIF(INDIRECT("Planning!"&amp;VLOOKUP($A$1,tab_z,2,FALSE)&amp;(12+((ROW()-3)*3))&amp;":"&amp;VLOOKUP($A$1,tab_z,3,FALSE)&amp;(12+((ROW()-3)*3))),Système!$N$10))</f>
        <v/>
      </c>
      <c r="AG21" s="111" t="str">
        <f ca="1">IF($A21="","",COUNTIF(INDIRECT("Planning!"&amp;VLOOKUP($A$1,tab_z,2,FALSE)&amp;(12+((ROW()-3)*3))&amp;":"&amp;VLOOKUP($A$1,tab_z,3,FALSE)&amp;(12+((ROW()-3)*3))),Système!$N$11))</f>
        <v/>
      </c>
      <c r="AH21" s="111" t="str">
        <f ca="1">IF($A21="","",COUNTIF(INDIRECT("Planning!"&amp;VLOOKUP($A$1,tab_z,2,FALSE)&amp;(12+((ROW()-3)*3))&amp;":"&amp;VLOOKUP($A$1,tab_z,3,FALSE)&amp;(12+((ROW()-3)*3))),Système!$N$13))</f>
        <v/>
      </c>
      <c r="AI21" s="111" t="str">
        <f ca="1">IF($A21="","",COUNTIF(INDIRECT("Planning!"&amp;VLOOKUP($A$1,tab_z,2,FALSE)&amp;(12+((ROW()-3)*3))&amp;":"&amp;VLOOKUP($A$1,tab_z,3,FALSE)&amp;(12+((ROW()-3)*3))),Système!$N$15))</f>
        <v/>
      </c>
      <c r="AJ21" s="111" t="str">
        <f ca="1">IF($A21="","",COUNTIF(INDIRECT("Planning!"&amp;VLOOKUP($A$1,tab_z,2,FALSE)&amp;(12+((ROW()-3)*3))&amp;":"&amp;VLOOKUP($A$1,tab_z,3,FALSE)&amp;(12+((ROW()-3)*3))),Système!$N$16))</f>
        <v/>
      </c>
      <c r="AK21" s="111" t="str">
        <f ca="1">IF($A21="","",COUNTIF(INDIRECT("Planning!"&amp;VLOOKUP($A$1,tab_z,2,FALSE)&amp;(12+((ROW()-3)*3))&amp;":"&amp;VLOOKUP($A$1,tab_z,3,FALSE)&amp;(12+((ROW()-3)*3))),Système!$N$17))</f>
        <v/>
      </c>
      <c r="AL21" s="111" t="str">
        <f ca="1">IF($A21="","",COUNTIF(INDIRECT("Planning!"&amp;VLOOKUP($A$1,tab_z,2,FALSE)&amp;(12+((ROW()-3)*3))&amp;":"&amp;VLOOKUP($A$1,tab_z,3,FALSE)&amp;(12+((ROW()-3)*3))),Système!$N$43))</f>
        <v/>
      </c>
    </row>
    <row r="22" spans="1:38" ht="18.75" customHeight="1" x14ac:dyDescent="0.25">
      <c r="A22" s="107" t="str">
        <f t="shared" ca="1" si="1"/>
        <v/>
      </c>
      <c r="B22" s="108" t="str">
        <f t="shared" ca="1" si="2"/>
        <v/>
      </c>
      <c r="C22" s="108" t="str">
        <f t="shared" ca="1" si="5"/>
        <v/>
      </c>
      <c r="D22" s="109" t="str">
        <f t="shared" ca="1" si="0"/>
        <v/>
      </c>
      <c r="E22" s="110" t="str">
        <f ca="1">IF($A22="","",COUNTIF(INDIRECT("Planning!"&amp;VLOOKUP($A$1,tab_z,2,FALSE)&amp;(17+((ROW()-3)*3))&amp;":"&amp;VLOOKUP($A$1,tab_z,3,FALSE)&amp;(18+((ROW()-3)*3))),Système!$J$3)*Système!$K$3)</f>
        <v/>
      </c>
      <c r="F22" s="110" t="str">
        <f ca="1">IF($A22="","",COUNTIF(INDIRECT("Planning!"&amp;VLOOKUP($A$1,tab_z,2,FALSE)&amp;(17+((ROW()-3)*3))&amp;":"&amp;VLOOKUP($A$1,tab_z,3,FALSE)&amp;(18+((ROW()-3)*3))),Système!$J$4)*Système!$K$4)</f>
        <v/>
      </c>
      <c r="G22" s="110" t="str">
        <f ca="1">IF($A22="","",COUNTIF(INDIRECT("Planning!"&amp;VLOOKUP($A$1,tab_z,2,FALSE)&amp;(17+((ROW()-3)*3))&amp;":"&amp;VLOOKUP($A$1,tab_z,3,FALSE)&amp;(18+((ROW()-3)*3))),Système!$J$5)*Système!$K$5)</f>
        <v/>
      </c>
      <c r="H22" s="110" t="str">
        <f ca="1">IF($A22="","",COUNTIF(INDIRECT("Planning!"&amp;VLOOKUP($A$1,tab_z,2,FALSE)&amp;(17+((ROW()-3)*3))&amp;":"&amp;VLOOKUP($A$1,tab_z,3,FALSE)&amp;(18+((ROW()-3)*3))),Système!$J$9)*Système!$K$9)</f>
        <v/>
      </c>
      <c r="I22" s="110" t="str">
        <f ca="1">IF($A22="","",COUNTIF(INDIRECT("Planning!"&amp;VLOOKUP($A$1,tab_z,2,FALSE)&amp;(17+((ROW()-3)*3))&amp;":"&amp;VLOOKUP($A$1,tab_z,3,FALSE)&amp;(18+((ROW()-3)*3))),Système!$J$10)*Système!$K$10)</f>
        <v/>
      </c>
      <c r="J22" s="110" t="str">
        <f ca="1">IF($A22="","",COUNTIF(INDIRECT("Planning!"&amp;VLOOKUP($A$1,tab_z,2,FALSE)&amp;(17+((ROW()-3)*3))&amp;":"&amp;VLOOKUP($A$1,tab_z,3,FALSE)&amp;(18+((ROW()-3)*3))),Système!$J$11)*Système!$K$11)</f>
        <v/>
      </c>
      <c r="K22" s="110" t="str">
        <f ca="1">IF($A22="","",COUNTIF(INDIRECT("Planning!"&amp;VLOOKUP($A$1,tab_z,2,FALSE)&amp;(17+((ROW()-3)*3))&amp;":"&amp;VLOOKUP($A$1,tab_z,3,FALSE)&amp;(18+((ROW()-3)*3))),Système!$J$12)*Système!$K$12)</f>
        <v/>
      </c>
      <c r="L22" s="110" t="str">
        <f ca="1">IF($A22="","",COUNTIF(INDIRECT("Planning!"&amp;VLOOKUP($A$1,tab_z,2,FALSE)&amp;(17+((ROW()-3)*3))&amp;":"&amp;VLOOKUP($A$1,tab_z,3,FALSE)&amp;(18+((ROW()-3)*3))),Système!$J$13)*Système!$K$13)</f>
        <v/>
      </c>
      <c r="M22" s="110" t="str">
        <f ca="1">IF($A22="","",COUNTIF(INDIRECT("Planning!"&amp;VLOOKUP($A$1,tab_z,2,FALSE)&amp;(17+((ROW()-3)*3))&amp;":"&amp;VLOOKUP($A$1,tab_z,3,FALSE)&amp;(18+((ROW()-3)*3))),Système!$J$14)*Système!$K$14)</f>
        <v/>
      </c>
      <c r="N22" s="110" t="str">
        <f ca="1">IF($A22="","",COUNTIF(INDIRECT("Planning!"&amp;VLOOKUP($A$1,tab_z,2,FALSE)&amp;(17+((ROW()-3)*3))&amp;":"&amp;VLOOKUP($A$1,tab_z,3,FALSE)&amp;(18+((ROW()-3)*3))),Système!$J$15)*Système!$K$15)</f>
        <v/>
      </c>
      <c r="O22" s="110" t="str">
        <f ca="1">IF($A22="","",COUNTIF(INDIRECT("Planning!"&amp;VLOOKUP($A$1,tab_z,2,FALSE)&amp;(17+((ROW()-3)*3))&amp;":"&amp;VLOOKUP($A$1,tab_z,3,FALSE)&amp;(18+((ROW()-3)*3))),Système!$J$16)*Système!$K$16)</f>
        <v/>
      </c>
      <c r="P22" s="110" t="str">
        <f ca="1">IF($A22="","",COUNTIF(INDIRECT("Planning!"&amp;VLOOKUP($A$1,tab_z,2,FALSE)&amp;(17+((ROW()-3)*3))&amp;":"&amp;VLOOKUP($A$1,tab_z,3,FALSE)&amp;(18+((ROW()-3)*3))),Système!$J$21)*Système!$K$21)</f>
        <v/>
      </c>
      <c r="Q22" s="110" t="str">
        <f ca="1">IF($A22="","",COUNTIF(INDIRECT("Planning!"&amp;VLOOKUP($A$1,tab_z,2,FALSE)&amp;(17+((ROW()-3)*3))&amp;":"&amp;VLOOKUP($A$1,tab_z,3,FALSE)&amp;(18+((ROW()-3)*3))),Système!$J$22)*Système!$K$22)</f>
        <v/>
      </c>
      <c r="R22" s="110" t="str">
        <f ca="1">IF($A22="","",COUNTIF(INDIRECT("Planning!"&amp;VLOOKUP($A$1,tab_z,2,FALSE)&amp;(17+((ROW()-3)*3))&amp;":"&amp;VLOOKUP($A$1,tab_z,3,FALSE)&amp;(18+((ROW()-3)*3))),Système!$J$23)*Système!$K$23)</f>
        <v/>
      </c>
      <c r="S22" s="110" t="str">
        <f ca="1">IF($A22="","",COUNTIF(INDIRECT("Planning!"&amp;VLOOKUP($A$1,tab_z,2,FALSE)&amp;(17+((ROW()-3)*3))&amp;":"&amp;VLOOKUP($A$1,tab_z,3,FALSE)&amp;(18+((ROW()-3)*3))),Système!$J$24)*Système!$K$24)</f>
        <v/>
      </c>
      <c r="T22" s="110" t="str">
        <f ca="1">IF($A22="","",COUNTIF(INDIRECT("Planning!"&amp;VLOOKUP($A$1,tab_z,2,FALSE)&amp;(17+((ROW()-3)*3))&amp;":"&amp;VLOOKUP($A$1,tab_z,3,FALSE)&amp;(18+((ROW()-3)*3))),Système!$J$27)*Système!$K$27)</f>
        <v/>
      </c>
      <c r="U22" s="110" t="str">
        <f ca="1">IF($A22="","",COUNTIF(INDIRECT("Planning!"&amp;VLOOKUP($A$1,tab_z,2,FALSE)&amp;(17+((ROW()-3)*3))&amp;":"&amp;VLOOKUP($A$1,tab_z,3,FALSE)&amp;(18+((ROW()-3)*3))),Système!$J$28)*Système!$K$28)</f>
        <v/>
      </c>
      <c r="V22" s="110" t="str">
        <f ca="1">IF($A22="","",COUNTIF(INDIRECT("Planning!"&amp;VLOOKUP($A$1,tab_z,2,FALSE)&amp;(17+((ROW()-3)*3))&amp;":"&amp;VLOOKUP($A$1,tab_z,3,FALSE)&amp;(18+((ROW()-3)*3))),Système!$J$29)*Système!$K$29)</f>
        <v/>
      </c>
      <c r="W22" s="110" t="str">
        <f ca="1">IF($A22="","",COUNTIF(INDIRECT("Planning!"&amp;VLOOKUP($A$1,tab_z,2,FALSE)&amp;(17+((ROW()-3)*3))&amp;":"&amp;VLOOKUP($A$1,tab_z,3,FALSE)&amp;(18+((ROW()-3)*3))),Système!$J$30)*Système!$K$30)</f>
        <v/>
      </c>
      <c r="X22" s="110" t="str">
        <f ca="1">IF($A22="","",COUNTIF(INDIRECT("Planning!"&amp;VLOOKUP($A$1,tab_z,2,FALSE)&amp;(17+((ROW()-3)*3))&amp;":"&amp;VLOOKUP($A$1,tab_z,3,FALSE)&amp;(18+((ROW()-3)*3))),Système!$J$33)*Système!$K$33)</f>
        <v/>
      </c>
      <c r="Y22" s="110" t="str">
        <f ca="1">IF($A22="","",COUNTIF(INDIRECT("Planning!"&amp;VLOOKUP($A$1,tab_z,2,FALSE)&amp;(17+((ROW()-3)*3))&amp;":"&amp;VLOOKUP($A$1,tab_z,3,FALSE)&amp;(18+((ROW()-3)*3))),Système!$J$34)*Système!$K$34)</f>
        <v/>
      </c>
      <c r="Z22" s="110" t="str">
        <f ca="1">IF($A22="","",COUNTIF(INDIRECT("Planning!"&amp;VLOOKUP($A$1,tab_z,2,FALSE)&amp;(17+((ROW()-3)*3))&amp;":"&amp;VLOOKUP($A$1,tab_z,3,FALSE)&amp;(18+((ROW()-3)*3))),Système!$J$35)*Système!$K$35)</f>
        <v/>
      </c>
      <c r="AA22" s="110" t="str">
        <f ca="1">IF($A22="","",COUNTIF(INDIRECT("Planning!"&amp;VLOOKUP($A$1,tab_z,2,FALSE)&amp;(17+((ROW()-3)*3))&amp;":"&amp;VLOOKUP($A$1,tab_z,3,FALSE)&amp;(18+((ROW()-3)*3))),Système!$J$36)*Système!$K$36)</f>
        <v/>
      </c>
      <c r="AB22" s="110" t="str">
        <f ca="1">IF($A22="","",COUNTIF(INDIRECT("Planning!"&amp;VLOOKUP($A$1,tab_z,2,FALSE)&amp;(17+((ROW()-3)*3))&amp;":"&amp;VLOOKUP($A$1,tab_z,3,FALSE)&amp;(18+((ROW()-3)*3))),Système!$J$37)*Système!$K$37)</f>
        <v/>
      </c>
      <c r="AC22" s="111" t="str">
        <f ca="1">IF($A22="","",COUNTIF(INDIRECT("Planning!"&amp;VLOOKUP($A$1,tab_z,2,FALSE)&amp;(12+((ROW()-3)*3))&amp;":"&amp;VLOOKUP($A$1,tab_z,3,FALSE)&amp;(12+((ROW()-3)*3))),Système!$N$6))</f>
        <v/>
      </c>
      <c r="AD22" s="111" t="str">
        <f ca="1">IF($A22="","",COUNTIF(INDIRECT("Planning!"&amp;VLOOKUP($A$1,tab_z,2,FALSE)&amp;(12+((ROW()-3)*3))&amp;":"&amp;VLOOKUP($A$1,tab_z,3,FALSE)&amp;(12+((ROW()-3)*3))),Système!$N$7))</f>
        <v/>
      </c>
      <c r="AE22" s="111" t="str">
        <f ca="1">IF($A22="","",COUNTIF(INDIRECT("Planning!"&amp;VLOOKUP($A$1,tab_z,2,FALSE)&amp;(12+((ROW()-3)*3))&amp;":"&amp;VLOOKUP($A$1,tab_z,3,FALSE)&amp;(12+((ROW()-3)*3))),Système!$N$8))</f>
        <v/>
      </c>
      <c r="AF22" s="111" t="str">
        <f ca="1">IF($A22="","",COUNTIF(INDIRECT("Planning!"&amp;VLOOKUP($A$1,tab_z,2,FALSE)&amp;(12+((ROW()-3)*3))&amp;":"&amp;VLOOKUP($A$1,tab_z,3,FALSE)&amp;(12+((ROW()-3)*3))),Système!$N$10))</f>
        <v/>
      </c>
      <c r="AG22" s="111" t="str">
        <f ca="1">IF($A22="","",COUNTIF(INDIRECT("Planning!"&amp;VLOOKUP($A$1,tab_z,2,FALSE)&amp;(12+((ROW()-3)*3))&amp;":"&amp;VLOOKUP($A$1,tab_z,3,FALSE)&amp;(12+((ROW()-3)*3))),Système!$N$11))</f>
        <v/>
      </c>
      <c r="AH22" s="111" t="str">
        <f ca="1">IF($A22="","",COUNTIF(INDIRECT("Planning!"&amp;VLOOKUP($A$1,tab_z,2,FALSE)&amp;(12+((ROW()-3)*3))&amp;":"&amp;VLOOKUP($A$1,tab_z,3,FALSE)&amp;(12+((ROW()-3)*3))),Système!$N$13))</f>
        <v/>
      </c>
      <c r="AI22" s="111" t="str">
        <f ca="1">IF($A22="","",COUNTIF(INDIRECT("Planning!"&amp;VLOOKUP($A$1,tab_z,2,FALSE)&amp;(12+((ROW()-3)*3))&amp;":"&amp;VLOOKUP($A$1,tab_z,3,FALSE)&amp;(12+((ROW()-3)*3))),Système!$N$15))</f>
        <v/>
      </c>
      <c r="AJ22" s="111" t="str">
        <f ca="1">IF($A22="","",COUNTIF(INDIRECT("Planning!"&amp;VLOOKUP($A$1,tab_z,2,FALSE)&amp;(12+((ROW()-3)*3))&amp;":"&amp;VLOOKUP($A$1,tab_z,3,FALSE)&amp;(12+((ROW()-3)*3))),Système!$N$16))</f>
        <v/>
      </c>
      <c r="AK22" s="111" t="str">
        <f ca="1">IF($A22="","",COUNTIF(INDIRECT("Planning!"&amp;VLOOKUP($A$1,tab_z,2,FALSE)&amp;(12+((ROW()-3)*3))&amp;":"&amp;VLOOKUP($A$1,tab_z,3,FALSE)&amp;(12+((ROW()-3)*3))),Système!$N$17))</f>
        <v/>
      </c>
      <c r="AL22" s="111" t="str">
        <f ca="1">IF($A22="","",COUNTIF(INDIRECT("Planning!"&amp;VLOOKUP($A$1,tab_z,2,FALSE)&amp;(12+((ROW()-3)*3))&amp;":"&amp;VLOOKUP($A$1,tab_z,3,FALSE)&amp;(12+((ROW()-3)*3))),Système!$N$43))</f>
        <v/>
      </c>
    </row>
    <row r="23" spans="1:38" ht="18.75" customHeight="1" x14ac:dyDescent="0.25">
      <c r="A23" s="107" t="str">
        <f t="shared" ca="1" si="1"/>
        <v/>
      </c>
      <c r="B23" s="108" t="str">
        <f t="shared" ca="1" si="2"/>
        <v/>
      </c>
      <c r="C23" s="108" t="str">
        <f t="shared" ca="1" si="5"/>
        <v/>
      </c>
      <c r="D23" s="109" t="str">
        <f t="shared" ca="1" si="0"/>
        <v/>
      </c>
      <c r="E23" s="110" t="str">
        <f ca="1">IF($A23="","",COUNTIF(INDIRECT("Planning!"&amp;VLOOKUP($A$1,tab_z,2,FALSE)&amp;(17+((ROW()-3)*3))&amp;":"&amp;VLOOKUP($A$1,tab_z,3,FALSE)&amp;(18+((ROW()-3)*3))),Système!$J$3)*Système!$K$3)</f>
        <v/>
      </c>
      <c r="F23" s="110" t="str">
        <f ca="1">IF($A23="","",COUNTIF(INDIRECT("Planning!"&amp;VLOOKUP($A$1,tab_z,2,FALSE)&amp;(17+((ROW()-3)*3))&amp;":"&amp;VLOOKUP($A$1,tab_z,3,FALSE)&amp;(18+((ROW()-3)*3))),Système!$J$4)*Système!$K$4)</f>
        <v/>
      </c>
      <c r="G23" s="110" t="str">
        <f ca="1">IF($A23="","",COUNTIF(INDIRECT("Planning!"&amp;VLOOKUP($A$1,tab_z,2,FALSE)&amp;(17+((ROW()-3)*3))&amp;":"&amp;VLOOKUP($A$1,tab_z,3,FALSE)&amp;(18+((ROW()-3)*3))),Système!$J$5)*Système!$K$5)</f>
        <v/>
      </c>
      <c r="H23" s="110" t="str">
        <f ca="1">IF($A23="","",COUNTIF(INDIRECT("Planning!"&amp;VLOOKUP($A$1,tab_z,2,FALSE)&amp;(17+((ROW()-3)*3))&amp;":"&amp;VLOOKUP($A$1,tab_z,3,FALSE)&amp;(18+((ROW()-3)*3))),Système!$J$9)*Système!$K$9)</f>
        <v/>
      </c>
      <c r="I23" s="110" t="str">
        <f ca="1">IF($A23="","",COUNTIF(INDIRECT("Planning!"&amp;VLOOKUP($A$1,tab_z,2,FALSE)&amp;(17+((ROW()-3)*3))&amp;":"&amp;VLOOKUP($A$1,tab_z,3,FALSE)&amp;(18+((ROW()-3)*3))),Système!$J$10)*Système!$K$10)</f>
        <v/>
      </c>
      <c r="J23" s="110" t="str">
        <f ca="1">IF($A23="","",COUNTIF(INDIRECT("Planning!"&amp;VLOOKUP($A$1,tab_z,2,FALSE)&amp;(17+((ROW()-3)*3))&amp;":"&amp;VLOOKUP($A$1,tab_z,3,FALSE)&amp;(18+((ROW()-3)*3))),Système!$J$11)*Système!$K$11)</f>
        <v/>
      </c>
      <c r="K23" s="110" t="str">
        <f ca="1">IF($A23="","",COUNTIF(INDIRECT("Planning!"&amp;VLOOKUP($A$1,tab_z,2,FALSE)&amp;(17+((ROW()-3)*3))&amp;":"&amp;VLOOKUP($A$1,tab_z,3,FALSE)&amp;(18+((ROW()-3)*3))),Système!$J$12)*Système!$K$12)</f>
        <v/>
      </c>
      <c r="L23" s="110" t="str">
        <f ca="1">IF($A23="","",COUNTIF(INDIRECT("Planning!"&amp;VLOOKUP($A$1,tab_z,2,FALSE)&amp;(17+((ROW()-3)*3))&amp;":"&amp;VLOOKUP($A$1,tab_z,3,FALSE)&amp;(18+((ROW()-3)*3))),Système!$J$13)*Système!$K$13)</f>
        <v/>
      </c>
      <c r="M23" s="110" t="str">
        <f ca="1">IF($A23="","",COUNTIF(INDIRECT("Planning!"&amp;VLOOKUP($A$1,tab_z,2,FALSE)&amp;(17+((ROW()-3)*3))&amp;":"&amp;VLOOKUP($A$1,tab_z,3,FALSE)&amp;(18+((ROW()-3)*3))),Système!$J$14)*Système!$K$14)</f>
        <v/>
      </c>
      <c r="N23" s="110" t="str">
        <f ca="1">IF($A23="","",COUNTIF(INDIRECT("Planning!"&amp;VLOOKUP($A$1,tab_z,2,FALSE)&amp;(17+((ROW()-3)*3))&amp;":"&amp;VLOOKUP($A$1,tab_z,3,FALSE)&amp;(18+((ROW()-3)*3))),Système!$J$15)*Système!$K$15)</f>
        <v/>
      </c>
      <c r="O23" s="110" t="str">
        <f ca="1">IF($A23="","",COUNTIF(INDIRECT("Planning!"&amp;VLOOKUP($A$1,tab_z,2,FALSE)&amp;(17+((ROW()-3)*3))&amp;":"&amp;VLOOKUP($A$1,tab_z,3,FALSE)&amp;(18+((ROW()-3)*3))),Système!$J$16)*Système!$K$16)</f>
        <v/>
      </c>
      <c r="P23" s="110" t="str">
        <f ca="1">IF($A23="","",COUNTIF(INDIRECT("Planning!"&amp;VLOOKUP($A$1,tab_z,2,FALSE)&amp;(17+((ROW()-3)*3))&amp;":"&amp;VLOOKUP($A$1,tab_z,3,FALSE)&amp;(18+((ROW()-3)*3))),Système!$J$21)*Système!$K$21)</f>
        <v/>
      </c>
      <c r="Q23" s="110" t="str">
        <f ca="1">IF($A23="","",COUNTIF(INDIRECT("Planning!"&amp;VLOOKUP($A$1,tab_z,2,FALSE)&amp;(17+((ROW()-3)*3))&amp;":"&amp;VLOOKUP($A$1,tab_z,3,FALSE)&amp;(18+((ROW()-3)*3))),Système!$J$22)*Système!$K$22)</f>
        <v/>
      </c>
      <c r="R23" s="110" t="str">
        <f ca="1">IF($A23="","",COUNTIF(INDIRECT("Planning!"&amp;VLOOKUP($A$1,tab_z,2,FALSE)&amp;(17+((ROW()-3)*3))&amp;":"&amp;VLOOKUP($A$1,tab_z,3,FALSE)&amp;(18+((ROW()-3)*3))),Système!$J$23)*Système!$K$23)</f>
        <v/>
      </c>
      <c r="S23" s="110" t="str">
        <f ca="1">IF($A23="","",COUNTIF(INDIRECT("Planning!"&amp;VLOOKUP($A$1,tab_z,2,FALSE)&amp;(17+((ROW()-3)*3))&amp;":"&amp;VLOOKUP($A$1,tab_z,3,FALSE)&amp;(18+((ROW()-3)*3))),Système!$J$24)*Système!$K$24)</f>
        <v/>
      </c>
      <c r="T23" s="110" t="str">
        <f ca="1">IF($A23="","",COUNTIF(INDIRECT("Planning!"&amp;VLOOKUP($A$1,tab_z,2,FALSE)&amp;(17+((ROW()-3)*3))&amp;":"&amp;VLOOKUP($A$1,tab_z,3,FALSE)&amp;(18+((ROW()-3)*3))),Système!$J$27)*Système!$K$27)</f>
        <v/>
      </c>
      <c r="U23" s="110" t="str">
        <f ca="1">IF($A23="","",COUNTIF(INDIRECT("Planning!"&amp;VLOOKUP($A$1,tab_z,2,FALSE)&amp;(17+((ROW()-3)*3))&amp;":"&amp;VLOOKUP($A$1,tab_z,3,FALSE)&amp;(18+((ROW()-3)*3))),Système!$J$28)*Système!$K$28)</f>
        <v/>
      </c>
      <c r="V23" s="110" t="str">
        <f ca="1">IF($A23="","",COUNTIF(INDIRECT("Planning!"&amp;VLOOKUP($A$1,tab_z,2,FALSE)&amp;(17+((ROW()-3)*3))&amp;":"&amp;VLOOKUP($A$1,tab_z,3,FALSE)&amp;(18+((ROW()-3)*3))),Système!$J$29)*Système!$K$29)</f>
        <v/>
      </c>
      <c r="W23" s="110" t="str">
        <f ca="1">IF($A23="","",COUNTIF(INDIRECT("Planning!"&amp;VLOOKUP($A$1,tab_z,2,FALSE)&amp;(17+((ROW()-3)*3))&amp;":"&amp;VLOOKUP($A$1,tab_z,3,FALSE)&amp;(18+((ROW()-3)*3))),Système!$J$30)*Système!$K$30)</f>
        <v/>
      </c>
      <c r="X23" s="110" t="str">
        <f ca="1">IF($A23="","",COUNTIF(INDIRECT("Planning!"&amp;VLOOKUP($A$1,tab_z,2,FALSE)&amp;(17+((ROW()-3)*3))&amp;":"&amp;VLOOKUP($A$1,tab_z,3,FALSE)&amp;(18+((ROW()-3)*3))),Système!$J$33)*Système!$K$33)</f>
        <v/>
      </c>
      <c r="Y23" s="110" t="str">
        <f ca="1">IF($A23="","",COUNTIF(INDIRECT("Planning!"&amp;VLOOKUP($A$1,tab_z,2,FALSE)&amp;(17+((ROW()-3)*3))&amp;":"&amp;VLOOKUP($A$1,tab_z,3,FALSE)&amp;(18+((ROW()-3)*3))),Système!$J$34)*Système!$K$34)</f>
        <v/>
      </c>
      <c r="Z23" s="110" t="str">
        <f ca="1">IF($A23="","",COUNTIF(INDIRECT("Planning!"&amp;VLOOKUP($A$1,tab_z,2,FALSE)&amp;(17+((ROW()-3)*3))&amp;":"&amp;VLOOKUP($A$1,tab_z,3,FALSE)&amp;(18+((ROW()-3)*3))),Système!$J$35)*Système!$K$35)</f>
        <v/>
      </c>
      <c r="AA23" s="110" t="str">
        <f ca="1">IF($A23="","",COUNTIF(INDIRECT("Planning!"&amp;VLOOKUP($A$1,tab_z,2,FALSE)&amp;(17+((ROW()-3)*3))&amp;":"&amp;VLOOKUP($A$1,tab_z,3,FALSE)&amp;(18+((ROW()-3)*3))),Système!$J$36)*Système!$K$36)</f>
        <v/>
      </c>
      <c r="AB23" s="110" t="str">
        <f ca="1">IF($A23="","",COUNTIF(INDIRECT("Planning!"&amp;VLOOKUP($A$1,tab_z,2,FALSE)&amp;(17+((ROW()-3)*3))&amp;":"&amp;VLOOKUP($A$1,tab_z,3,FALSE)&amp;(18+((ROW()-3)*3))),Système!$J$37)*Système!$K$37)</f>
        <v/>
      </c>
      <c r="AC23" s="111" t="str">
        <f ca="1">IF($A23="","",COUNTIF(INDIRECT("Planning!"&amp;VLOOKUP($A$1,tab_z,2,FALSE)&amp;(12+((ROW()-3)*3))&amp;":"&amp;VLOOKUP($A$1,tab_z,3,FALSE)&amp;(12+((ROW()-3)*3))),Système!$N$6))</f>
        <v/>
      </c>
      <c r="AD23" s="111" t="str">
        <f ca="1">IF($A23="","",COUNTIF(INDIRECT("Planning!"&amp;VLOOKUP($A$1,tab_z,2,FALSE)&amp;(12+((ROW()-3)*3))&amp;":"&amp;VLOOKUP($A$1,tab_z,3,FALSE)&amp;(12+((ROW()-3)*3))),Système!$N$7))</f>
        <v/>
      </c>
      <c r="AE23" s="111" t="str">
        <f ca="1">IF($A23="","",COUNTIF(INDIRECT("Planning!"&amp;VLOOKUP($A$1,tab_z,2,FALSE)&amp;(12+((ROW()-3)*3))&amp;":"&amp;VLOOKUP($A$1,tab_z,3,FALSE)&amp;(12+((ROW()-3)*3))),Système!$N$8))</f>
        <v/>
      </c>
      <c r="AF23" s="111" t="str">
        <f ca="1">IF($A23="","",COUNTIF(INDIRECT("Planning!"&amp;VLOOKUP($A$1,tab_z,2,FALSE)&amp;(12+((ROW()-3)*3))&amp;":"&amp;VLOOKUP($A$1,tab_z,3,FALSE)&amp;(12+((ROW()-3)*3))),Système!$N$10))</f>
        <v/>
      </c>
      <c r="AG23" s="111" t="str">
        <f ca="1">IF($A23="","",COUNTIF(INDIRECT("Planning!"&amp;VLOOKUP($A$1,tab_z,2,FALSE)&amp;(12+((ROW()-3)*3))&amp;":"&amp;VLOOKUP($A$1,tab_z,3,FALSE)&amp;(12+((ROW()-3)*3))),Système!$N$11))</f>
        <v/>
      </c>
      <c r="AH23" s="111" t="str">
        <f ca="1">IF($A23="","",COUNTIF(INDIRECT("Planning!"&amp;VLOOKUP($A$1,tab_z,2,FALSE)&amp;(12+((ROW()-3)*3))&amp;":"&amp;VLOOKUP($A$1,tab_z,3,FALSE)&amp;(12+((ROW()-3)*3))),Système!$N$13))</f>
        <v/>
      </c>
      <c r="AI23" s="111" t="str">
        <f ca="1">IF($A23="","",COUNTIF(INDIRECT("Planning!"&amp;VLOOKUP($A$1,tab_z,2,FALSE)&amp;(12+((ROW()-3)*3))&amp;":"&amp;VLOOKUP($A$1,tab_z,3,FALSE)&amp;(12+((ROW()-3)*3))),Système!$N$15))</f>
        <v/>
      </c>
      <c r="AJ23" s="111" t="str">
        <f ca="1">IF($A23="","",COUNTIF(INDIRECT("Planning!"&amp;VLOOKUP($A$1,tab_z,2,FALSE)&amp;(12+((ROW()-3)*3))&amp;":"&amp;VLOOKUP($A$1,tab_z,3,FALSE)&amp;(12+((ROW()-3)*3))),Système!$N$16))</f>
        <v/>
      </c>
      <c r="AK23" s="111" t="str">
        <f ca="1">IF($A23="","",COUNTIF(INDIRECT("Planning!"&amp;VLOOKUP($A$1,tab_z,2,FALSE)&amp;(12+((ROW()-3)*3))&amp;":"&amp;VLOOKUP($A$1,tab_z,3,FALSE)&amp;(12+((ROW()-3)*3))),Système!$N$17))</f>
        <v/>
      </c>
      <c r="AL23" s="111" t="str">
        <f ca="1">IF($A23="","",COUNTIF(INDIRECT("Planning!"&amp;VLOOKUP($A$1,tab_z,2,FALSE)&amp;(12+((ROW()-3)*3))&amp;":"&amp;VLOOKUP($A$1,tab_z,3,FALSE)&amp;(12+((ROW()-3)*3))),Système!$N$43))</f>
        <v/>
      </c>
    </row>
    <row r="24" spans="1:38" ht="18.75" customHeight="1" x14ac:dyDescent="0.25">
      <c r="A24" s="107" t="str">
        <f t="shared" ca="1" si="1"/>
        <v/>
      </c>
      <c r="B24" s="108" t="str">
        <f t="shared" ca="1" si="2"/>
        <v/>
      </c>
      <c r="C24" s="108" t="str">
        <f t="shared" ca="1" si="5"/>
        <v/>
      </c>
      <c r="D24" s="109" t="str">
        <f t="shared" ca="1" si="0"/>
        <v/>
      </c>
      <c r="E24" s="110" t="str">
        <f ca="1">IF($A24="","",COUNTIF(INDIRECT("Planning!"&amp;VLOOKUP($A$1,tab_z,2,FALSE)&amp;(17+((ROW()-3)*3))&amp;":"&amp;VLOOKUP($A$1,tab_z,3,FALSE)&amp;(18+((ROW()-3)*3))),Système!$J$3)*Système!$K$3)</f>
        <v/>
      </c>
      <c r="F24" s="110" t="str">
        <f ca="1">IF($A24="","",COUNTIF(INDIRECT("Planning!"&amp;VLOOKUP($A$1,tab_z,2,FALSE)&amp;(17+((ROW()-3)*3))&amp;":"&amp;VLOOKUP($A$1,tab_z,3,FALSE)&amp;(18+((ROW()-3)*3))),Système!$J$4)*Système!$K$4)</f>
        <v/>
      </c>
      <c r="G24" s="110" t="str">
        <f ca="1">IF($A24="","",COUNTIF(INDIRECT("Planning!"&amp;VLOOKUP($A$1,tab_z,2,FALSE)&amp;(17+((ROW()-3)*3))&amp;":"&amp;VLOOKUP($A$1,tab_z,3,FALSE)&amp;(18+((ROW()-3)*3))),Système!$J$5)*Système!$K$5)</f>
        <v/>
      </c>
      <c r="H24" s="110" t="str">
        <f ca="1">IF($A24="","",COUNTIF(INDIRECT("Planning!"&amp;VLOOKUP($A$1,tab_z,2,FALSE)&amp;(17+((ROW()-3)*3))&amp;":"&amp;VLOOKUP($A$1,tab_z,3,FALSE)&amp;(18+((ROW()-3)*3))),Système!$J$9)*Système!$K$9)</f>
        <v/>
      </c>
      <c r="I24" s="110" t="str">
        <f ca="1">IF($A24="","",COUNTIF(INDIRECT("Planning!"&amp;VLOOKUP($A$1,tab_z,2,FALSE)&amp;(17+((ROW()-3)*3))&amp;":"&amp;VLOOKUP($A$1,tab_z,3,FALSE)&amp;(18+((ROW()-3)*3))),Système!$J$10)*Système!$K$10)</f>
        <v/>
      </c>
      <c r="J24" s="110" t="str">
        <f ca="1">IF($A24="","",COUNTIF(INDIRECT("Planning!"&amp;VLOOKUP($A$1,tab_z,2,FALSE)&amp;(17+((ROW()-3)*3))&amp;":"&amp;VLOOKUP($A$1,tab_z,3,FALSE)&amp;(18+((ROW()-3)*3))),Système!$J$11)*Système!$K$11)</f>
        <v/>
      </c>
      <c r="K24" s="110" t="str">
        <f ca="1">IF($A24="","",COUNTIF(INDIRECT("Planning!"&amp;VLOOKUP($A$1,tab_z,2,FALSE)&amp;(17+((ROW()-3)*3))&amp;":"&amp;VLOOKUP($A$1,tab_z,3,FALSE)&amp;(18+((ROW()-3)*3))),Système!$J$12)*Système!$K$12)</f>
        <v/>
      </c>
      <c r="L24" s="110" t="str">
        <f ca="1">IF($A24="","",COUNTIF(INDIRECT("Planning!"&amp;VLOOKUP($A$1,tab_z,2,FALSE)&amp;(17+((ROW()-3)*3))&amp;":"&amp;VLOOKUP($A$1,tab_z,3,FALSE)&amp;(18+((ROW()-3)*3))),Système!$J$13)*Système!$K$13)</f>
        <v/>
      </c>
      <c r="M24" s="110" t="str">
        <f ca="1">IF($A24="","",COUNTIF(INDIRECT("Planning!"&amp;VLOOKUP($A$1,tab_z,2,FALSE)&amp;(17+((ROW()-3)*3))&amp;":"&amp;VLOOKUP($A$1,tab_z,3,FALSE)&amp;(18+((ROW()-3)*3))),Système!$J$14)*Système!$K$14)</f>
        <v/>
      </c>
      <c r="N24" s="110" t="str">
        <f ca="1">IF($A24="","",COUNTIF(INDIRECT("Planning!"&amp;VLOOKUP($A$1,tab_z,2,FALSE)&amp;(17+((ROW()-3)*3))&amp;":"&amp;VLOOKUP($A$1,tab_z,3,FALSE)&amp;(18+((ROW()-3)*3))),Système!$J$15)*Système!$K$15)</f>
        <v/>
      </c>
      <c r="O24" s="110" t="str">
        <f ca="1">IF($A24="","",COUNTIF(INDIRECT("Planning!"&amp;VLOOKUP($A$1,tab_z,2,FALSE)&amp;(17+((ROW()-3)*3))&amp;":"&amp;VLOOKUP($A$1,tab_z,3,FALSE)&amp;(18+((ROW()-3)*3))),Système!$J$16)*Système!$K$16)</f>
        <v/>
      </c>
      <c r="P24" s="110" t="str">
        <f ca="1">IF($A24="","",COUNTIF(INDIRECT("Planning!"&amp;VLOOKUP($A$1,tab_z,2,FALSE)&amp;(17+((ROW()-3)*3))&amp;":"&amp;VLOOKUP($A$1,tab_z,3,FALSE)&amp;(18+((ROW()-3)*3))),Système!$J$21)*Système!$K$21)</f>
        <v/>
      </c>
      <c r="Q24" s="110" t="str">
        <f ca="1">IF($A24="","",COUNTIF(INDIRECT("Planning!"&amp;VLOOKUP($A$1,tab_z,2,FALSE)&amp;(17+((ROW()-3)*3))&amp;":"&amp;VLOOKUP($A$1,tab_z,3,FALSE)&amp;(18+((ROW()-3)*3))),Système!$J$22)*Système!$K$22)</f>
        <v/>
      </c>
      <c r="R24" s="110" t="str">
        <f ca="1">IF($A24="","",COUNTIF(INDIRECT("Planning!"&amp;VLOOKUP($A$1,tab_z,2,FALSE)&amp;(17+((ROW()-3)*3))&amp;":"&amp;VLOOKUP($A$1,tab_z,3,FALSE)&amp;(18+((ROW()-3)*3))),Système!$J$23)*Système!$K$23)</f>
        <v/>
      </c>
      <c r="S24" s="110" t="str">
        <f ca="1">IF($A24="","",COUNTIF(INDIRECT("Planning!"&amp;VLOOKUP($A$1,tab_z,2,FALSE)&amp;(17+((ROW()-3)*3))&amp;":"&amp;VLOOKUP($A$1,tab_z,3,FALSE)&amp;(18+((ROW()-3)*3))),Système!$J$24)*Système!$K$24)</f>
        <v/>
      </c>
      <c r="T24" s="110" t="str">
        <f ca="1">IF($A24="","",COUNTIF(INDIRECT("Planning!"&amp;VLOOKUP($A$1,tab_z,2,FALSE)&amp;(17+((ROW()-3)*3))&amp;":"&amp;VLOOKUP($A$1,tab_z,3,FALSE)&amp;(18+((ROW()-3)*3))),Système!$J$27)*Système!$K$27)</f>
        <v/>
      </c>
      <c r="U24" s="110" t="str">
        <f ca="1">IF($A24="","",COUNTIF(INDIRECT("Planning!"&amp;VLOOKUP($A$1,tab_z,2,FALSE)&amp;(17+((ROW()-3)*3))&amp;":"&amp;VLOOKUP($A$1,tab_z,3,FALSE)&amp;(18+((ROW()-3)*3))),Système!$J$28)*Système!$K$28)</f>
        <v/>
      </c>
      <c r="V24" s="110" t="str">
        <f ca="1">IF($A24="","",COUNTIF(INDIRECT("Planning!"&amp;VLOOKUP($A$1,tab_z,2,FALSE)&amp;(17+((ROW()-3)*3))&amp;":"&amp;VLOOKUP($A$1,tab_z,3,FALSE)&amp;(18+((ROW()-3)*3))),Système!$J$29)*Système!$K$29)</f>
        <v/>
      </c>
      <c r="W24" s="110" t="str">
        <f ca="1">IF($A24="","",COUNTIF(INDIRECT("Planning!"&amp;VLOOKUP($A$1,tab_z,2,FALSE)&amp;(17+((ROW()-3)*3))&amp;":"&amp;VLOOKUP($A$1,tab_z,3,FALSE)&amp;(18+((ROW()-3)*3))),Système!$J$30)*Système!$K$30)</f>
        <v/>
      </c>
      <c r="X24" s="110" t="str">
        <f ca="1">IF($A24="","",COUNTIF(INDIRECT("Planning!"&amp;VLOOKUP($A$1,tab_z,2,FALSE)&amp;(17+((ROW()-3)*3))&amp;":"&amp;VLOOKUP($A$1,tab_z,3,FALSE)&amp;(18+((ROW()-3)*3))),Système!$J$33)*Système!$K$33)</f>
        <v/>
      </c>
      <c r="Y24" s="110" t="str">
        <f ca="1">IF($A24="","",COUNTIF(INDIRECT("Planning!"&amp;VLOOKUP($A$1,tab_z,2,FALSE)&amp;(17+((ROW()-3)*3))&amp;":"&amp;VLOOKUP($A$1,tab_z,3,FALSE)&amp;(18+((ROW()-3)*3))),Système!$J$34)*Système!$K$34)</f>
        <v/>
      </c>
      <c r="Z24" s="110" t="str">
        <f ca="1">IF($A24="","",COUNTIF(INDIRECT("Planning!"&amp;VLOOKUP($A$1,tab_z,2,FALSE)&amp;(17+((ROW()-3)*3))&amp;":"&amp;VLOOKUP($A$1,tab_z,3,FALSE)&amp;(18+((ROW()-3)*3))),Système!$J$35)*Système!$K$35)</f>
        <v/>
      </c>
      <c r="AA24" s="110" t="str">
        <f ca="1">IF($A24="","",COUNTIF(INDIRECT("Planning!"&amp;VLOOKUP($A$1,tab_z,2,FALSE)&amp;(17+((ROW()-3)*3))&amp;":"&amp;VLOOKUP($A$1,tab_z,3,FALSE)&amp;(18+((ROW()-3)*3))),Système!$J$36)*Système!$K$36)</f>
        <v/>
      </c>
      <c r="AB24" s="110" t="str">
        <f ca="1">IF($A24="","",COUNTIF(INDIRECT("Planning!"&amp;VLOOKUP($A$1,tab_z,2,FALSE)&amp;(17+((ROW()-3)*3))&amp;":"&amp;VLOOKUP($A$1,tab_z,3,FALSE)&amp;(18+((ROW()-3)*3))),Système!$J$37)*Système!$K$37)</f>
        <v/>
      </c>
      <c r="AC24" s="111" t="str">
        <f ca="1">IF($A24="","",COUNTIF(INDIRECT("Planning!"&amp;VLOOKUP($A$1,tab_z,2,FALSE)&amp;(12+((ROW()-3)*3))&amp;":"&amp;VLOOKUP($A$1,tab_z,3,FALSE)&amp;(12+((ROW()-3)*3))),Système!$N$6))</f>
        <v/>
      </c>
      <c r="AD24" s="111" t="str">
        <f ca="1">IF($A24="","",COUNTIF(INDIRECT("Planning!"&amp;VLOOKUP($A$1,tab_z,2,FALSE)&amp;(12+((ROW()-3)*3))&amp;":"&amp;VLOOKUP($A$1,tab_z,3,FALSE)&amp;(12+((ROW()-3)*3))),Système!$N$7))</f>
        <v/>
      </c>
      <c r="AE24" s="111" t="str">
        <f ca="1">IF($A24="","",COUNTIF(INDIRECT("Planning!"&amp;VLOOKUP($A$1,tab_z,2,FALSE)&amp;(12+((ROW()-3)*3))&amp;":"&amp;VLOOKUP($A$1,tab_z,3,FALSE)&amp;(12+((ROW()-3)*3))),Système!$N$8))</f>
        <v/>
      </c>
      <c r="AF24" s="111" t="str">
        <f ca="1">IF($A24="","",COUNTIF(INDIRECT("Planning!"&amp;VLOOKUP($A$1,tab_z,2,FALSE)&amp;(12+((ROW()-3)*3))&amp;":"&amp;VLOOKUP($A$1,tab_z,3,FALSE)&amp;(12+((ROW()-3)*3))),Système!$N$10))</f>
        <v/>
      </c>
      <c r="AG24" s="111" t="str">
        <f ca="1">IF($A24="","",COUNTIF(INDIRECT("Planning!"&amp;VLOOKUP($A$1,tab_z,2,FALSE)&amp;(12+((ROW()-3)*3))&amp;":"&amp;VLOOKUP($A$1,tab_z,3,FALSE)&amp;(12+((ROW()-3)*3))),Système!$N$11))</f>
        <v/>
      </c>
      <c r="AH24" s="111" t="str">
        <f ca="1">IF($A24="","",COUNTIF(INDIRECT("Planning!"&amp;VLOOKUP($A$1,tab_z,2,FALSE)&amp;(12+((ROW()-3)*3))&amp;":"&amp;VLOOKUP($A$1,tab_z,3,FALSE)&amp;(12+((ROW()-3)*3))),Système!$N$13))</f>
        <v/>
      </c>
      <c r="AI24" s="111" t="str">
        <f ca="1">IF($A24="","",COUNTIF(INDIRECT("Planning!"&amp;VLOOKUP($A$1,tab_z,2,FALSE)&amp;(12+((ROW()-3)*3))&amp;":"&amp;VLOOKUP($A$1,tab_z,3,FALSE)&amp;(12+((ROW()-3)*3))),Système!$N$15))</f>
        <v/>
      </c>
      <c r="AJ24" s="111" t="str">
        <f ca="1">IF($A24="","",COUNTIF(INDIRECT("Planning!"&amp;VLOOKUP($A$1,tab_z,2,FALSE)&amp;(12+((ROW()-3)*3))&amp;":"&amp;VLOOKUP($A$1,tab_z,3,FALSE)&amp;(12+((ROW()-3)*3))),Système!$N$16))</f>
        <v/>
      </c>
      <c r="AK24" s="111" t="str">
        <f ca="1">IF($A24="","",COUNTIF(INDIRECT("Planning!"&amp;VLOOKUP($A$1,tab_z,2,FALSE)&amp;(12+((ROW()-3)*3))&amp;":"&amp;VLOOKUP($A$1,tab_z,3,FALSE)&amp;(12+((ROW()-3)*3))),Système!$N$17))</f>
        <v/>
      </c>
      <c r="AL24" s="111" t="str">
        <f ca="1">IF($A24="","",COUNTIF(INDIRECT("Planning!"&amp;VLOOKUP($A$1,tab_z,2,FALSE)&amp;(12+((ROW()-3)*3))&amp;":"&amp;VLOOKUP($A$1,tab_z,3,FALSE)&amp;(12+((ROW()-3)*3))),Système!$N$43))</f>
        <v/>
      </c>
    </row>
    <row r="25" spans="1:38" ht="18.75" customHeight="1" x14ac:dyDescent="0.25">
      <c r="A25" s="107" t="str">
        <f t="shared" ca="1" si="1"/>
        <v/>
      </c>
      <c r="B25" s="108" t="str">
        <f t="shared" ca="1" si="2"/>
        <v/>
      </c>
      <c r="C25" s="108" t="str">
        <f t="shared" ca="1" si="5"/>
        <v/>
      </c>
      <c r="D25" s="109" t="str">
        <f t="shared" ca="1" si="0"/>
        <v/>
      </c>
      <c r="E25" s="110" t="str">
        <f ca="1">IF($A25="","",COUNTIF(INDIRECT("Planning!"&amp;VLOOKUP($A$1,tab_z,2,FALSE)&amp;(17+((ROW()-3)*3))&amp;":"&amp;VLOOKUP($A$1,tab_z,3,FALSE)&amp;(18+((ROW()-3)*3))),Système!$J$3)*Système!$K$3)</f>
        <v/>
      </c>
      <c r="F25" s="110" t="str">
        <f ca="1">IF($A25="","",COUNTIF(INDIRECT("Planning!"&amp;VLOOKUP($A$1,tab_z,2,FALSE)&amp;(17+((ROW()-3)*3))&amp;":"&amp;VLOOKUP($A$1,tab_z,3,FALSE)&amp;(18+((ROW()-3)*3))),Système!$J$4)*Système!$K$4)</f>
        <v/>
      </c>
      <c r="G25" s="110" t="str">
        <f ca="1">IF($A25="","",COUNTIF(INDIRECT("Planning!"&amp;VLOOKUP($A$1,tab_z,2,FALSE)&amp;(17+((ROW()-3)*3))&amp;":"&amp;VLOOKUP($A$1,tab_z,3,FALSE)&amp;(18+((ROW()-3)*3))),Système!$J$5)*Système!$K$5)</f>
        <v/>
      </c>
      <c r="H25" s="110" t="str">
        <f ca="1">IF($A25="","",COUNTIF(INDIRECT("Planning!"&amp;VLOOKUP($A$1,tab_z,2,FALSE)&amp;(17+((ROW()-3)*3))&amp;":"&amp;VLOOKUP($A$1,tab_z,3,FALSE)&amp;(18+((ROW()-3)*3))),Système!$J$9)*Système!$K$9)</f>
        <v/>
      </c>
      <c r="I25" s="110" t="str">
        <f ca="1">IF($A25="","",COUNTIF(INDIRECT("Planning!"&amp;VLOOKUP($A$1,tab_z,2,FALSE)&amp;(17+((ROW()-3)*3))&amp;":"&amp;VLOOKUP($A$1,tab_z,3,FALSE)&amp;(18+((ROW()-3)*3))),Système!$J$10)*Système!$K$10)</f>
        <v/>
      </c>
      <c r="J25" s="110" t="str">
        <f ca="1">IF($A25="","",COUNTIF(INDIRECT("Planning!"&amp;VLOOKUP($A$1,tab_z,2,FALSE)&amp;(17+((ROW()-3)*3))&amp;":"&amp;VLOOKUP($A$1,tab_z,3,FALSE)&amp;(18+((ROW()-3)*3))),Système!$J$11)*Système!$K$11)</f>
        <v/>
      </c>
      <c r="K25" s="110" t="str">
        <f ca="1">IF($A25="","",COUNTIF(INDIRECT("Planning!"&amp;VLOOKUP($A$1,tab_z,2,FALSE)&amp;(17+((ROW()-3)*3))&amp;":"&amp;VLOOKUP($A$1,tab_z,3,FALSE)&amp;(18+((ROW()-3)*3))),Système!$J$12)*Système!$K$12)</f>
        <v/>
      </c>
      <c r="L25" s="110" t="str">
        <f ca="1">IF($A25="","",COUNTIF(INDIRECT("Planning!"&amp;VLOOKUP($A$1,tab_z,2,FALSE)&amp;(17+((ROW()-3)*3))&amp;":"&amp;VLOOKUP($A$1,tab_z,3,FALSE)&amp;(18+((ROW()-3)*3))),Système!$J$13)*Système!$K$13)</f>
        <v/>
      </c>
      <c r="M25" s="110" t="str">
        <f ca="1">IF($A25="","",COUNTIF(INDIRECT("Planning!"&amp;VLOOKUP($A$1,tab_z,2,FALSE)&amp;(17+((ROW()-3)*3))&amp;":"&amp;VLOOKUP($A$1,tab_z,3,FALSE)&amp;(18+((ROW()-3)*3))),Système!$J$14)*Système!$K$14)</f>
        <v/>
      </c>
      <c r="N25" s="110" t="str">
        <f ca="1">IF($A25="","",COUNTIF(INDIRECT("Planning!"&amp;VLOOKUP($A$1,tab_z,2,FALSE)&amp;(17+((ROW()-3)*3))&amp;":"&amp;VLOOKUP($A$1,tab_z,3,FALSE)&amp;(18+((ROW()-3)*3))),Système!$J$15)*Système!$K$15)</f>
        <v/>
      </c>
      <c r="O25" s="110" t="str">
        <f ca="1">IF($A25="","",COUNTIF(INDIRECT("Planning!"&amp;VLOOKUP($A$1,tab_z,2,FALSE)&amp;(17+((ROW()-3)*3))&amp;":"&amp;VLOOKUP($A$1,tab_z,3,FALSE)&amp;(18+((ROW()-3)*3))),Système!$J$16)*Système!$K$16)</f>
        <v/>
      </c>
      <c r="P25" s="110" t="str">
        <f ca="1">IF($A25="","",COUNTIF(INDIRECT("Planning!"&amp;VLOOKUP($A$1,tab_z,2,FALSE)&amp;(17+((ROW()-3)*3))&amp;":"&amp;VLOOKUP($A$1,tab_z,3,FALSE)&amp;(18+((ROW()-3)*3))),Système!$J$21)*Système!$K$21)</f>
        <v/>
      </c>
      <c r="Q25" s="110" t="str">
        <f ca="1">IF($A25="","",COUNTIF(INDIRECT("Planning!"&amp;VLOOKUP($A$1,tab_z,2,FALSE)&amp;(17+((ROW()-3)*3))&amp;":"&amp;VLOOKUP($A$1,tab_z,3,FALSE)&amp;(18+((ROW()-3)*3))),Système!$J$22)*Système!$K$22)</f>
        <v/>
      </c>
      <c r="R25" s="110" t="str">
        <f ca="1">IF($A25="","",COUNTIF(INDIRECT("Planning!"&amp;VLOOKUP($A$1,tab_z,2,FALSE)&amp;(17+((ROW()-3)*3))&amp;":"&amp;VLOOKUP($A$1,tab_z,3,FALSE)&amp;(18+((ROW()-3)*3))),Système!$J$23)*Système!$K$23)</f>
        <v/>
      </c>
      <c r="S25" s="110" t="str">
        <f ca="1">IF($A25="","",COUNTIF(INDIRECT("Planning!"&amp;VLOOKUP($A$1,tab_z,2,FALSE)&amp;(17+((ROW()-3)*3))&amp;":"&amp;VLOOKUP($A$1,tab_z,3,FALSE)&amp;(18+((ROW()-3)*3))),Système!$J$24)*Système!$K$24)</f>
        <v/>
      </c>
      <c r="T25" s="110" t="str">
        <f ca="1">IF($A25="","",COUNTIF(INDIRECT("Planning!"&amp;VLOOKUP($A$1,tab_z,2,FALSE)&amp;(17+((ROW()-3)*3))&amp;":"&amp;VLOOKUP($A$1,tab_z,3,FALSE)&amp;(18+((ROW()-3)*3))),Système!$J$27)*Système!$K$27)</f>
        <v/>
      </c>
      <c r="U25" s="110" t="str">
        <f ca="1">IF($A25="","",COUNTIF(INDIRECT("Planning!"&amp;VLOOKUP($A$1,tab_z,2,FALSE)&amp;(17+((ROW()-3)*3))&amp;":"&amp;VLOOKUP($A$1,tab_z,3,FALSE)&amp;(18+((ROW()-3)*3))),Système!$J$28)*Système!$K$28)</f>
        <v/>
      </c>
      <c r="V25" s="110" t="str">
        <f ca="1">IF($A25="","",COUNTIF(INDIRECT("Planning!"&amp;VLOOKUP($A$1,tab_z,2,FALSE)&amp;(17+((ROW()-3)*3))&amp;":"&amp;VLOOKUP($A$1,tab_z,3,FALSE)&amp;(18+((ROW()-3)*3))),Système!$J$29)*Système!$K$29)</f>
        <v/>
      </c>
      <c r="W25" s="110" t="str">
        <f ca="1">IF($A25="","",COUNTIF(INDIRECT("Planning!"&amp;VLOOKUP($A$1,tab_z,2,FALSE)&amp;(17+((ROW()-3)*3))&amp;":"&amp;VLOOKUP($A$1,tab_z,3,FALSE)&amp;(18+((ROW()-3)*3))),Système!$J$30)*Système!$K$30)</f>
        <v/>
      </c>
      <c r="X25" s="110" t="str">
        <f ca="1">IF($A25="","",COUNTIF(INDIRECT("Planning!"&amp;VLOOKUP($A$1,tab_z,2,FALSE)&amp;(17+((ROW()-3)*3))&amp;":"&amp;VLOOKUP($A$1,tab_z,3,FALSE)&amp;(18+((ROW()-3)*3))),Système!$J$33)*Système!$K$33)</f>
        <v/>
      </c>
      <c r="Y25" s="110" t="str">
        <f ca="1">IF($A25="","",COUNTIF(INDIRECT("Planning!"&amp;VLOOKUP($A$1,tab_z,2,FALSE)&amp;(17+((ROW()-3)*3))&amp;":"&amp;VLOOKUP($A$1,tab_z,3,FALSE)&amp;(18+((ROW()-3)*3))),Système!$J$34)*Système!$K$34)</f>
        <v/>
      </c>
      <c r="Z25" s="110" t="str">
        <f ca="1">IF($A25="","",COUNTIF(INDIRECT("Planning!"&amp;VLOOKUP($A$1,tab_z,2,FALSE)&amp;(17+((ROW()-3)*3))&amp;":"&amp;VLOOKUP($A$1,tab_z,3,FALSE)&amp;(18+((ROW()-3)*3))),Système!$J$35)*Système!$K$35)</f>
        <v/>
      </c>
      <c r="AA25" s="110" t="str">
        <f ca="1">IF($A25="","",COUNTIF(INDIRECT("Planning!"&amp;VLOOKUP($A$1,tab_z,2,FALSE)&amp;(17+((ROW()-3)*3))&amp;":"&amp;VLOOKUP($A$1,tab_z,3,FALSE)&amp;(18+((ROW()-3)*3))),Système!$J$36)*Système!$K$36)</f>
        <v/>
      </c>
      <c r="AB25" s="110" t="str">
        <f ca="1">IF($A25="","",COUNTIF(INDIRECT("Planning!"&amp;VLOOKUP($A$1,tab_z,2,FALSE)&amp;(17+((ROW()-3)*3))&amp;":"&amp;VLOOKUP($A$1,tab_z,3,FALSE)&amp;(18+((ROW()-3)*3))),Système!$J$37)*Système!$K$37)</f>
        <v/>
      </c>
      <c r="AC25" s="111" t="str">
        <f ca="1">IF($A25="","",COUNTIF(INDIRECT("Planning!"&amp;VLOOKUP($A$1,tab_z,2,FALSE)&amp;(12+((ROW()-3)*3))&amp;":"&amp;VLOOKUP($A$1,tab_z,3,FALSE)&amp;(12+((ROW()-3)*3))),Système!$N$6))</f>
        <v/>
      </c>
      <c r="AD25" s="111" t="str">
        <f ca="1">IF($A25="","",COUNTIF(INDIRECT("Planning!"&amp;VLOOKUP($A$1,tab_z,2,FALSE)&amp;(12+((ROW()-3)*3))&amp;":"&amp;VLOOKUP($A$1,tab_z,3,FALSE)&amp;(12+((ROW()-3)*3))),Système!$N$7))</f>
        <v/>
      </c>
      <c r="AE25" s="111" t="str">
        <f ca="1">IF($A25="","",COUNTIF(INDIRECT("Planning!"&amp;VLOOKUP($A$1,tab_z,2,FALSE)&amp;(12+((ROW()-3)*3))&amp;":"&amp;VLOOKUP($A$1,tab_z,3,FALSE)&amp;(12+((ROW()-3)*3))),Système!$N$8))</f>
        <v/>
      </c>
      <c r="AF25" s="111" t="str">
        <f ca="1">IF($A25="","",COUNTIF(INDIRECT("Planning!"&amp;VLOOKUP($A$1,tab_z,2,FALSE)&amp;(12+((ROW()-3)*3))&amp;":"&amp;VLOOKUP($A$1,tab_z,3,FALSE)&amp;(12+((ROW()-3)*3))),Système!$N$10))</f>
        <v/>
      </c>
      <c r="AG25" s="111" t="str">
        <f ca="1">IF($A25="","",COUNTIF(INDIRECT("Planning!"&amp;VLOOKUP($A$1,tab_z,2,FALSE)&amp;(12+((ROW()-3)*3))&amp;":"&amp;VLOOKUP($A$1,tab_z,3,FALSE)&amp;(12+((ROW()-3)*3))),Système!$N$11))</f>
        <v/>
      </c>
      <c r="AH25" s="111" t="str">
        <f ca="1">IF($A25="","",COUNTIF(INDIRECT("Planning!"&amp;VLOOKUP($A$1,tab_z,2,FALSE)&amp;(12+((ROW()-3)*3))&amp;":"&amp;VLOOKUP($A$1,tab_z,3,FALSE)&amp;(12+((ROW()-3)*3))),Système!$N$13))</f>
        <v/>
      </c>
      <c r="AI25" s="111" t="str">
        <f ca="1">IF($A25="","",COUNTIF(INDIRECT("Planning!"&amp;VLOOKUP($A$1,tab_z,2,FALSE)&amp;(12+((ROW()-3)*3))&amp;":"&amp;VLOOKUP($A$1,tab_z,3,FALSE)&amp;(12+((ROW()-3)*3))),Système!$N$15))</f>
        <v/>
      </c>
      <c r="AJ25" s="111" t="str">
        <f ca="1">IF($A25="","",COUNTIF(INDIRECT("Planning!"&amp;VLOOKUP($A$1,tab_z,2,FALSE)&amp;(12+((ROW()-3)*3))&amp;":"&amp;VLOOKUP($A$1,tab_z,3,FALSE)&amp;(12+((ROW()-3)*3))),Système!$N$16))</f>
        <v/>
      </c>
      <c r="AK25" s="111" t="str">
        <f ca="1">IF($A25="","",COUNTIF(INDIRECT("Planning!"&amp;VLOOKUP($A$1,tab_z,2,FALSE)&amp;(12+((ROW()-3)*3))&amp;":"&amp;VLOOKUP($A$1,tab_z,3,FALSE)&amp;(12+((ROW()-3)*3))),Système!$N$17))</f>
        <v/>
      </c>
      <c r="AL25" s="111" t="str">
        <f ca="1">IF($A25="","",COUNTIF(INDIRECT("Planning!"&amp;VLOOKUP($A$1,tab_z,2,FALSE)&amp;(12+((ROW()-3)*3))&amp;":"&amp;VLOOKUP($A$1,tab_z,3,FALSE)&amp;(12+((ROW()-3)*3))),Système!$N$43))</f>
        <v/>
      </c>
    </row>
    <row r="26" spans="1:38" ht="18.75" customHeight="1" x14ac:dyDescent="0.25">
      <c r="A26" s="107" t="str">
        <f t="shared" ca="1" si="1"/>
        <v/>
      </c>
      <c r="B26" s="108" t="str">
        <f t="shared" ca="1" si="2"/>
        <v/>
      </c>
      <c r="C26" s="108" t="str">
        <f t="shared" ca="1" si="5"/>
        <v/>
      </c>
      <c r="D26" s="109" t="str">
        <f t="shared" ca="1" si="0"/>
        <v/>
      </c>
      <c r="E26" s="110" t="str">
        <f ca="1">IF($A26="","",COUNTIF(INDIRECT("Planning!"&amp;VLOOKUP($A$1,tab_z,2,FALSE)&amp;(17+((ROW()-3)*3))&amp;":"&amp;VLOOKUP($A$1,tab_z,3,FALSE)&amp;(18+((ROW()-3)*3))),Système!$J$3)*Système!$K$3)</f>
        <v/>
      </c>
      <c r="F26" s="110" t="str">
        <f ca="1">IF($A26="","",COUNTIF(INDIRECT("Planning!"&amp;VLOOKUP($A$1,tab_z,2,FALSE)&amp;(17+((ROW()-3)*3))&amp;":"&amp;VLOOKUP($A$1,tab_z,3,FALSE)&amp;(18+((ROW()-3)*3))),Système!$J$4)*Système!$K$4)</f>
        <v/>
      </c>
      <c r="G26" s="110" t="str">
        <f ca="1">IF($A26="","",COUNTIF(INDIRECT("Planning!"&amp;VLOOKUP($A$1,tab_z,2,FALSE)&amp;(17+((ROW()-3)*3))&amp;":"&amp;VLOOKUP($A$1,tab_z,3,FALSE)&amp;(18+((ROW()-3)*3))),Système!$J$5)*Système!$K$5)</f>
        <v/>
      </c>
      <c r="H26" s="110" t="str">
        <f ca="1">IF($A26="","",COUNTIF(INDIRECT("Planning!"&amp;VLOOKUP($A$1,tab_z,2,FALSE)&amp;(17+((ROW()-3)*3))&amp;":"&amp;VLOOKUP($A$1,tab_z,3,FALSE)&amp;(18+((ROW()-3)*3))),Système!$J$9)*Système!$K$9)</f>
        <v/>
      </c>
      <c r="I26" s="110" t="str">
        <f ca="1">IF($A26="","",COUNTIF(INDIRECT("Planning!"&amp;VLOOKUP($A$1,tab_z,2,FALSE)&amp;(17+((ROW()-3)*3))&amp;":"&amp;VLOOKUP($A$1,tab_z,3,FALSE)&amp;(18+((ROW()-3)*3))),Système!$J$10)*Système!$K$10)</f>
        <v/>
      </c>
      <c r="J26" s="110" t="str">
        <f ca="1">IF($A26="","",COUNTIF(INDIRECT("Planning!"&amp;VLOOKUP($A$1,tab_z,2,FALSE)&amp;(17+((ROW()-3)*3))&amp;":"&amp;VLOOKUP($A$1,tab_z,3,FALSE)&amp;(18+((ROW()-3)*3))),Système!$J$11)*Système!$K$11)</f>
        <v/>
      </c>
      <c r="K26" s="110" t="str">
        <f ca="1">IF($A26="","",COUNTIF(INDIRECT("Planning!"&amp;VLOOKUP($A$1,tab_z,2,FALSE)&amp;(17+((ROW()-3)*3))&amp;":"&amp;VLOOKUP($A$1,tab_z,3,FALSE)&amp;(18+((ROW()-3)*3))),Système!$J$12)*Système!$K$12)</f>
        <v/>
      </c>
      <c r="L26" s="110" t="str">
        <f ca="1">IF($A26="","",COUNTIF(INDIRECT("Planning!"&amp;VLOOKUP($A$1,tab_z,2,FALSE)&amp;(17+((ROW()-3)*3))&amp;":"&amp;VLOOKUP($A$1,tab_z,3,FALSE)&amp;(18+((ROW()-3)*3))),Système!$J$13)*Système!$K$13)</f>
        <v/>
      </c>
      <c r="M26" s="110" t="str">
        <f ca="1">IF($A26="","",COUNTIF(INDIRECT("Planning!"&amp;VLOOKUP($A$1,tab_z,2,FALSE)&amp;(17+((ROW()-3)*3))&amp;":"&amp;VLOOKUP($A$1,tab_z,3,FALSE)&amp;(18+((ROW()-3)*3))),Système!$J$14)*Système!$K$14)</f>
        <v/>
      </c>
      <c r="N26" s="110" t="str">
        <f ca="1">IF($A26="","",COUNTIF(INDIRECT("Planning!"&amp;VLOOKUP($A$1,tab_z,2,FALSE)&amp;(17+((ROW()-3)*3))&amp;":"&amp;VLOOKUP($A$1,tab_z,3,FALSE)&amp;(18+((ROW()-3)*3))),Système!$J$15)*Système!$K$15)</f>
        <v/>
      </c>
      <c r="O26" s="110" t="str">
        <f ca="1">IF($A26="","",COUNTIF(INDIRECT("Planning!"&amp;VLOOKUP($A$1,tab_z,2,FALSE)&amp;(17+((ROW()-3)*3))&amp;":"&amp;VLOOKUP($A$1,tab_z,3,FALSE)&amp;(18+((ROW()-3)*3))),Système!$J$16)*Système!$K$16)</f>
        <v/>
      </c>
      <c r="P26" s="110" t="str">
        <f ca="1">IF($A26="","",COUNTIF(INDIRECT("Planning!"&amp;VLOOKUP($A$1,tab_z,2,FALSE)&amp;(17+((ROW()-3)*3))&amp;":"&amp;VLOOKUP($A$1,tab_z,3,FALSE)&amp;(18+((ROW()-3)*3))),Système!$J$21)*Système!$K$21)</f>
        <v/>
      </c>
      <c r="Q26" s="110" t="str">
        <f ca="1">IF($A26="","",COUNTIF(INDIRECT("Planning!"&amp;VLOOKUP($A$1,tab_z,2,FALSE)&amp;(17+((ROW()-3)*3))&amp;":"&amp;VLOOKUP($A$1,tab_z,3,FALSE)&amp;(18+((ROW()-3)*3))),Système!$J$22)*Système!$K$22)</f>
        <v/>
      </c>
      <c r="R26" s="110" t="str">
        <f ca="1">IF($A26="","",COUNTIF(INDIRECT("Planning!"&amp;VLOOKUP($A$1,tab_z,2,FALSE)&amp;(17+((ROW()-3)*3))&amp;":"&amp;VLOOKUP($A$1,tab_z,3,FALSE)&amp;(18+((ROW()-3)*3))),Système!$J$23)*Système!$K$23)</f>
        <v/>
      </c>
      <c r="S26" s="110" t="str">
        <f ca="1">IF($A26="","",COUNTIF(INDIRECT("Planning!"&amp;VLOOKUP($A$1,tab_z,2,FALSE)&amp;(17+((ROW()-3)*3))&amp;":"&amp;VLOOKUP($A$1,tab_z,3,FALSE)&amp;(18+((ROW()-3)*3))),Système!$J$24)*Système!$K$24)</f>
        <v/>
      </c>
      <c r="T26" s="110" t="str">
        <f ca="1">IF($A26="","",COUNTIF(INDIRECT("Planning!"&amp;VLOOKUP($A$1,tab_z,2,FALSE)&amp;(17+((ROW()-3)*3))&amp;":"&amp;VLOOKUP($A$1,tab_z,3,FALSE)&amp;(18+((ROW()-3)*3))),Système!$J$27)*Système!$K$27)</f>
        <v/>
      </c>
      <c r="U26" s="110" t="str">
        <f ca="1">IF($A26="","",COUNTIF(INDIRECT("Planning!"&amp;VLOOKUP($A$1,tab_z,2,FALSE)&amp;(17+((ROW()-3)*3))&amp;":"&amp;VLOOKUP($A$1,tab_z,3,FALSE)&amp;(18+((ROW()-3)*3))),Système!$J$28)*Système!$K$28)</f>
        <v/>
      </c>
      <c r="V26" s="110" t="str">
        <f ca="1">IF($A26="","",COUNTIF(INDIRECT("Planning!"&amp;VLOOKUP($A$1,tab_z,2,FALSE)&amp;(17+((ROW()-3)*3))&amp;":"&amp;VLOOKUP($A$1,tab_z,3,FALSE)&amp;(18+((ROW()-3)*3))),Système!$J$29)*Système!$K$29)</f>
        <v/>
      </c>
      <c r="W26" s="110" t="str">
        <f ca="1">IF($A26="","",COUNTIF(INDIRECT("Planning!"&amp;VLOOKUP($A$1,tab_z,2,FALSE)&amp;(17+((ROW()-3)*3))&amp;":"&amp;VLOOKUP($A$1,tab_z,3,FALSE)&amp;(18+((ROW()-3)*3))),Système!$J$30)*Système!$K$30)</f>
        <v/>
      </c>
      <c r="X26" s="110" t="str">
        <f ca="1">IF($A26="","",COUNTIF(INDIRECT("Planning!"&amp;VLOOKUP($A$1,tab_z,2,FALSE)&amp;(17+((ROW()-3)*3))&amp;":"&amp;VLOOKUP($A$1,tab_z,3,FALSE)&amp;(18+((ROW()-3)*3))),Système!$J$33)*Système!$K$33)</f>
        <v/>
      </c>
      <c r="Y26" s="110" t="str">
        <f ca="1">IF($A26="","",COUNTIF(INDIRECT("Planning!"&amp;VLOOKUP($A$1,tab_z,2,FALSE)&amp;(17+((ROW()-3)*3))&amp;":"&amp;VLOOKUP($A$1,tab_z,3,FALSE)&amp;(18+((ROW()-3)*3))),Système!$J$34)*Système!$K$34)</f>
        <v/>
      </c>
      <c r="Z26" s="110" t="str">
        <f ca="1">IF($A26="","",COUNTIF(INDIRECT("Planning!"&amp;VLOOKUP($A$1,tab_z,2,FALSE)&amp;(17+((ROW()-3)*3))&amp;":"&amp;VLOOKUP($A$1,tab_z,3,FALSE)&amp;(18+((ROW()-3)*3))),Système!$J$35)*Système!$K$35)</f>
        <v/>
      </c>
      <c r="AA26" s="110" t="str">
        <f ca="1">IF($A26="","",COUNTIF(INDIRECT("Planning!"&amp;VLOOKUP($A$1,tab_z,2,FALSE)&amp;(17+((ROW()-3)*3))&amp;":"&amp;VLOOKUP($A$1,tab_z,3,FALSE)&amp;(18+((ROW()-3)*3))),Système!$J$36)*Système!$K$36)</f>
        <v/>
      </c>
      <c r="AB26" s="110" t="str">
        <f ca="1">IF($A26="","",COUNTIF(INDIRECT("Planning!"&amp;VLOOKUP($A$1,tab_z,2,FALSE)&amp;(17+((ROW()-3)*3))&amp;":"&amp;VLOOKUP($A$1,tab_z,3,FALSE)&amp;(18+((ROW()-3)*3))),Système!$J$37)*Système!$K$37)</f>
        <v/>
      </c>
      <c r="AC26" s="111" t="str">
        <f ca="1">IF($A26="","",COUNTIF(INDIRECT("Planning!"&amp;VLOOKUP($A$1,tab_z,2,FALSE)&amp;(12+((ROW()-3)*3))&amp;":"&amp;VLOOKUP($A$1,tab_z,3,FALSE)&amp;(12+((ROW()-3)*3))),Système!$N$6))</f>
        <v/>
      </c>
      <c r="AD26" s="111" t="str">
        <f ca="1">IF($A26="","",COUNTIF(INDIRECT("Planning!"&amp;VLOOKUP($A$1,tab_z,2,FALSE)&amp;(12+((ROW()-3)*3))&amp;":"&amp;VLOOKUP($A$1,tab_z,3,FALSE)&amp;(12+((ROW()-3)*3))),Système!$N$7))</f>
        <v/>
      </c>
      <c r="AE26" s="111" t="str">
        <f ca="1">IF($A26="","",COUNTIF(INDIRECT("Planning!"&amp;VLOOKUP($A$1,tab_z,2,FALSE)&amp;(12+((ROW()-3)*3))&amp;":"&amp;VLOOKUP($A$1,tab_z,3,FALSE)&amp;(12+((ROW()-3)*3))),Système!$N$8))</f>
        <v/>
      </c>
      <c r="AF26" s="111" t="str">
        <f ca="1">IF($A26="","",COUNTIF(INDIRECT("Planning!"&amp;VLOOKUP($A$1,tab_z,2,FALSE)&amp;(12+((ROW()-3)*3))&amp;":"&amp;VLOOKUP($A$1,tab_z,3,FALSE)&amp;(12+((ROW()-3)*3))),Système!$N$10))</f>
        <v/>
      </c>
      <c r="AG26" s="111" t="str">
        <f ca="1">IF($A26="","",COUNTIF(INDIRECT("Planning!"&amp;VLOOKUP($A$1,tab_z,2,FALSE)&amp;(12+((ROW()-3)*3))&amp;":"&amp;VLOOKUP($A$1,tab_z,3,FALSE)&amp;(12+((ROW()-3)*3))),Système!$N$11))</f>
        <v/>
      </c>
      <c r="AH26" s="111" t="str">
        <f ca="1">IF($A26="","",COUNTIF(INDIRECT("Planning!"&amp;VLOOKUP($A$1,tab_z,2,FALSE)&amp;(12+((ROW()-3)*3))&amp;":"&amp;VLOOKUP($A$1,tab_z,3,FALSE)&amp;(12+((ROW()-3)*3))),Système!$N$13))</f>
        <v/>
      </c>
      <c r="AI26" s="111" t="str">
        <f ca="1">IF($A26="","",COUNTIF(INDIRECT("Planning!"&amp;VLOOKUP($A$1,tab_z,2,FALSE)&amp;(12+((ROW()-3)*3))&amp;":"&amp;VLOOKUP($A$1,tab_z,3,FALSE)&amp;(12+((ROW()-3)*3))),Système!$N$15))</f>
        <v/>
      </c>
      <c r="AJ26" s="111" t="str">
        <f ca="1">IF($A26="","",COUNTIF(INDIRECT("Planning!"&amp;VLOOKUP($A$1,tab_z,2,FALSE)&amp;(12+((ROW()-3)*3))&amp;":"&amp;VLOOKUP($A$1,tab_z,3,FALSE)&amp;(12+((ROW()-3)*3))),Système!$N$16))</f>
        <v/>
      </c>
      <c r="AK26" s="111" t="str">
        <f ca="1">IF($A26="","",COUNTIF(INDIRECT("Planning!"&amp;VLOOKUP($A$1,tab_z,2,FALSE)&amp;(12+((ROW()-3)*3))&amp;":"&amp;VLOOKUP($A$1,tab_z,3,FALSE)&amp;(12+((ROW()-3)*3))),Système!$N$17))</f>
        <v/>
      </c>
      <c r="AL26" s="111" t="str">
        <f ca="1">IF($A26="","",COUNTIF(INDIRECT("Planning!"&amp;VLOOKUP($A$1,tab_z,2,FALSE)&amp;(12+((ROW()-3)*3))&amp;":"&amp;VLOOKUP($A$1,tab_z,3,FALSE)&amp;(12+((ROW()-3)*3))),Système!$N$43))</f>
        <v/>
      </c>
    </row>
    <row r="27" spans="1:38" ht="18.75" customHeight="1" x14ac:dyDescent="0.25">
      <c r="A27" s="107" t="str">
        <f t="shared" ca="1" si="1"/>
        <v/>
      </c>
      <c r="B27" s="108" t="str">
        <f t="shared" ca="1" si="2"/>
        <v/>
      </c>
      <c r="C27" s="108" t="str">
        <f t="shared" ca="1" si="5"/>
        <v/>
      </c>
      <c r="D27" s="109" t="str">
        <f t="shared" ca="1" si="0"/>
        <v/>
      </c>
      <c r="E27" s="110" t="str">
        <f ca="1">IF($A27="","",COUNTIF(INDIRECT("Planning!"&amp;VLOOKUP($A$1,tab_z,2,FALSE)&amp;(17+((ROW()-3)*3))&amp;":"&amp;VLOOKUP($A$1,tab_z,3,FALSE)&amp;(18+((ROW()-3)*3))),Système!$J$3)*Système!$K$3)</f>
        <v/>
      </c>
      <c r="F27" s="110" t="str">
        <f ca="1">IF($A27="","",COUNTIF(INDIRECT("Planning!"&amp;VLOOKUP($A$1,tab_z,2,FALSE)&amp;(17+((ROW()-3)*3))&amp;":"&amp;VLOOKUP($A$1,tab_z,3,FALSE)&amp;(18+((ROW()-3)*3))),Système!$J$4)*Système!$K$4)</f>
        <v/>
      </c>
      <c r="G27" s="110" t="str">
        <f ca="1">IF($A27="","",COUNTIF(INDIRECT("Planning!"&amp;VLOOKUP($A$1,tab_z,2,FALSE)&amp;(17+((ROW()-3)*3))&amp;":"&amp;VLOOKUP($A$1,tab_z,3,FALSE)&amp;(18+((ROW()-3)*3))),Système!$J$5)*Système!$K$5)</f>
        <v/>
      </c>
      <c r="H27" s="110" t="str">
        <f ca="1">IF($A27="","",COUNTIF(INDIRECT("Planning!"&amp;VLOOKUP($A$1,tab_z,2,FALSE)&amp;(17+((ROW()-3)*3))&amp;":"&amp;VLOOKUP($A$1,tab_z,3,FALSE)&amp;(18+((ROW()-3)*3))),Système!$J$9)*Système!$K$9)</f>
        <v/>
      </c>
      <c r="I27" s="110" t="str">
        <f ca="1">IF($A27="","",COUNTIF(INDIRECT("Planning!"&amp;VLOOKUP($A$1,tab_z,2,FALSE)&amp;(17+((ROW()-3)*3))&amp;":"&amp;VLOOKUP($A$1,tab_z,3,FALSE)&amp;(18+((ROW()-3)*3))),Système!$J$10)*Système!$K$10)</f>
        <v/>
      </c>
      <c r="J27" s="110" t="str">
        <f ca="1">IF($A27="","",COUNTIF(INDIRECT("Planning!"&amp;VLOOKUP($A$1,tab_z,2,FALSE)&amp;(17+((ROW()-3)*3))&amp;":"&amp;VLOOKUP($A$1,tab_z,3,FALSE)&amp;(18+((ROW()-3)*3))),Système!$J$11)*Système!$K$11)</f>
        <v/>
      </c>
      <c r="K27" s="110" t="str">
        <f ca="1">IF($A27="","",COUNTIF(INDIRECT("Planning!"&amp;VLOOKUP($A$1,tab_z,2,FALSE)&amp;(17+((ROW()-3)*3))&amp;":"&amp;VLOOKUP($A$1,tab_z,3,FALSE)&amp;(18+((ROW()-3)*3))),Système!$J$12)*Système!$K$12)</f>
        <v/>
      </c>
      <c r="L27" s="110" t="str">
        <f ca="1">IF($A27="","",COUNTIF(INDIRECT("Planning!"&amp;VLOOKUP($A$1,tab_z,2,FALSE)&amp;(17+((ROW()-3)*3))&amp;":"&amp;VLOOKUP($A$1,tab_z,3,FALSE)&amp;(18+((ROW()-3)*3))),Système!$J$13)*Système!$K$13)</f>
        <v/>
      </c>
      <c r="M27" s="110" t="str">
        <f ca="1">IF($A27="","",COUNTIF(INDIRECT("Planning!"&amp;VLOOKUP($A$1,tab_z,2,FALSE)&amp;(17+((ROW()-3)*3))&amp;":"&amp;VLOOKUP($A$1,tab_z,3,FALSE)&amp;(18+((ROW()-3)*3))),Système!$J$14)*Système!$K$14)</f>
        <v/>
      </c>
      <c r="N27" s="110" t="str">
        <f ca="1">IF($A27="","",COUNTIF(INDIRECT("Planning!"&amp;VLOOKUP($A$1,tab_z,2,FALSE)&amp;(17+((ROW()-3)*3))&amp;":"&amp;VLOOKUP($A$1,tab_z,3,FALSE)&amp;(18+((ROW()-3)*3))),Système!$J$15)*Système!$K$15)</f>
        <v/>
      </c>
      <c r="O27" s="110" t="str">
        <f ca="1">IF($A27="","",COUNTIF(INDIRECT("Planning!"&amp;VLOOKUP($A$1,tab_z,2,FALSE)&amp;(17+((ROW()-3)*3))&amp;":"&amp;VLOOKUP($A$1,tab_z,3,FALSE)&amp;(18+((ROW()-3)*3))),Système!$J$16)*Système!$K$16)</f>
        <v/>
      </c>
      <c r="P27" s="110" t="str">
        <f ca="1">IF($A27="","",COUNTIF(INDIRECT("Planning!"&amp;VLOOKUP($A$1,tab_z,2,FALSE)&amp;(17+((ROW()-3)*3))&amp;":"&amp;VLOOKUP($A$1,tab_z,3,FALSE)&amp;(18+((ROW()-3)*3))),Système!$J$21)*Système!$K$21)</f>
        <v/>
      </c>
      <c r="Q27" s="110" t="str">
        <f ca="1">IF($A27="","",COUNTIF(INDIRECT("Planning!"&amp;VLOOKUP($A$1,tab_z,2,FALSE)&amp;(17+((ROW()-3)*3))&amp;":"&amp;VLOOKUP($A$1,tab_z,3,FALSE)&amp;(18+((ROW()-3)*3))),Système!$J$22)*Système!$K$22)</f>
        <v/>
      </c>
      <c r="R27" s="110" t="str">
        <f ca="1">IF($A27="","",COUNTIF(INDIRECT("Planning!"&amp;VLOOKUP($A$1,tab_z,2,FALSE)&amp;(17+((ROW()-3)*3))&amp;":"&amp;VLOOKUP($A$1,tab_z,3,FALSE)&amp;(18+((ROW()-3)*3))),Système!$J$23)*Système!$K$23)</f>
        <v/>
      </c>
      <c r="S27" s="110" t="str">
        <f ca="1">IF($A27="","",COUNTIF(INDIRECT("Planning!"&amp;VLOOKUP($A$1,tab_z,2,FALSE)&amp;(17+((ROW()-3)*3))&amp;":"&amp;VLOOKUP($A$1,tab_z,3,FALSE)&amp;(18+((ROW()-3)*3))),Système!$J$24)*Système!$K$24)</f>
        <v/>
      </c>
      <c r="T27" s="110" t="str">
        <f ca="1">IF($A27="","",COUNTIF(INDIRECT("Planning!"&amp;VLOOKUP($A$1,tab_z,2,FALSE)&amp;(17+((ROW()-3)*3))&amp;":"&amp;VLOOKUP($A$1,tab_z,3,FALSE)&amp;(18+((ROW()-3)*3))),Système!$J$27)*Système!$K$27)</f>
        <v/>
      </c>
      <c r="U27" s="110" t="str">
        <f ca="1">IF($A27="","",COUNTIF(INDIRECT("Planning!"&amp;VLOOKUP($A$1,tab_z,2,FALSE)&amp;(17+((ROW()-3)*3))&amp;":"&amp;VLOOKUP($A$1,tab_z,3,FALSE)&amp;(18+((ROW()-3)*3))),Système!$J$28)*Système!$K$28)</f>
        <v/>
      </c>
      <c r="V27" s="110" t="str">
        <f ca="1">IF($A27="","",COUNTIF(INDIRECT("Planning!"&amp;VLOOKUP($A$1,tab_z,2,FALSE)&amp;(17+((ROW()-3)*3))&amp;":"&amp;VLOOKUP($A$1,tab_z,3,FALSE)&amp;(18+((ROW()-3)*3))),Système!$J$29)*Système!$K$29)</f>
        <v/>
      </c>
      <c r="W27" s="110" t="str">
        <f ca="1">IF($A27="","",COUNTIF(INDIRECT("Planning!"&amp;VLOOKUP($A$1,tab_z,2,FALSE)&amp;(17+((ROW()-3)*3))&amp;":"&amp;VLOOKUP($A$1,tab_z,3,FALSE)&amp;(18+((ROW()-3)*3))),Système!$J$30)*Système!$K$30)</f>
        <v/>
      </c>
      <c r="X27" s="110" t="str">
        <f ca="1">IF($A27="","",COUNTIF(INDIRECT("Planning!"&amp;VLOOKUP($A$1,tab_z,2,FALSE)&amp;(17+((ROW()-3)*3))&amp;":"&amp;VLOOKUP($A$1,tab_z,3,FALSE)&amp;(18+((ROW()-3)*3))),Système!$J$33)*Système!$K$33)</f>
        <v/>
      </c>
      <c r="Y27" s="110" t="str">
        <f ca="1">IF($A27="","",COUNTIF(INDIRECT("Planning!"&amp;VLOOKUP($A$1,tab_z,2,FALSE)&amp;(17+((ROW()-3)*3))&amp;":"&amp;VLOOKUP($A$1,tab_z,3,FALSE)&amp;(18+((ROW()-3)*3))),Système!$J$34)*Système!$K$34)</f>
        <v/>
      </c>
      <c r="Z27" s="110" t="str">
        <f ca="1">IF($A27="","",COUNTIF(INDIRECT("Planning!"&amp;VLOOKUP($A$1,tab_z,2,FALSE)&amp;(17+((ROW()-3)*3))&amp;":"&amp;VLOOKUP($A$1,tab_z,3,FALSE)&amp;(18+((ROW()-3)*3))),Système!$J$35)*Système!$K$35)</f>
        <v/>
      </c>
      <c r="AA27" s="110" t="str">
        <f ca="1">IF($A27="","",COUNTIF(INDIRECT("Planning!"&amp;VLOOKUP($A$1,tab_z,2,FALSE)&amp;(17+((ROW()-3)*3))&amp;":"&amp;VLOOKUP($A$1,tab_z,3,FALSE)&amp;(18+((ROW()-3)*3))),Système!$J$36)*Système!$K$36)</f>
        <v/>
      </c>
      <c r="AB27" s="110" t="str">
        <f ca="1">IF($A27="","",COUNTIF(INDIRECT("Planning!"&amp;VLOOKUP($A$1,tab_z,2,FALSE)&amp;(17+((ROW()-3)*3))&amp;":"&amp;VLOOKUP($A$1,tab_z,3,FALSE)&amp;(18+((ROW()-3)*3))),Système!$J$37)*Système!$K$37)</f>
        <v/>
      </c>
      <c r="AC27" s="111" t="str">
        <f ca="1">IF($A27="","",COUNTIF(INDIRECT("Planning!"&amp;VLOOKUP($A$1,tab_z,2,FALSE)&amp;(12+((ROW()-3)*3))&amp;":"&amp;VLOOKUP($A$1,tab_z,3,FALSE)&amp;(12+((ROW()-3)*3))),Système!$N$6))</f>
        <v/>
      </c>
      <c r="AD27" s="111" t="str">
        <f ca="1">IF($A27="","",COUNTIF(INDIRECT("Planning!"&amp;VLOOKUP($A$1,tab_z,2,FALSE)&amp;(12+((ROW()-3)*3))&amp;":"&amp;VLOOKUP($A$1,tab_z,3,FALSE)&amp;(12+((ROW()-3)*3))),Système!$N$7))</f>
        <v/>
      </c>
      <c r="AE27" s="111" t="str">
        <f ca="1">IF($A27="","",COUNTIF(INDIRECT("Planning!"&amp;VLOOKUP($A$1,tab_z,2,FALSE)&amp;(12+((ROW()-3)*3))&amp;":"&amp;VLOOKUP($A$1,tab_z,3,FALSE)&amp;(12+((ROW()-3)*3))),Système!$N$8))</f>
        <v/>
      </c>
      <c r="AF27" s="111" t="str">
        <f ca="1">IF($A27="","",COUNTIF(INDIRECT("Planning!"&amp;VLOOKUP($A$1,tab_z,2,FALSE)&amp;(12+((ROW()-3)*3))&amp;":"&amp;VLOOKUP($A$1,tab_z,3,FALSE)&amp;(12+((ROW()-3)*3))),Système!$N$10))</f>
        <v/>
      </c>
      <c r="AG27" s="111" t="str">
        <f ca="1">IF($A27="","",COUNTIF(INDIRECT("Planning!"&amp;VLOOKUP($A$1,tab_z,2,FALSE)&amp;(12+((ROW()-3)*3))&amp;":"&amp;VLOOKUP($A$1,tab_z,3,FALSE)&amp;(12+((ROW()-3)*3))),Système!$N$11))</f>
        <v/>
      </c>
      <c r="AH27" s="111" t="str">
        <f ca="1">IF($A27="","",COUNTIF(INDIRECT("Planning!"&amp;VLOOKUP($A$1,tab_z,2,FALSE)&amp;(12+((ROW()-3)*3))&amp;":"&amp;VLOOKUP($A$1,tab_z,3,FALSE)&amp;(12+((ROW()-3)*3))),Système!$N$13))</f>
        <v/>
      </c>
      <c r="AI27" s="111" t="str">
        <f ca="1">IF($A27="","",COUNTIF(INDIRECT("Planning!"&amp;VLOOKUP($A$1,tab_z,2,FALSE)&amp;(12+((ROW()-3)*3))&amp;":"&amp;VLOOKUP($A$1,tab_z,3,FALSE)&amp;(12+((ROW()-3)*3))),Système!$N$15))</f>
        <v/>
      </c>
      <c r="AJ27" s="111" t="str">
        <f ca="1">IF($A27="","",COUNTIF(INDIRECT("Planning!"&amp;VLOOKUP($A$1,tab_z,2,FALSE)&amp;(12+((ROW()-3)*3))&amp;":"&amp;VLOOKUP($A$1,tab_z,3,FALSE)&amp;(12+((ROW()-3)*3))),Système!$N$16))</f>
        <v/>
      </c>
      <c r="AK27" s="111" t="str">
        <f ca="1">IF($A27="","",COUNTIF(INDIRECT("Planning!"&amp;VLOOKUP($A$1,tab_z,2,FALSE)&amp;(12+((ROW()-3)*3))&amp;":"&amp;VLOOKUP($A$1,tab_z,3,FALSE)&amp;(12+((ROW()-3)*3))),Système!$N$17))</f>
        <v/>
      </c>
      <c r="AL27" s="111" t="str">
        <f ca="1">IF($A27="","",COUNTIF(INDIRECT("Planning!"&amp;VLOOKUP($A$1,tab_z,2,FALSE)&amp;(12+((ROW()-3)*3))&amp;":"&amp;VLOOKUP($A$1,tab_z,3,FALSE)&amp;(12+((ROW()-3)*3))),Système!$N$43))</f>
        <v/>
      </c>
    </row>
    <row r="28" spans="1:38" ht="18.75" customHeight="1" x14ac:dyDescent="0.25">
      <c r="A28" s="107" t="str">
        <f t="shared" ca="1" si="1"/>
        <v/>
      </c>
      <c r="B28" s="108" t="str">
        <f t="shared" ca="1" si="2"/>
        <v/>
      </c>
      <c r="C28" s="108" t="str">
        <f t="shared" ca="1" si="5"/>
        <v/>
      </c>
      <c r="D28" s="109" t="str">
        <f t="shared" ca="1" si="0"/>
        <v/>
      </c>
      <c r="E28" s="110" t="str">
        <f ca="1">IF($A28="","",COUNTIF(INDIRECT("Planning!"&amp;VLOOKUP($A$1,tab_z,2,FALSE)&amp;(17+((ROW()-3)*3))&amp;":"&amp;VLOOKUP($A$1,tab_z,3,FALSE)&amp;(18+((ROW()-3)*3))),Système!$J$3)*Système!$K$3)</f>
        <v/>
      </c>
      <c r="F28" s="110" t="str">
        <f ca="1">IF($A28="","",COUNTIF(INDIRECT("Planning!"&amp;VLOOKUP($A$1,tab_z,2,FALSE)&amp;(17+((ROW()-3)*3))&amp;":"&amp;VLOOKUP($A$1,tab_z,3,FALSE)&amp;(18+((ROW()-3)*3))),Système!$J$4)*Système!$K$4)</f>
        <v/>
      </c>
      <c r="G28" s="110" t="str">
        <f ca="1">IF($A28="","",COUNTIF(INDIRECT("Planning!"&amp;VLOOKUP($A$1,tab_z,2,FALSE)&amp;(17+((ROW()-3)*3))&amp;":"&amp;VLOOKUP($A$1,tab_z,3,FALSE)&amp;(18+((ROW()-3)*3))),Système!$J$5)*Système!$K$5)</f>
        <v/>
      </c>
      <c r="H28" s="110" t="str">
        <f ca="1">IF($A28="","",COUNTIF(INDIRECT("Planning!"&amp;VLOOKUP($A$1,tab_z,2,FALSE)&amp;(17+((ROW()-3)*3))&amp;":"&amp;VLOOKUP($A$1,tab_z,3,FALSE)&amp;(18+((ROW()-3)*3))),Système!$J$9)*Système!$K$9)</f>
        <v/>
      </c>
      <c r="I28" s="110" t="str">
        <f ca="1">IF($A28="","",COUNTIF(INDIRECT("Planning!"&amp;VLOOKUP($A$1,tab_z,2,FALSE)&amp;(17+((ROW()-3)*3))&amp;":"&amp;VLOOKUP($A$1,tab_z,3,FALSE)&amp;(18+((ROW()-3)*3))),Système!$J$10)*Système!$K$10)</f>
        <v/>
      </c>
      <c r="J28" s="110" t="str">
        <f ca="1">IF($A28="","",COUNTIF(INDIRECT("Planning!"&amp;VLOOKUP($A$1,tab_z,2,FALSE)&amp;(17+((ROW()-3)*3))&amp;":"&amp;VLOOKUP($A$1,tab_z,3,FALSE)&amp;(18+((ROW()-3)*3))),Système!$J$11)*Système!$K$11)</f>
        <v/>
      </c>
      <c r="K28" s="110" t="str">
        <f ca="1">IF($A28="","",COUNTIF(INDIRECT("Planning!"&amp;VLOOKUP($A$1,tab_z,2,FALSE)&amp;(17+((ROW()-3)*3))&amp;":"&amp;VLOOKUP($A$1,tab_z,3,FALSE)&amp;(18+((ROW()-3)*3))),Système!$J$12)*Système!$K$12)</f>
        <v/>
      </c>
      <c r="L28" s="110" t="str">
        <f ca="1">IF($A28="","",COUNTIF(INDIRECT("Planning!"&amp;VLOOKUP($A$1,tab_z,2,FALSE)&amp;(17+((ROW()-3)*3))&amp;":"&amp;VLOOKUP($A$1,tab_z,3,FALSE)&amp;(18+((ROW()-3)*3))),Système!$J$13)*Système!$K$13)</f>
        <v/>
      </c>
      <c r="M28" s="110" t="str">
        <f ca="1">IF($A28="","",COUNTIF(INDIRECT("Planning!"&amp;VLOOKUP($A$1,tab_z,2,FALSE)&amp;(17+((ROW()-3)*3))&amp;":"&amp;VLOOKUP($A$1,tab_z,3,FALSE)&amp;(18+((ROW()-3)*3))),Système!$J$14)*Système!$K$14)</f>
        <v/>
      </c>
      <c r="N28" s="110" t="str">
        <f ca="1">IF($A28="","",COUNTIF(INDIRECT("Planning!"&amp;VLOOKUP($A$1,tab_z,2,FALSE)&amp;(17+((ROW()-3)*3))&amp;":"&amp;VLOOKUP($A$1,tab_z,3,FALSE)&amp;(18+((ROW()-3)*3))),Système!$J$15)*Système!$K$15)</f>
        <v/>
      </c>
      <c r="O28" s="110" t="str">
        <f ca="1">IF($A28="","",COUNTIF(INDIRECT("Planning!"&amp;VLOOKUP($A$1,tab_z,2,FALSE)&amp;(17+((ROW()-3)*3))&amp;":"&amp;VLOOKUP($A$1,tab_z,3,FALSE)&amp;(18+((ROW()-3)*3))),Système!$J$16)*Système!$K$16)</f>
        <v/>
      </c>
      <c r="P28" s="110" t="str">
        <f ca="1">IF($A28="","",COUNTIF(INDIRECT("Planning!"&amp;VLOOKUP($A$1,tab_z,2,FALSE)&amp;(17+((ROW()-3)*3))&amp;":"&amp;VLOOKUP($A$1,tab_z,3,FALSE)&amp;(18+((ROW()-3)*3))),Système!$J$21)*Système!$K$21)</f>
        <v/>
      </c>
      <c r="Q28" s="110" t="str">
        <f ca="1">IF($A28="","",COUNTIF(INDIRECT("Planning!"&amp;VLOOKUP($A$1,tab_z,2,FALSE)&amp;(17+((ROW()-3)*3))&amp;":"&amp;VLOOKUP($A$1,tab_z,3,FALSE)&amp;(18+((ROW()-3)*3))),Système!$J$22)*Système!$K$22)</f>
        <v/>
      </c>
      <c r="R28" s="110" t="str">
        <f ca="1">IF($A28="","",COUNTIF(INDIRECT("Planning!"&amp;VLOOKUP($A$1,tab_z,2,FALSE)&amp;(17+((ROW()-3)*3))&amp;":"&amp;VLOOKUP($A$1,tab_z,3,FALSE)&amp;(18+((ROW()-3)*3))),Système!$J$23)*Système!$K$23)</f>
        <v/>
      </c>
      <c r="S28" s="110" t="str">
        <f ca="1">IF($A28="","",COUNTIF(INDIRECT("Planning!"&amp;VLOOKUP($A$1,tab_z,2,FALSE)&amp;(17+((ROW()-3)*3))&amp;":"&amp;VLOOKUP($A$1,tab_z,3,FALSE)&amp;(18+((ROW()-3)*3))),Système!$J$24)*Système!$K$24)</f>
        <v/>
      </c>
      <c r="T28" s="110" t="str">
        <f ca="1">IF($A28="","",COUNTIF(INDIRECT("Planning!"&amp;VLOOKUP($A$1,tab_z,2,FALSE)&amp;(17+((ROW()-3)*3))&amp;":"&amp;VLOOKUP($A$1,tab_z,3,FALSE)&amp;(18+((ROW()-3)*3))),Système!$J$27)*Système!$K$27)</f>
        <v/>
      </c>
      <c r="U28" s="110" t="str">
        <f ca="1">IF($A28="","",COUNTIF(INDIRECT("Planning!"&amp;VLOOKUP($A$1,tab_z,2,FALSE)&amp;(17+((ROW()-3)*3))&amp;":"&amp;VLOOKUP($A$1,tab_z,3,FALSE)&amp;(18+((ROW()-3)*3))),Système!$J$28)*Système!$K$28)</f>
        <v/>
      </c>
      <c r="V28" s="110" t="str">
        <f ca="1">IF($A28="","",COUNTIF(INDIRECT("Planning!"&amp;VLOOKUP($A$1,tab_z,2,FALSE)&amp;(17+((ROW()-3)*3))&amp;":"&amp;VLOOKUP($A$1,tab_z,3,FALSE)&amp;(18+((ROW()-3)*3))),Système!$J$29)*Système!$K$29)</f>
        <v/>
      </c>
      <c r="W28" s="110" t="str">
        <f ca="1">IF($A28="","",COUNTIF(INDIRECT("Planning!"&amp;VLOOKUP($A$1,tab_z,2,FALSE)&amp;(17+((ROW()-3)*3))&amp;":"&amp;VLOOKUP($A$1,tab_z,3,FALSE)&amp;(18+((ROW()-3)*3))),Système!$J$30)*Système!$K$30)</f>
        <v/>
      </c>
      <c r="X28" s="110" t="str">
        <f ca="1">IF($A28="","",COUNTIF(INDIRECT("Planning!"&amp;VLOOKUP($A$1,tab_z,2,FALSE)&amp;(17+((ROW()-3)*3))&amp;":"&amp;VLOOKUP($A$1,tab_z,3,FALSE)&amp;(18+((ROW()-3)*3))),Système!$J$33)*Système!$K$33)</f>
        <v/>
      </c>
      <c r="Y28" s="110" t="str">
        <f ca="1">IF($A28="","",COUNTIF(INDIRECT("Planning!"&amp;VLOOKUP($A$1,tab_z,2,FALSE)&amp;(17+((ROW()-3)*3))&amp;":"&amp;VLOOKUP($A$1,tab_z,3,FALSE)&amp;(18+((ROW()-3)*3))),Système!$J$34)*Système!$K$34)</f>
        <v/>
      </c>
      <c r="Z28" s="110" t="str">
        <f ca="1">IF($A28="","",COUNTIF(INDIRECT("Planning!"&amp;VLOOKUP($A$1,tab_z,2,FALSE)&amp;(17+((ROW()-3)*3))&amp;":"&amp;VLOOKUP($A$1,tab_z,3,FALSE)&amp;(18+((ROW()-3)*3))),Système!$J$35)*Système!$K$35)</f>
        <v/>
      </c>
      <c r="AA28" s="110" t="str">
        <f ca="1">IF($A28="","",COUNTIF(INDIRECT("Planning!"&amp;VLOOKUP($A$1,tab_z,2,FALSE)&amp;(17+((ROW()-3)*3))&amp;":"&amp;VLOOKUP($A$1,tab_z,3,FALSE)&amp;(18+((ROW()-3)*3))),Système!$J$36)*Système!$K$36)</f>
        <v/>
      </c>
      <c r="AB28" s="110" t="str">
        <f ca="1">IF($A28="","",COUNTIF(INDIRECT("Planning!"&amp;VLOOKUP($A$1,tab_z,2,FALSE)&amp;(17+((ROW()-3)*3))&amp;":"&amp;VLOOKUP($A$1,tab_z,3,FALSE)&amp;(18+((ROW()-3)*3))),Système!$J$37)*Système!$K$37)</f>
        <v/>
      </c>
      <c r="AC28" s="111" t="str">
        <f ca="1">IF($A28="","",COUNTIF(INDIRECT("Planning!"&amp;VLOOKUP($A$1,tab_z,2,FALSE)&amp;(12+((ROW()-3)*3))&amp;":"&amp;VLOOKUP($A$1,tab_z,3,FALSE)&amp;(12+((ROW()-3)*3))),Système!$N$6))</f>
        <v/>
      </c>
      <c r="AD28" s="111" t="str">
        <f ca="1">IF($A28="","",COUNTIF(INDIRECT("Planning!"&amp;VLOOKUP($A$1,tab_z,2,FALSE)&amp;(12+((ROW()-3)*3))&amp;":"&amp;VLOOKUP($A$1,tab_z,3,FALSE)&amp;(12+((ROW()-3)*3))),Système!$N$7))</f>
        <v/>
      </c>
      <c r="AE28" s="111" t="str">
        <f ca="1">IF($A28="","",COUNTIF(INDIRECT("Planning!"&amp;VLOOKUP($A$1,tab_z,2,FALSE)&amp;(12+((ROW()-3)*3))&amp;":"&amp;VLOOKUP($A$1,tab_z,3,FALSE)&amp;(12+((ROW()-3)*3))),Système!$N$8))</f>
        <v/>
      </c>
      <c r="AF28" s="111" t="str">
        <f ca="1">IF($A28="","",COUNTIF(INDIRECT("Planning!"&amp;VLOOKUP($A$1,tab_z,2,FALSE)&amp;(12+((ROW()-3)*3))&amp;":"&amp;VLOOKUP($A$1,tab_z,3,FALSE)&amp;(12+((ROW()-3)*3))),Système!$N$10))</f>
        <v/>
      </c>
      <c r="AG28" s="111" t="str">
        <f ca="1">IF($A28="","",COUNTIF(INDIRECT("Planning!"&amp;VLOOKUP($A$1,tab_z,2,FALSE)&amp;(12+((ROW()-3)*3))&amp;":"&amp;VLOOKUP($A$1,tab_z,3,FALSE)&amp;(12+((ROW()-3)*3))),Système!$N$11))</f>
        <v/>
      </c>
      <c r="AH28" s="111" t="str">
        <f ca="1">IF($A28="","",COUNTIF(INDIRECT("Planning!"&amp;VLOOKUP($A$1,tab_z,2,FALSE)&amp;(12+((ROW()-3)*3))&amp;":"&amp;VLOOKUP($A$1,tab_z,3,FALSE)&amp;(12+((ROW()-3)*3))),Système!$N$13))</f>
        <v/>
      </c>
      <c r="AI28" s="111" t="str">
        <f ca="1">IF($A28="","",COUNTIF(INDIRECT("Planning!"&amp;VLOOKUP($A$1,tab_z,2,FALSE)&amp;(12+((ROW()-3)*3))&amp;":"&amp;VLOOKUP($A$1,tab_z,3,FALSE)&amp;(12+((ROW()-3)*3))),Système!$N$15))</f>
        <v/>
      </c>
      <c r="AJ28" s="111" t="str">
        <f ca="1">IF($A28="","",COUNTIF(INDIRECT("Planning!"&amp;VLOOKUP($A$1,tab_z,2,FALSE)&amp;(12+((ROW()-3)*3))&amp;":"&amp;VLOOKUP($A$1,tab_z,3,FALSE)&amp;(12+((ROW()-3)*3))),Système!$N$16))</f>
        <v/>
      </c>
      <c r="AK28" s="111" t="str">
        <f ca="1">IF($A28="","",COUNTIF(INDIRECT("Planning!"&amp;VLOOKUP($A$1,tab_z,2,FALSE)&amp;(12+((ROW()-3)*3))&amp;":"&amp;VLOOKUP($A$1,tab_z,3,FALSE)&amp;(12+((ROW()-3)*3))),Système!$N$17))</f>
        <v/>
      </c>
      <c r="AL28" s="111" t="str">
        <f ca="1">IF($A28="","",COUNTIF(INDIRECT("Planning!"&amp;VLOOKUP($A$1,tab_z,2,FALSE)&amp;(12+((ROW()-3)*3))&amp;":"&amp;VLOOKUP($A$1,tab_z,3,FALSE)&amp;(12+((ROW()-3)*3))),Système!$N$43))</f>
        <v/>
      </c>
    </row>
    <row r="29" spans="1:38" ht="18.75" customHeight="1" x14ac:dyDescent="0.25">
      <c r="A29" s="107" t="str">
        <f t="shared" ca="1" si="1"/>
        <v/>
      </c>
      <c r="B29" s="108" t="str">
        <f t="shared" ca="1" si="2"/>
        <v/>
      </c>
      <c r="C29" s="108" t="str">
        <f t="shared" ca="1" si="5"/>
        <v/>
      </c>
      <c r="D29" s="109" t="str">
        <f t="shared" ca="1" si="0"/>
        <v/>
      </c>
      <c r="E29" s="110" t="str">
        <f ca="1">IF($A29="","",COUNTIF(INDIRECT("Planning!"&amp;VLOOKUP($A$1,tab_z,2,FALSE)&amp;(17+((ROW()-3)*3))&amp;":"&amp;VLOOKUP($A$1,tab_z,3,FALSE)&amp;(18+((ROW()-3)*3))),Système!$J$3)*Système!$K$3)</f>
        <v/>
      </c>
      <c r="F29" s="110" t="str">
        <f ca="1">IF($A29="","",COUNTIF(INDIRECT("Planning!"&amp;VLOOKUP($A$1,tab_z,2,FALSE)&amp;(17+((ROW()-3)*3))&amp;":"&amp;VLOOKUP($A$1,tab_z,3,FALSE)&amp;(18+((ROW()-3)*3))),Système!$J$4)*Système!$K$4)</f>
        <v/>
      </c>
      <c r="G29" s="110" t="str">
        <f ca="1">IF($A29="","",COUNTIF(INDIRECT("Planning!"&amp;VLOOKUP($A$1,tab_z,2,FALSE)&amp;(17+((ROW()-3)*3))&amp;":"&amp;VLOOKUP($A$1,tab_z,3,FALSE)&amp;(18+((ROW()-3)*3))),Système!$J$5)*Système!$K$5)</f>
        <v/>
      </c>
      <c r="H29" s="110" t="str">
        <f ca="1">IF($A29="","",COUNTIF(INDIRECT("Planning!"&amp;VLOOKUP($A$1,tab_z,2,FALSE)&amp;(17+((ROW()-3)*3))&amp;":"&amp;VLOOKUP($A$1,tab_z,3,FALSE)&amp;(18+((ROW()-3)*3))),Système!$J$9)*Système!$K$9)</f>
        <v/>
      </c>
      <c r="I29" s="110" t="str">
        <f ca="1">IF($A29="","",COUNTIF(INDIRECT("Planning!"&amp;VLOOKUP($A$1,tab_z,2,FALSE)&amp;(17+((ROW()-3)*3))&amp;":"&amp;VLOOKUP($A$1,tab_z,3,FALSE)&amp;(18+((ROW()-3)*3))),Système!$J$10)*Système!$K$10)</f>
        <v/>
      </c>
      <c r="J29" s="110" t="str">
        <f ca="1">IF($A29="","",COUNTIF(INDIRECT("Planning!"&amp;VLOOKUP($A$1,tab_z,2,FALSE)&amp;(17+((ROW()-3)*3))&amp;":"&amp;VLOOKUP($A$1,tab_z,3,FALSE)&amp;(18+((ROW()-3)*3))),Système!$J$11)*Système!$K$11)</f>
        <v/>
      </c>
      <c r="K29" s="110" t="str">
        <f ca="1">IF($A29="","",COUNTIF(INDIRECT("Planning!"&amp;VLOOKUP($A$1,tab_z,2,FALSE)&amp;(17+((ROW()-3)*3))&amp;":"&amp;VLOOKUP($A$1,tab_z,3,FALSE)&amp;(18+((ROW()-3)*3))),Système!$J$12)*Système!$K$12)</f>
        <v/>
      </c>
      <c r="L29" s="110" t="str">
        <f ca="1">IF($A29="","",COUNTIF(INDIRECT("Planning!"&amp;VLOOKUP($A$1,tab_z,2,FALSE)&amp;(17+((ROW()-3)*3))&amp;":"&amp;VLOOKUP($A$1,tab_z,3,FALSE)&amp;(18+((ROW()-3)*3))),Système!$J$13)*Système!$K$13)</f>
        <v/>
      </c>
      <c r="M29" s="110" t="str">
        <f ca="1">IF($A29="","",COUNTIF(INDIRECT("Planning!"&amp;VLOOKUP($A$1,tab_z,2,FALSE)&amp;(17+((ROW()-3)*3))&amp;":"&amp;VLOOKUP($A$1,tab_z,3,FALSE)&amp;(18+((ROW()-3)*3))),Système!$J$14)*Système!$K$14)</f>
        <v/>
      </c>
      <c r="N29" s="110" t="str">
        <f ca="1">IF($A29="","",COUNTIF(INDIRECT("Planning!"&amp;VLOOKUP($A$1,tab_z,2,FALSE)&amp;(17+((ROW()-3)*3))&amp;":"&amp;VLOOKUP($A$1,tab_z,3,FALSE)&amp;(18+((ROW()-3)*3))),Système!$J$15)*Système!$K$15)</f>
        <v/>
      </c>
      <c r="O29" s="110" t="str">
        <f ca="1">IF($A29="","",COUNTIF(INDIRECT("Planning!"&amp;VLOOKUP($A$1,tab_z,2,FALSE)&amp;(17+((ROW()-3)*3))&amp;":"&amp;VLOOKUP($A$1,tab_z,3,FALSE)&amp;(18+((ROW()-3)*3))),Système!$J$16)*Système!$K$16)</f>
        <v/>
      </c>
      <c r="P29" s="110" t="str">
        <f ca="1">IF($A29="","",COUNTIF(INDIRECT("Planning!"&amp;VLOOKUP($A$1,tab_z,2,FALSE)&amp;(17+((ROW()-3)*3))&amp;":"&amp;VLOOKUP($A$1,tab_z,3,FALSE)&amp;(18+((ROW()-3)*3))),Système!$J$21)*Système!$K$21)</f>
        <v/>
      </c>
      <c r="Q29" s="110" t="str">
        <f ca="1">IF($A29="","",COUNTIF(INDIRECT("Planning!"&amp;VLOOKUP($A$1,tab_z,2,FALSE)&amp;(17+((ROW()-3)*3))&amp;":"&amp;VLOOKUP($A$1,tab_z,3,FALSE)&amp;(18+((ROW()-3)*3))),Système!$J$22)*Système!$K$22)</f>
        <v/>
      </c>
      <c r="R29" s="110" t="str">
        <f ca="1">IF($A29="","",COUNTIF(INDIRECT("Planning!"&amp;VLOOKUP($A$1,tab_z,2,FALSE)&amp;(17+((ROW()-3)*3))&amp;":"&amp;VLOOKUP($A$1,tab_z,3,FALSE)&amp;(18+((ROW()-3)*3))),Système!$J$23)*Système!$K$23)</f>
        <v/>
      </c>
      <c r="S29" s="110" t="str">
        <f ca="1">IF($A29="","",COUNTIF(INDIRECT("Planning!"&amp;VLOOKUP($A$1,tab_z,2,FALSE)&amp;(17+((ROW()-3)*3))&amp;":"&amp;VLOOKUP($A$1,tab_z,3,FALSE)&amp;(18+((ROW()-3)*3))),Système!$J$24)*Système!$K$24)</f>
        <v/>
      </c>
      <c r="T29" s="110" t="str">
        <f ca="1">IF($A29="","",COUNTIF(INDIRECT("Planning!"&amp;VLOOKUP($A$1,tab_z,2,FALSE)&amp;(17+((ROW()-3)*3))&amp;":"&amp;VLOOKUP($A$1,tab_z,3,FALSE)&amp;(18+((ROW()-3)*3))),Système!$J$27)*Système!$K$27)</f>
        <v/>
      </c>
      <c r="U29" s="110" t="str">
        <f ca="1">IF($A29="","",COUNTIF(INDIRECT("Planning!"&amp;VLOOKUP($A$1,tab_z,2,FALSE)&amp;(17+((ROW()-3)*3))&amp;":"&amp;VLOOKUP($A$1,tab_z,3,FALSE)&amp;(18+((ROW()-3)*3))),Système!$J$28)*Système!$K$28)</f>
        <v/>
      </c>
      <c r="V29" s="110" t="str">
        <f ca="1">IF($A29="","",COUNTIF(INDIRECT("Planning!"&amp;VLOOKUP($A$1,tab_z,2,FALSE)&amp;(17+((ROW()-3)*3))&amp;":"&amp;VLOOKUP($A$1,tab_z,3,FALSE)&amp;(18+((ROW()-3)*3))),Système!$J$29)*Système!$K$29)</f>
        <v/>
      </c>
      <c r="W29" s="110" t="str">
        <f ca="1">IF($A29="","",COUNTIF(INDIRECT("Planning!"&amp;VLOOKUP($A$1,tab_z,2,FALSE)&amp;(17+((ROW()-3)*3))&amp;":"&amp;VLOOKUP($A$1,tab_z,3,FALSE)&amp;(18+((ROW()-3)*3))),Système!$J$30)*Système!$K$30)</f>
        <v/>
      </c>
      <c r="X29" s="110" t="str">
        <f ca="1">IF($A29="","",COUNTIF(INDIRECT("Planning!"&amp;VLOOKUP($A$1,tab_z,2,FALSE)&amp;(17+((ROW()-3)*3))&amp;":"&amp;VLOOKUP($A$1,tab_z,3,FALSE)&amp;(18+((ROW()-3)*3))),Système!$J$33)*Système!$K$33)</f>
        <v/>
      </c>
      <c r="Y29" s="110" t="str">
        <f ca="1">IF($A29="","",COUNTIF(INDIRECT("Planning!"&amp;VLOOKUP($A$1,tab_z,2,FALSE)&amp;(17+((ROW()-3)*3))&amp;":"&amp;VLOOKUP($A$1,tab_z,3,FALSE)&amp;(18+((ROW()-3)*3))),Système!$J$34)*Système!$K$34)</f>
        <v/>
      </c>
      <c r="Z29" s="110" t="str">
        <f ca="1">IF($A29="","",COUNTIF(INDIRECT("Planning!"&amp;VLOOKUP($A$1,tab_z,2,FALSE)&amp;(17+((ROW()-3)*3))&amp;":"&amp;VLOOKUP($A$1,tab_z,3,FALSE)&amp;(18+((ROW()-3)*3))),Système!$J$35)*Système!$K$35)</f>
        <v/>
      </c>
      <c r="AA29" s="110" t="str">
        <f ca="1">IF($A29="","",COUNTIF(INDIRECT("Planning!"&amp;VLOOKUP($A$1,tab_z,2,FALSE)&amp;(17+((ROW()-3)*3))&amp;":"&amp;VLOOKUP($A$1,tab_z,3,FALSE)&amp;(18+((ROW()-3)*3))),Système!$J$36)*Système!$K$36)</f>
        <v/>
      </c>
      <c r="AB29" s="110" t="str">
        <f ca="1">IF($A29="","",COUNTIF(INDIRECT("Planning!"&amp;VLOOKUP($A$1,tab_z,2,FALSE)&amp;(17+((ROW()-3)*3))&amp;":"&amp;VLOOKUP($A$1,tab_z,3,FALSE)&amp;(18+((ROW()-3)*3))),Système!$J$37)*Système!$K$37)</f>
        <v/>
      </c>
      <c r="AC29" s="111" t="str">
        <f ca="1">IF($A29="","",COUNTIF(INDIRECT("Planning!"&amp;VLOOKUP($A$1,tab_z,2,FALSE)&amp;(12+((ROW()-3)*3))&amp;":"&amp;VLOOKUP($A$1,tab_z,3,FALSE)&amp;(12+((ROW()-3)*3))),Système!$N$6))</f>
        <v/>
      </c>
      <c r="AD29" s="111" t="str">
        <f ca="1">IF($A29="","",COUNTIF(INDIRECT("Planning!"&amp;VLOOKUP($A$1,tab_z,2,FALSE)&amp;(12+((ROW()-3)*3))&amp;":"&amp;VLOOKUP($A$1,tab_z,3,FALSE)&amp;(12+((ROW()-3)*3))),Système!$N$7))</f>
        <v/>
      </c>
      <c r="AE29" s="111" t="str">
        <f ca="1">IF($A29="","",COUNTIF(INDIRECT("Planning!"&amp;VLOOKUP($A$1,tab_z,2,FALSE)&amp;(12+((ROW()-3)*3))&amp;":"&amp;VLOOKUP($A$1,tab_z,3,FALSE)&amp;(12+((ROW()-3)*3))),Système!$N$8))</f>
        <v/>
      </c>
      <c r="AF29" s="111" t="str">
        <f ca="1">IF($A29="","",COUNTIF(INDIRECT("Planning!"&amp;VLOOKUP($A$1,tab_z,2,FALSE)&amp;(12+((ROW()-3)*3))&amp;":"&amp;VLOOKUP($A$1,tab_z,3,FALSE)&amp;(12+((ROW()-3)*3))),Système!$N$10))</f>
        <v/>
      </c>
      <c r="AG29" s="111" t="str">
        <f ca="1">IF($A29="","",COUNTIF(INDIRECT("Planning!"&amp;VLOOKUP($A$1,tab_z,2,FALSE)&amp;(12+((ROW()-3)*3))&amp;":"&amp;VLOOKUP($A$1,tab_z,3,FALSE)&amp;(12+((ROW()-3)*3))),Système!$N$11))</f>
        <v/>
      </c>
      <c r="AH29" s="111" t="str">
        <f ca="1">IF($A29="","",COUNTIF(INDIRECT("Planning!"&amp;VLOOKUP($A$1,tab_z,2,FALSE)&amp;(12+((ROW()-3)*3))&amp;":"&amp;VLOOKUP($A$1,tab_z,3,FALSE)&amp;(12+((ROW()-3)*3))),Système!$N$13))</f>
        <v/>
      </c>
      <c r="AI29" s="111" t="str">
        <f ca="1">IF($A29="","",COUNTIF(INDIRECT("Planning!"&amp;VLOOKUP($A$1,tab_z,2,FALSE)&amp;(12+((ROW()-3)*3))&amp;":"&amp;VLOOKUP($A$1,tab_z,3,FALSE)&amp;(12+((ROW()-3)*3))),Système!$N$15))</f>
        <v/>
      </c>
      <c r="AJ29" s="111" t="str">
        <f ca="1">IF($A29="","",COUNTIF(INDIRECT("Planning!"&amp;VLOOKUP($A$1,tab_z,2,FALSE)&amp;(12+((ROW()-3)*3))&amp;":"&amp;VLOOKUP($A$1,tab_z,3,FALSE)&amp;(12+((ROW()-3)*3))),Système!$N$16))</f>
        <v/>
      </c>
      <c r="AK29" s="111" t="str">
        <f ca="1">IF($A29="","",COUNTIF(INDIRECT("Planning!"&amp;VLOOKUP($A$1,tab_z,2,FALSE)&amp;(12+((ROW()-3)*3))&amp;":"&amp;VLOOKUP($A$1,tab_z,3,FALSE)&amp;(12+((ROW()-3)*3))),Système!$N$17))</f>
        <v/>
      </c>
      <c r="AL29" s="111" t="str">
        <f ca="1">IF($A29="","",COUNTIF(INDIRECT("Planning!"&amp;VLOOKUP($A$1,tab_z,2,FALSE)&amp;(12+((ROW()-3)*3))&amp;":"&amp;VLOOKUP($A$1,tab_z,3,FALSE)&amp;(12+((ROW()-3)*3))),Système!$N$43))</f>
        <v/>
      </c>
    </row>
    <row r="30" spans="1:38" ht="18.75" customHeight="1" x14ac:dyDescent="0.25">
      <c r="A30" s="107" t="str">
        <f t="shared" ca="1" si="1"/>
        <v/>
      </c>
      <c r="B30" s="108" t="str">
        <f t="shared" ca="1" si="2"/>
        <v/>
      </c>
      <c r="C30" s="108" t="str">
        <f t="shared" ca="1" si="5"/>
        <v/>
      </c>
      <c r="D30" s="109" t="str">
        <f t="shared" ca="1" si="0"/>
        <v/>
      </c>
      <c r="E30" s="110" t="str">
        <f ca="1">IF($A30="","",COUNTIF(INDIRECT("Planning!"&amp;VLOOKUP($A$1,tab_z,2,FALSE)&amp;(17+((ROW()-3)*3))&amp;":"&amp;VLOOKUP($A$1,tab_z,3,FALSE)&amp;(18+((ROW()-3)*3))),Système!$J$3)*Système!$K$3)</f>
        <v/>
      </c>
      <c r="F30" s="110" t="str">
        <f ca="1">IF($A30="","",COUNTIF(INDIRECT("Planning!"&amp;VLOOKUP($A$1,tab_z,2,FALSE)&amp;(17+((ROW()-3)*3))&amp;":"&amp;VLOOKUP($A$1,tab_z,3,FALSE)&amp;(18+((ROW()-3)*3))),Système!$J$4)*Système!$K$4)</f>
        <v/>
      </c>
      <c r="G30" s="110" t="str">
        <f ca="1">IF($A30="","",COUNTIF(INDIRECT("Planning!"&amp;VLOOKUP($A$1,tab_z,2,FALSE)&amp;(17+((ROW()-3)*3))&amp;":"&amp;VLOOKUP($A$1,tab_z,3,FALSE)&amp;(18+((ROW()-3)*3))),Système!$J$5)*Système!$K$5)</f>
        <v/>
      </c>
      <c r="H30" s="110" t="str">
        <f ca="1">IF($A30="","",COUNTIF(INDIRECT("Planning!"&amp;VLOOKUP($A$1,tab_z,2,FALSE)&amp;(17+((ROW()-3)*3))&amp;":"&amp;VLOOKUP($A$1,tab_z,3,FALSE)&amp;(18+((ROW()-3)*3))),Système!$J$9)*Système!$K$9)</f>
        <v/>
      </c>
      <c r="I30" s="110" t="str">
        <f ca="1">IF($A30="","",COUNTIF(INDIRECT("Planning!"&amp;VLOOKUP($A$1,tab_z,2,FALSE)&amp;(17+((ROW()-3)*3))&amp;":"&amp;VLOOKUP($A$1,tab_z,3,FALSE)&amp;(18+((ROW()-3)*3))),Système!$J$10)*Système!$K$10)</f>
        <v/>
      </c>
      <c r="J30" s="110" t="str">
        <f ca="1">IF($A30="","",COUNTIF(INDIRECT("Planning!"&amp;VLOOKUP($A$1,tab_z,2,FALSE)&amp;(17+((ROW()-3)*3))&amp;":"&amp;VLOOKUP($A$1,tab_z,3,FALSE)&amp;(18+((ROW()-3)*3))),Système!$J$11)*Système!$K$11)</f>
        <v/>
      </c>
      <c r="K30" s="110" t="str">
        <f ca="1">IF($A30="","",COUNTIF(INDIRECT("Planning!"&amp;VLOOKUP($A$1,tab_z,2,FALSE)&amp;(17+((ROW()-3)*3))&amp;":"&amp;VLOOKUP($A$1,tab_z,3,FALSE)&amp;(18+((ROW()-3)*3))),Système!$J$12)*Système!$K$12)</f>
        <v/>
      </c>
      <c r="L30" s="110" t="str">
        <f ca="1">IF($A30="","",COUNTIF(INDIRECT("Planning!"&amp;VLOOKUP($A$1,tab_z,2,FALSE)&amp;(17+((ROW()-3)*3))&amp;":"&amp;VLOOKUP($A$1,tab_z,3,FALSE)&amp;(18+((ROW()-3)*3))),Système!$J$13)*Système!$K$13)</f>
        <v/>
      </c>
      <c r="M30" s="110" t="str">
        <f ca="1">IF($A30="","",COUNTIF(INDIRECT("Planning!"&amp;VLOOKUP($A$1,tab_z,2,FALSE)&amp;(17+((ROW()-3)*3))&amp;":"&amp;VLOOKUP($A$1,tab_z,3,FALSE)&amp;(18+((ROW()-3)*3))),Système!$J$14)*Système!$K$14)</f>
        <v/>
      </c>
      <c r="N30" s="110" t="str">
        <f ca="1">IF($A30="","",COUNTIF(INDIRECT("Planning!"&amp;VLOOKUP($A$1,tab_z,2,FALSE)&amp;(17+((ROW()-3)*3))&amp;":"&amp;VLOOKUP($A$1,tab_z,3,FALSE)&amp;(18+((ROW()-3)*3))),Système!$J$15)*Système!$K$15)</f>
        <v/>
      </c>
      <c r="O30" s="110" t="str">
        <f ca="1">IF($A30="","",COUNTIF(INDIRECT("Planning!"&amp;VLOOKUP($A$1,tab_z,2,FALSE)&amp;(17+((ROW()-3)*3))&amp;":"&amp;VLOOKUP($A$1,tab_z,3,FALSE)&amp;(18+((ROW()-3)*3))),Système!$J$16)*Système!$K$16)</f>
        <v/>
      </c>
      <c r="P30" s="110" t="str">
        <f ca="1">IF($A30="","",COUNTIF(INDIRECT("Planning!"&amp;VLOOKUP($A$1,tab_z,2,FALSE)&amp;(17+((ROW()-3)*3))&amp;":"&amp;VLOOKUP($A$1,tab_z,3,FALSE)&amp;(18+((ROW()-3)*3))),Système!$J$21)*Système!$K$21)</f>
        <v/>
      </c>
      <c r="Q30" s="110" t="str">
        <f ca="1">IF($A30="","",COUNTIF(INDIRECT("Planning!"&amp;VLOOKUP($A$1,tab_z,2,FALSE)&amp;(17+((ROW()-3)*3))&amp;":"&amp;VLOOKUP($A$1,tab_z,3,FALSE)&amp;(18+((ROW()-3)*3))),Système!$J$22)*Système!$K$22)</f>
        <v/>
      </c>
      <c r="R30" s="110" t="str">
        <f ca="1">IF($A30="","",COUNTIF(INDIRECT("Planning!"&amp;VLOOKUP($A$1,tab_z,2,FALSE)&amp;(17+((ROW()-3)*3))&amp;":"&amp;VLOOKUP($A$1,tab_z,3,FALSE)&amp;(18+((ROW()-3)*3))),Système!$J$23)*Système!$K$23)</f>
        <v/>
      </c>
      <c r="S30" s="110" t="str">
        <f ca="1">IF($A30="","",COUNTIF(INDIRECT("Planning!"&amp;VLOOKUP($A$1,tab_z,2,FALSE)&amp;(17+((ROW()-3)*3))&amp;":"&amp;VLOOKUP($A$1,tab_z,3,FALSE)&amp;(18+((ROW()-3)*3))),Système!$J$24)*Système!$K$24)</f>
        <v/>
      </c>
      <c r="T30" s="110" t="str">
        <f ca="1">IF($A30="","",COUNTIF(INDIRECT("Planning!"&amp;VLOOKUP($A$1,tab_z,2,FALSE)&amp;(17+((ROW()-3)*3))&amp;":"&amp;VLOOKUP($A$1,tab_z,3,FALSE)&amp;(18+((ROW()-3)*3))),Système!$J$27)*Système!$K$27)</f>
        <v/>
      </c>
      <c r="U30" s="110" t="str">
        <f ca="1">IF($A30="","",COUNTIF(INDIRECT("Planning!"&amp;VLOOKUP($A$1,tab_z,2,FALSE)&amp;(17+((ROW()-3)*3))&amp;":"&amp;VLOOKUP($A$1,tab_z,3,FALSE)&amp;(18+((ROW()-3)*3))),Système!$J$28)*Système!$K$28)</f>
        <v/>
      </c>
      <c r="V30" s="110" t="str">
        <f ca="1">IF($A30="","",COUNTIF(INDIRECT("Planning!"&amp;VLOOKUP($A$1,tab_z,2,FALSE)&amp;(17+((ROW()-3)*3))&amp;":"&amp;VLOOKUP($A$1,tab_z,3,FALSE)&amp;(18+((ROW()-3)*3))),Système!$J$29)*Système!$K$29)</f>
        <v/>
      </c>
      <c r="W30" s="110" t="str">
        <f ca="1">IF($A30="","",COUNTIF(INDIRECT("Planning!"&amp;VLOOKUP($A$1,tab_z,2,FALSE)&amp;(17+((ROW()-3)*3))&amp;":"&amp;VLOOKUP($A$1,tab_z,3,FALSE)&amp;(18+((ROW()-3)*3))),Système!$J$30)*Système!$K$30)</f>
        <v/>
      </c>
      <c r="X30" s="110" t="str">
        <f ca="1">IF($A30="","",COUNTIF(INDIRECT("Planning!"&amp;VLOOKUP($A$1,tab_z,2,FALSE)&amp;(17+((ROW()-3)*3))&amp;":"&amp;VLOOKUP($A$1,tab_z,3,FALSE)&amp;(18+((ROW()-3)*3))),Système!$J$33)*Système!$K$33)</f>
        <v/>
      </c>
      <c r="Y30" s="110" t="str">
        <f ca="1">IF($A30="","",COUNTIF(INDIRECT("Planning!"&amp;VLOOKUP($A$1,tab_z,2,FALSE)&amp;(17+((ROW()-3)*3))&amp;":"&amp;VLOOKUP($A$1,tab_z,3,FALSE)&amp;(18+((ROW()-3)*3))),Système!$J$34)*Système!$K$34)</f>
        <v/>
      </c>
      <c r="Z30" s="110" t="str">
        <f ca="1">IF($A30="","",COUNTIF(INDIRECT("Planning!"&amp;VLOOKUP($A$1,tab_z,2,FALSE)&amp;(17+((ROW()-3)*3))&amp;":"&amp;VLOOKUP($A$1,tab_z,3,FALSE)&amp;(18+((ROW()-3)*3))),Système!$J$35)*Système!$K$35)</f>
        <v/>
      </c>
      <c r="AA30" s="110" t="str">
        <f ca="1">IF($A30="","",COUNTIF(INDIRECT("Planning!"&amp;VLOOKUP($A$1,tab_z,2,FALSE)&amp;(17+((ROW()-3)*3))&amp;":"&amp;VLOOKUP($A$1,tab_z,3,FALSE)&amp;(18+((ROW()-3)*3))),Système!$J$36)*Système!$K$36)</f>
        <v/>
      </c>
      <c r="AB30" s="110" t="str">
        <f ca="1">IF($A30="","",COUNTIF(INDIRECT("Planning!"&amp;VLOOKUP($A$1,tab_z,2,FALSE)&amp;(17+((ROW()-3)*3))&amp;":"&amp;VLOOKUP($A$1,tab_z,3,FALSE)&amp;(18+((ROW()-3)*3))),Système!$J$37)*Système!$K$37)</f>
        <v/>
      </c>
      <c r="AC30" s="111" t="str">
        <f ca="1">IF($A30="","",COUNTIF(INDIRECT("Planning!"&amp;VLOOKUP($A$1,tab_z,2,FALSE)&amp;(12+((ROW()-3)*3))&amp;":"&amp;VLOOKUP($A$1,tab_z,3,FALSE)&amp;(12+((ROW()-3)*3))),Système!$N$6))</f>
        <v/>
      </c>
      <c r="AD30" s="111" t="str">
        <f ca="1">IF($A30="","",COUNTIF(INDIRECT("Planning!"&amp;VLOOKUP($A$1,tab_z,2,FALSE)&amp;(12+((ROW()-3)*3))&amp;":"&amp;VLOOKUP($A$1,tab_z,3,FALSE)&amp;(12+((ROW()-3)*3))),Système!$N$7))</f>
        <v/>
      </c>
      <c r="AE30" s="111" t="str">
        <f ca="1">IF($A30="","",COUNTIF(INDIRECT("Planning!"&amp;VLOOKUP($A$1,tab_z,2,FALSE)&amp;(12+((ROW()-3)*3))&amp;":"&amp;VLOOKUP($A$1,tab_z,3,FALSE)&amp;(12+((ROW()-3)*3))),Système!$N$8))</f>
        <v/>
      </c>
      <c r="AF30" s="111" t="str">
        <f ca="1">IF($A30="","",COUNTIF(INDIRECT("Planning!"&amp;VLOOKUP($A$1,tab_z,2,FALSE)&amp;(12+((ROW()-3)*3))&amp;":"&amp;VLOOKUP($A$1,tab_z,3,FALSE)&amp;(12+((ROW()-3)*3))),Système!$N$10))</f>
        <v/>
      </c>
      <c r="AG30" s="111" t="str">
        <f ca="1">IF($A30="","",COUNTIF(INDIRECT("Planning!"&amp;VLOOKUP($A$1,tab_z,2,FALSE)&amp;(12+((ROW()-3)*3))&amp;":"&amp;VLOOKUP($A$1,tab_z,3,FALSE)&amp;(12+((ROW()-3)*3))),Système!$N$11))</f>
        <v/>
      </c>
      <c r="AH30" s="111" t="str">
        <f ca="1">IF($A30="","",COUNTIF(INDIRECT("Planning!"&amp;VLOOKUP($A$1,tab_z,2,FALSE)&amp;(12+((ROW()-3)*3))&amp;":"&amp;VLOOKUP($A$1,tab_z,3,FALSE)&amp;(12+((ROW()-3)*3))),Système!$N$13))</f>
        <v/>
      </c>
      <c r="AI30" s="111" t="str">
        <f ca="1">IF($A30="","",COUNTIF(INDIRECT("Planning!"&amp;VLOOKUP($A$1,tab_z,2,FALSE)&amp;(12+((ROW()-3)*3))&amp;":"&amp;VLOOKUP($A$1,tab_z,3,FALSE)&amp;(12+((ROW()-3)*3))),Système!$N$15))</f>
        <v/>
      </c>
      <c r="AJ30" s="111" t="str">
        <f ca="1">IF($A30="","",COUNTIF(INDIRECT("Planning!"&amp;VLOOKUP($A$1,tab_z,2,FALSE)&amp;(12+((ROW()-3)*3))&amp;":"&amp;VLOOKUP($A$1,tab_z,3,FALSE)&amp;(12+((ROW()-3)*3))),Système!$N$16))</f>
        <v/>
      </c>
      <c r="AK30" s="111" t="str">
        <f ca="1">IF($A30="","",COUNTIF(INDIRECT("Planning!"&amp;VLOOKUP($A$1,tab_z,2,FALSE)&amp;(12+((ROW()-3)*3))&amp;":"&amp;VLOOKUP($A$1,tab_z,3,FALSE)&amp;(12+((ROW()-3)*3))),Système!$N$17))</f>
        <v/>
      </c>
      <c r="AL30" s="111" t="str">
        <f ca="1">IF($A30="","",COUNTIF(INDIRECT("Planning!"&amp;VLOOKUP($A$1,tab_z,2,FALSE)&amp;(12+((ROW()-3)*3))&amp;":"&amp;VLOOKUP($A$1,tab_z,3,FALSE)&amp;(12+((ROW()-3)*3))),Système!$N$43))</f>
        <v/>
      </c>
    </row>
    <row r="31" spans="1:38" ht="18.75" customHeight="1" x14ac:dyDescent="0.25">
      <c r="A31" s="107" t="str">
        <f t="shared" ca="1" si="1"/>
        <v/>
      </c>
      <c r="B31" s="108" t="str">
        <f t="shared" ca="1" si="2"/>
        <v/>
      </c>
      <c r="C31" s="108" t="str">
        <f t="shared" ca="1" si="5"/>
        <v/>
      </c>
      <c r="D31" s="109" t="str">
        <f t="shared" ca="1" si="0"/>
        <v/>
      </c>
      <c r="E31" s="110" t="str">
        <f ca="1">IF($A31="","",COUNTIF(INDIRECT("Planning!"&amp;VLOOKUP($A$1,tab_z,2,FALSE)&amp;(17+((ROW()-3)*3))&amp;":"&amp;VLOOKUP($A$1,tab_z,3,FALSE)&amp;(18+((ROW()-3)*3))),Système!$J$3)*Système!$K$3)</f>
        <v/>
      </c>
      <c r="F31" s="110" t="str">
        <f ca="1">IF($A31="","",COUNTIF(INDIRECT("Planning!"&amp;VLOOKUP($A$1,tab_z,2,FALSE)&amp;(17+((ROW()-3)*3))&amp;":"&amp;VLOOKUP($A$1,tab_z,3,FALSE)&amp;(18+((ROW()-3)*3))),Système!$J$4)*Système!$K$4)</f>
        <v/>
      </c>
      <c r="G31" s="110" t="str">
        <f ca="1">IF($A31="","",COUNTIF(INDIRECT("Planning!"&amp;VLOOKUP($A$1,tab_z,2,FALSE)&amp;(17+((ROW()-3)*3))&amp;":"&amp;VLOOKUP($A$1,tab_z,3,FALSE)&amp;(18+((ROW()-3)*3))),Système!$J$5)*Système!$K$5)</f>
        <v/>
      </c>
      <c r="H31" s="110" t="str">
        <f ca="1">IF($A31="","",COUNTIF(INDIRECT("Planning!"&amp;VLOOKUP($A$1,tab_z,2,FALSE)&amp;(17+((ROW()-3)*3))&amp;":"&amp;VLOOKUP($A$1,tab_z,3,FALSE)&amp;(18+((ROW()-3)*3))),Système!$J$9)*Système!$K$9)</f>
        <v/>
      </c>
      <c r="I31" s="110" t="str">
        <f ca="1">IF($A31="","",COUNTIF(INDIRECT("Planning!"&amp;VLOOKUP($A$1,tab_z,2,FALSE)&amp;(17+((ROW()-3)*3))&amp;":"&amp;VLOOKUP($A$1,tab_z,3,FALSE)&amp;(18+((ROW()-3)*3))),Système!$J$10)*Système!$K$10)</f>
        <v/>
      </c>
      <c r="J31" s="110" t="str">
        <f ca="1">IF($A31="","",COUNTIF(INDIRECT("Planning!"&amp;VLOOKUP($A$1,tab_z,2,FALSE)&amp;(17+((ROW()-3)*3))&amp;":"&amp;VLOOKUP($A$1,tab_z,3,FALSE)&amp;(18+((ROW()-3)*3))),Système!$J$11)*Système!$K$11)</f>
        <v/>
      </c>
      <c r="K31" s="110" t="str">
        <f ca="1">IF($A31="","",COUNTIF(INDIRECT("Planning!"&amp;VLOOKUP($A$1,tab_z,2,FALSE)&amp;(17+((ROW()-3)*3))&amp;":"&amp;VLOOKUP($A$1,tab_z,3,FALSE)&amp;(18+((ROW()-3)*3))),Système!$J$12)*Système!$K$12)</f>
        <v/>
      </c>
      <c r="L31" s="110" t="str">
        <f ca="1">IF($A31="","",COUNTIF(INDIRECT("Planning!"&amp;VLOOKUP($A$1,tab_z,2,FALSE)&amp;(17+((ROW()-3)*3))&amp;":"&amp;VLOOKUP($A$1,tab_z,3,FALSE)&amp;(18+((ROW()-3)*3))),Système!$J$13)*Système!$K$13)</f>
        <v/>
      </c>
      <c r="M31" s="110" t="str">
        <f ca="1">IF($A31="","",COUNTIF(INDIRECT("Planning!"&amp;VLOOKUP($A$1,tab_z,2,FALSE)&amp;(17+((ROW()-3)*3))&amp;":"&amp;VLOOKUP($A$1,tab_z,3,FALSE)&amp;(18+((ROW()-3)*3))),Système!$J$14)*Système!$K$14)</f>
        <v/>
      </c>
      <c r="N31" s="110" t="str">
        <f ca="1">IF($A31="","",COUNTIF(INDIRECT("Planning!"&amp;VLOOKUP($A$1,tab_z,2,FALSE)&amp;(17+((ROW()-3)*3))&amp;":"&amp;VLOOKUP($A$1,tab_z,3,FALSE)&amp;(18+((ROW()-3)*3))),Système!$J$15)*Système!$K$15)</f>
        <v/>
      </c>
      <c r="O31" s="110" t="str">
        <f ca="1">IF($A31="","",COUNTIF(INDIRECT("Planning!"&amp;VLOOKUP($A$1,tab_z,2,FALSE)&amp;(17+((ROW()-3)*3))&amp;":"&amp;VLOOKUP($A$1,tab_z,3,FALSE)&amp;(18+((ROW()-3)*3))),Système!$J$16)*Système!$K$16)</f>
        <v/>
      </c>
      <c r="P31" s="110" t="str">
        <f ca="1">IF($A31="","",COUNTIF(INDIRECT("Planning!"&amp;VLOOKUP($A$1,tab_z,2,FALSE)&amp;(17+((ROW()-3)*3))&amp;":"&amp;VLOOKUP($A$1,tab_z,3,FALSE)&amp;(18+((ROW()-3)*3))),Système!$J$21)*Système!$K$21)</f>
        <v/>
      </c>
      <c r="Q31" s="110" t="str">
        <f ca="1">IF($A31="","",COUNTIF(INDIRECT("Planning!"&amp;VLOOKUP($A$1,tab_z,2,FALSE)&amp;(17+((ROW()-3)*3))&amp;":"&amp;VLOOKUP($A$1,tab_z,3,FALSE)&amp;(18+((ROW()-3)*3))),Système!$J$22)*Système!$K$22)</f>
        <v/>
      </c>
      <c r="R31" s="110" t="str">
        <f ca="1">IF($A31="","",COUNTIF(INDIRECT("Planning!"&amp;VLOOKUP($A$1,tab_z,2,FALSE)&amp;(17+((ROW()-3)*3))&amp;":"&amp;VLOOKUP($A$1,tab_z,3,FALSE)&amp;(18+((ROW()-3)*3))),Système!$J$23)*Système!$K$23)</f>
        <v/>
      </c>
      <c r="S31" s="110" t="str">
        <f ca="1">IF($A31="","",COUNTIF(INDIRECT("Planning!"&amp;VLOOKUP($A$1,tab_z,2,FALSE)&amp;(17+((ROW()-3)*3))&amp;":"&amp;VLOOKUP($A$1,tab_z,3,FALSE)&amp;(18+((ROW()-3)*3))),Système!$J$24)*Système!$K$24)</f>
        <v/>
      </c>
      <c r="T31" s="110" t="str">
        <f ca="1">IF($A31="","",COUNTIF(INDIRECT("Planning!"&amp;VLOOKUP($A$1,tab_z,2,FALSE)&amp;(17+((ROW()-3)*3))&amp;":"&amp;VLOOKUP($A$1,tab_z,3,FALSE)&amp;(18+((ROW()-3)*3))),Système!$J$27)*Système!$K$27)</f>
        <v/>
      </c>
      <c r="U31" s="110" t="str">
        <f ca="1">IF($A31="","",COUNTIF(INDIRECT("Planning!"&amp;VLOOKUP($A$1,tab_z,2,FALSE)&amp;(17+((ROW()-3)*3))&amp;":"&amp;VLOOKUP($A$1,tab_z,3,FALSE)&amp;(18+((ROW()-3)*3))),Système!$J$28)*Système!$K$28)</f>
        <v/>
      </c>
      <c r="V31" s="110" t="str">
        <f ca="1">IF($A31="","",COUNTIF(INDIRECT("Planning!"&amp;VLOOKUP($A$1,tab_z,2,FALSE)&amp;(17+((ROW()-3)*3))&amp;":"&amp;VLOOKUP($A$1,tab_z,3,FALSE)&amp;(18+((ROW()-3)*3))),Système!$J$29)*Système!$K$29)</f>
        <v/>
      </c>
      <c r="W31" s="110" t="str">
        <f ca="1">IF($A31="","",COUNTIF(INDIRECT("Planning!"&amp;VLOOKUP($A$1,tab_z,2,FALSE)&amp;(17+((ROW()-3)*3))&amp;":"&amp;VLOOKUP($A$1,tab_z,3,FALSE)&amp;(18+((ROW()-3)*3))),Système!$J$30)*Système!$K$30)</f>
        <v/>
      </c>
      <c r="X31" s="110" t="str">
        <f ca="1">IF($A31="","",COUNTIF(INDIRECT("Planning!"&amp;VLOOKUP($A$1,tab_z,2,FALSE)&amp;(17+((ROW()-3)*3))&amp;":"&amp;VLOOKUP($A$1,tab_z,3,FALSE)&amp;(18+((ROW()-3)*3))),Système!$J$33)*Système!$K$33)</f>
        <v/>
      </c>
      <c r="Y31" s="110" t="str">
        <f ca="1">IF($A31="","",COUNTIF(INDIRECT("Planning!"&amp;VLOOKUP($A$1,tab_z,2,FALSE)&amp;(17+((ROW()-3)*3))&amp;":"&amp;VLOOKUP($A$1,tab_z,3,FALSE)&amp;(18+((ROW()-3)*3))),Système!$J$34)*Système!$K$34)</f>
        <v/>
      </c>
      <c r="Z31" s="110" t="str">
        <f ca="1">IF($A31="","",COUNTIF(INDIRECT("Planning!"&amp;VLOOKUP($A$1,tab_z,2,FALSE)&amp;(17+((ROW()-3)*3))&amp;":"&amp;VLOOKUP($A$1,tab_z,3,FALSE)&amp;(18+((ROW()-3)*3))),Système!$J$35)*Système!$K$35)</f>
        <v/>
      </c>
      <c r="AA31" s="110" t="str">
        <f ca="1">IF($A31="","",COUNTIF(INDIRECT("Planning!"&amp;VLOOKUP($A$1,tab_z,2,FALSE)&amp;(17+((ROW()-3)*3))&amp;":"&amp;VLOOKUP($A$1,tab_z,3,FALSE)&amp;(18+((ROW()-3)*3))),Système!$J$36)*Système!$K$36)</f>
        <v/>
      </c>
      <c r="AB31" s="110" t="str">
        <f ca="1">IF($A31="","",COUNTIF(INDIRECT("Planning!"&amp;VLOOKUP($A$1,tab_z,2,FALSE)&amp;(17+((ROW()-3)*3))&amp;":"&amp;VLOOKUP($A$1,tab_z,3,FALSE)&amp;(18+((ROW()-3)*3))),Système!$J$37)*Système!$K$37)</f>
        <v/>
      </c>
      <c r="AC31" s="111" t="str">
        <f ca="1">IF($A31="","",COUNTIF(INDIRECT("Planning!"&amp;VLOOKUP($A$1,tab_z,2,FALSE)&amp;(12+((ROW()-3)*3))&amp;":"&amp;VLOOKUP($A$1,tab_z,3,FALSE)&amp;(12+((ROW()-3)*3))),Système!$N$6))</f>
        <v/>
      </c>
      <c r="AD31" s="111" t="str">
        <f ca="1">IF($A31="","",COUNTIF(INDIRECT("Planning!"&amp;VLOOKUP($A$1,tab_z,2,FALSE)&amp;(12+((ROW()-3)*3))&amp;":"&amp;VLOOKUP($A$1,tab_z,3,FALSE)&amp;(12+((ROW()-3)*3))),Système!$N$7))</f>
        <v/>
      </c>
      <c r="AE31" s="111" t="str">
        <f ca="1">IF($A31="","",COUNTIF(INDIRECT("Planning!"&amp;VLOOKUP($A$1,tab_z,2,FALSE)&amp;(12+((ROW()-3)*3))&amp;":"&amp;VLOOKUP($A$1,tab_z,3,FALSE)&amp;(12+((ROW()-3)*3))),Système!$N$8))</f>
        <v/>
      </c>
      <c r="AF31" s="111" t="str">
        <f ca="1">IF($A31="","",COUNTIF(INDIRECT("Planning!"&amp;VLOOKUP($A$1,tab_z,2,FALSE)&amp;(12+((ROW()-3)*3))&amp;":"&amp;VLOOKUP($A$1,tab_z,3,FALSE)&amp;(12+((ROW()-3)*3))),Système!$N$10))</f>
        <v/>
      </c>
      <c r="AG31" s="111" t="str">
        <f ca="1">IF($A31="","",COUNTIF(INDIRECT("Planning!"&amp;VLOOKUP($A$1,tab_z,2,FALSE)&amp;(12+((ROW()-3)*3))&amp;":"&amp;VLOOKUP($A$1,tab_z,3,FALSE)&amp;(12+((ROW()-3)*3))),Système!$N$11))</f>
        <v/>
      </c>
      <c r="AH31" s="111" t="str">
        <f ca="1">IF($A31="","",COUNTIF(INDIRECT("Planning!"&amp;VLOOKUP($A$1,tab_z,2,FALSE)&amp;(12+((ROW()-3)*3))&amp;":"&amp;VLOOKUP($A$1,tab_z,3,FALSE)&amp;(12+((ROW()-3)*3))),Système!$N$13))</f>
        <v/>
      </c>
      <c r="AI31" s="111" t="str">
        <f ca="1">IF($A31="","",COUNTIF(INDIRECT("Planning!"&amp;VLOOKUP($A$1,tab_z,2,FALSE)&amp;(12+((ROW()-3)*3))&amp;":"&amp;VLOOKUP($A$1,tab_z,3,FALSE)&amp;(12+((ROW()-3)*3))),Système!$N$15))</f>
        <v/>
      </c>
      <c r="AJ31" s="111" t="str">
        <f ca="1">IF($A31="","",COUNTIF(INDIRECT("Planning!"&amp;VLOOKUP($A$1,tab_z,2,FALSE)&amp;(12+((ROW()-3)*3))&amp;":"&amp;VLOOKUP($A$1,tab_z,3,FALSE)&amp;(12+((ROW()-3)*3))),Système!$N$16))</f>
        <v/>
      </c>
      <c r="AK31" s="111" t="str">
        <f ca="1">IF($A31="","",COUNTIF(INDIRECT("Planning!"&amp;VLOOKUP($A$1,tab_z,2,FALSE)&amp;(12+((ROW()-3)*3))&amp;":"&amp;VLOOKUP($A$1,tab_z,3,FALSE)&amp;(12+((ROW()-3)*3))),Système!$N$17))</f>
        <v/>
      </c>
      <c r="AL31" s="111" t="str">
        <f ca="1">IF($A31="","",COUNTIF(INDIRECT("Planning!"&amp;VLOOKUP($A$1,tab_z,2,FALSE)&amp;(12+((ROW()-3)*3))&amp;":"&amp;VLOOKUP($A$1,tab_z,3,FALSE)&amp;(12+((ROW()-3)*3))),Système!$N$43))</f>
        <v/>
      </c>
    </row>
    <row r="32" spans="1:38" ht="18.75" customHeight="1" x14ac:dyDescent="0.25">
      <c r="A32" s="107" t="str">
        <f t="shared" ca="1" si="1"/>
        <v/>
      </c>
      <c r="B32" s="108" t="str">
        <f t="shared" ca="1" si="2"/>
        <v/>
      </c>
      <c r="C32" s="108" t="str">
        <f t="shared" ca="1" si="5"/>
        <v/>
      </c>
      <c r="D32" s="109" t="str">
        <f t="shared" ca="1" si="0"/>
        <v/>
      </c>
      <c r="E32" s="110" t="str">
        <f ca="1">IF($A32="","",COUNTIF(INDIRECT("Planning!"&amp;VLOOKUP($A$1,tab_z,2,FALSE)&amp;(17+((ROW()-3)*3))&amp;":"&amp;VLOOKUP($A$1,tab_z,3,FALSE)&amp;(18+((ROW()-3)*3))),Système!$J$3)*Système!$K$3)</f>
        <v/>
      </c>
      <c r="F32" s="110" t="str">
        <f ca="1">IF($A32="","",COUNTIF(INDIRECT("Planning!"&amp;VLOOKUP($A$1,tab_z,2,FALSE)&amp;(17+((ROW()-3)*3))&amp;":"&amp;VLOOKUP($A$1,tab_z,3,FALSE)&amp;(18+((ROW()-3)*3))),Système!$J$4)*Système!$K$4)</f>
        <v/>
      </c>
      <c r="G32" s="110" t="str">
        <f ca="1">IF($A32="","",COUNTIF(INDIRECT("Planning!"&amp;VLOOKUP($A$1,tab_z,2,FALSE)&amp;(17+((ROW()-3)*3))&amp;":"&amp;VLOOKUP($A$1,tab_z,3,FALSE)&amp;(18+((ROW()-3)*3))),Système!$J$5)*Système!$K$5)</f>
        <v/>
      </c>
      <c r="H32" s="110" t="str">
        <f ca="1">IF($A32="","",COUNTIF(INDIRECT("Planning!"&amp;VLOOKUP($A$1,tab_z,2,FALSE)&amp;(17+((ROW()-3)*3))&amp;":"&amp;VLOOKUP($A$1,tab_z,3,FALSE)&amp;(18+((ROW()-3)*3))),Système!$J$9)*Système!$K$9)</f>
        <v/>
      </c>
      <c r="I32" s="110" t="str">
        <f ca="1">IF($A32="","",COUNTIF(INDIRECT("Planning!"&amp;VLOOKUP($A$1,tab_z,2,FALSE)&amp;(17+((ROW()-3)*3))&amp;":"&amp;VLOOKUP($A$1,tab_z,3,FALSE)&amp;(18+((ROW()-3)*3))),Système!$J$10)*Système!$K$10)</f>
        <v/>
      </c>
      <c r="J32" s="110" t="str">
        <f ca="1">IF($A32="","",COUNTIF(INDIRECT("Planning!"&amp;VLOOKUP($A$1,tab_z,2,FALSE)&amp;(17+((ROW()-3)*3))&amp;":"&amp;VLOOKUP($A$1,tab_z,3,FALSE)&amp;(18+((ROW()-3)*3))),Système!$J$11)*Système!$K$11)</f>
        <v/>
      </c>
      <c r="K32" s="110" t="str">
        <f ca="1">IF($A32="","",COUNTIF(INDIRECT("Planning!"&amp;VLOOKUP($A$1,tab_z,2,FALSE)&amp;(17+((ROW()-3)*3))&amp;":"&amp;VLOOKUP($A$1,tab_z,3,FALSE)&amp;(18+((ROW()-3)*3))),Système!$J$12)*Système!$K$12)</f>
        <v/>
      </c>
      <c r="L32" s="110" t="str">
        <f ca="1">IF($A32="","",COUNTIF(INDIRECT("Planning!"&amp;VLOOKUP($A$1,tab_z,2,FALSE)&amp;(17+((ROW()-3)*3))&amp;":"&amp;VLOOKUP($A$1,tab_z,3,FALSE)&amp;(18+((ROW()-3)*3))),Système!$J$13)*Système!$K$13)</f>
        <v/>
      </c>
      <c r="M32" s="110" t="str">
        <f ca="1">IF($A32="","",COUNTIF(INDIRECT("Planning!"&amp;VLOOKUP($A$1,tab_z,2,FALSE)&amp;(17+((ROW()-3)*3))&amp;":"&amp;VLOOKUP($A$1,tab_z,3,FALSE)&amp;(18+((ROW()-3)*3))),Système!$J$14)*Système!$K$14)</f>
        <v/>
      </c>
      <c r="N32" s="110" t="str">
        <f ca="1">IF($A32="","",COUNTIF(INDIRECT("Planning!"&amp;VLOOKUP($A$1,tab_z,2,FALSE)&amp;(17+((ROW()-3)*3))&amp;":"&amp;VLOOKUP($A$1,tab_z,3,FALSE)&amp;(18+((ROW()-3)*3))),Système!$J$15)*Système!$K$15)</f>
        <v/>
      </c>
      <c r="O32" s="110" t="str">
        <f ca="1">IF($A32="","",COUNTIF(INDIRECT("Planning!"&amp;VLOOKUP($A$1,tab_z,2,FALSE)&amp;(17+((ROW()-3)*3))&amp;":"&amp;VLOOKUP($A$1,tab_z,3,FALSE)&amp;(18+((ROW()-3)*3))),Système!$J$16)*Système!$K$16)</f>
        <v/>
      </c>
      <c r="P32" s="110" t="str">
        <f ca="1">IF($A32="","",COUNTIF(INDIRECT("Planning!"&amp;VLOOKUP($A$1,tab_z,2,FALSE)&amp;(17+((ROW()-3)*3))&amp;":"&amp;VLOOKUP($A$1,tab_z,3,FALSE)&amp;(18+((ROW()-3)*3))),Système!$J$21)*Système!$K$21)</f>
        <v/>
      </c>
      <c r="Q32" s="110" t="str">
        <f ca="1">IF($A32="","",COUNTIF(INDIRECT("Planning!"&amp;VLOOKUP($A$1,tab_z,2,FALSE)&amp;(17+((ROW()-3)*3))&amp;":"&amp;VLOOKUP($A$1,tab_z,3,FALSE)&amp;(18+((ROW()-3)*3))),Système!$J$22)*Système!$K$22)</f>
        <v/>
      </c>
      <c r="R32" s="110" t="str">
        <f ca="1">IF($A32="","",COUNTIF(INDIRECT("Planning!"&amp;VLOOKUP($A$1,tab_z,2,FALSE)&amp;(17+((ROW()-3)*3))&amp;":"&amp;VLOOKUP($A$1,tab_z,3,FALSE)&amp;(18+((ROW()-3)*3))),Système!$J$23)*Système!$K$23)</f>
        <v/>
      </c>
      <c r="S32" s="110" t="str">
        <f ca="1">IF($A32="","",COUNTIF(INDIRECT("Planning!"&amp;VLOOKUP($A$1,tab_z,2,FALSE)&amp;(17+((ROW()-3)*3))&amp;":"&amp;VLOOKUP($A$1,tab_z,3,FALSE)&amp;(18+((ROW()-3)*3))),Système!$J$24)*Système!$K$24)</f>
        <v/>
      </c>
      <c r="T32" s="110" t="str">
        <f ca="1">IF($A32="","",COUNTIF(INDIRECT("Planning!"&amp;VLOOKUP($A$1,tab_z,2,FALSE)&amp;(17+((ROW()-3)*3))&amp;":"&amp;VLOOKUP($A$1,tab_z,3,FALSE)&amp;(18+((ROW()-3)*3))),Système!$J$27)*Système!$K$27)</f>
        <v/>
      </c>
      <c r="U32" s="110" t="str">
        <f ca="1">IF($A32="","",COUNTIF(INDIRECT("Planning!"&amp;VLOOKUP($A$1,tab_z,2,FALSE)&amp;(17+((ROW()-3)*3))&amp;":"&amp;VLOOKUP($A$1,tab_z,3,FALSE)&amp;(18+((ROW()-3)*3))),Système!$J$28)*Système!$K$28)</f>
        <v/>
      </c>
      <c r="V32" s="110" t="str">
        <f ca="1">IF($A32="","",COUNTIF(INDIRECT("Planning!"&amp;VLOOKUP($A$1,tab_z,2,FALSE)&amp;(17+((ROW()-3)*3))&amp;":"&amp;VLOOKUP($A$1,tab_z,3,FALSE)&amp;(18+((ROW()-3)*3))),Système!$J$29)*Système!$K$29)</f>
        <v/>
      </c>
      <c r="W32" s="110" t="str">
        <f ca="1">IF($A32="","",COUNTIF(INDIRECT("Planning!"&amp;VLOOKUP($A$1,tab_z,2,FALSE)&amp;(17+((ROW()-3)*3))&amp;":"&amp;VLOOKUP($A$1,tab_z,3,FALSE)&amp;(18+((ROW()-3)*3))),Système!$J$30)*Système!$K$30)</f>
        <v/>
      </c>
      <c r="X32" s="110" t="str">
        <f ca="1">IF($A32="","",COUNTIF(INDIRECT("Planning!"&amp;VLOOKUP($A$1,tab_z,2,FALSE)&amp;(17+((ROW()-3)*3))&amp;":"&amp;VLOOKUP($A$1,tab_z,3,FALSE)&amp;(18+((ROW()-3)*3))),Système!$J$33)*Système!$K$33)</f>
        <v/>
      </c>
      <c r="Y32" s="110" t="str">
        <f ca="1">IF($A32="","",COUNTIF(INDIRECT("Planning!"&amp;VLOOKUP($A$1,tab_z,2,FALSE)&amp;(17+((ROW()-3)*3))&amp;":"&amp;VLOOKUP($A$1,tab_z,3,FALSE)&amp;(18+((ROW()-3)*3))),Système!$J$34)*Système!$K$34)</f>
        <v/>
      </c>
      <c r="Z32" s="110" t="str">
        <f ca="1">IF($A32="","",COUNTIF(INDIRECT("Planning!"&amp;VLOOKUP($A$1,tab_z,2,FALSE)&amp;(17+((ROW()-3)*3))&amp;":"&amp;VLOOKUP($A$1,tab_z,3,FALSE)&amp;(18+((ROW()-3)*3))),Système!$J$35)*Système!$K$35)</f>
        <v/>
      </c>
      <c r="AA32" s="110" t="str">
        <f ca="1">IF($A32="","",COUNTIF(INDIRECT("Planning!"&amp;VLOOKUP($A$1,tab_z,2,FALSE)&amp;(17+((ROW()-3)*3))&amp;":"&amp;VLOOKUP($A$1,tab_z,3,FALSE)&amp;(18+((ROW()-3)*3))),Système!$J$36)*Système!$K$36)</f>
        <v/>
      </c>
      <c r="AB32" s="110" t="str">
        <f ca="1">IF($A32="","",COUNTIF(INDIRECT("Planning!"&amp;VLOOKUP($A$1,tab_z,2,FALSE)&amp;(17+((ROW()-3)*3))&amp;":"&amp;VLOOKUP($A$1,tab_z,3,FALSE)&amp;(18+((ROW()-3)*3))),Système!$J$37)*Système!$K$37)</f>
        <v/>
      </c>
      <c r="AC32" s="111" t="str">
        <f ca="1">IF($A32="","",COUNTIF(INDIRECT("Planning!"&amp;VLOOKUP($A$1,tab_z,2,FALSE)&amp;(12+((ROW()-3)*3))&amp;":"&amp;VLOOKUP($A$1,tab_z,3,FALSE)&amp;(12+((ROW()-3)*3))),Système!$N$6))</f>
        <v/>
      </c>
      <c r="AD32" s="111" t="str">
        <f ca="1">IF($A32="","",COUNTIF(INDIRECT("Planning!"&amp;VLOOKUP($A$1,tab_z,2,FALSE)&amp;(12+((ROW()-3)*3))&amp;":"&amp;VLOOKUP($A$1,tab_z,3,FALSE)&amp;(12+((ROW()-3)*3))),Système!$N$7))</f>
        <v/>
      </c>
      <c r="AE32" s="111" t="str">
        <f ca="1">IF($A32="","",COUNTIF(INDIRECT("Planning!"&amp;VLOOKUP($A$1,tab_z,2,FALSE)&amp;(12+((ROW()-3)*3))&amp;":"&amp;VLOOKUP($A$1,tab_z,3,FALSE)&amp;(12+((ROW()-3)*3))),Système!$N$8))</f>
        <v/>
      </c>
      <c r="AF32" s="111" t="str">
        <f ca="1">IF($A32="","",COUNTIF(INDIRECT("Planning!"&amp;VLOOKUP($A$1,tab_z,2,FALSE)&amp;(12+((ROW()-3)*3))&amp;":"&amp;VLOOKUP($A$1,tab_z,3,FALSE)&amp;(12+((ROW()-3)*3))),Système!$N$10))</f>
        <v/>
      </c>
      <c r="AG32" s="111" t="str">
        <f ca="1">IF($A32="","",COUNTIF(INDIRECT("Planning!"&amp;VLOOKUP($A$1,tab_z,2,FALSE)&amp;(12+((ROW()-3)*3))&amp;":"&amp;VLOOKUP($A$1,tab_z,3,FALSE)&amp;(12+((ROW()-3)*3))),Système!$N$11))</f>
        <v/>
      </c>
      <c r="AH32" s="111" t="str">
        <f ca="1">IF($A32="","",COUNTIF(INDIRECT("Planning!"&amp;VLOOKUP($A$1,tab_z,2,FALSE)&amp;(12+((ROW()-3)*3))&amp;":"&amp;VLOOKUP($A$1,tab_z,3,FALSE)&amp;(12+((ROW()-3)*3))),Système!$N$13))</f>
        <v/>
      </c>
      <c r="AI32" s="111" t="str">
        <f ca="1">IF($A32="","",COUNTIF(INDIRECT("Planning!"&amp;VLOOKUP($A$1,tab_z,2,FALSE)&amp;(12+((ROW()-3)*3))&amp;":"&amp;VLOOKUP($A$1,tab_z,3,FALSE)&amp;(12+((ROW()-3)*3))),Système!$N$15))</f>
        <v/>
      </c>
      <c r="AJ32" s="111" t="str">
        <f ca="1">IF($A32="","",COUNTIF(INDIRECT("Planning!"&amp;VLOOKUP($A$1,tab_z,2,FALSE)&amp;(12+((ROW()-3)*3))&amp;":"&amp;VLOOKUP($A$1,tab_z,3,FALSE)&amp;(12+((ROW()-3)*3))),Système!$N$16))</f>
        <v/>
      </c>
      <c r="AK32" s="111" t="str">
        <f ca="1">IF($A32="","",COUNTIF(INDIRECT("Planning!"&amp;VLOOKUP($A$1,tab_z,2,FALSE)&amp;(12+((ROW()-3)*3))&amp;":"&amp;VLOOKUP($A$1,tab_z,3,FALSE)&amp;(12+((ROW()-3)*3))),Système!$N$17))</f>
        <v/>
      </c>
      <c r="AL32" s="111" t="str">
        <f ca="1">IF($A32="","",COUNTIF(INDIRECT("Planning!"&amp;VLOOKUP($A$1,tab_z,2,FALSE)&amp;(12+((ROW()-3)*3))&amp;":"&amp;VLOOKUP($A$1,tab_z,3,FALSE)&amp;(12+((ROW()-3)*3))),Système!$N$43))</f>
        <v/>
      </c>
    </row>
    <row r="33" spans="1:38" ht="18.75" customHeight="1" x14ac:dyDescent="0.25">
      <c r="A33" s="107" t="str">
        <f t="shared" ca="1" si="1"/>
        <v/>
      </c>
      <c r="B33" s="108" t="str">
        <f t="shared" ca="1" si="2"/>
        <v/>
      </c>
      <c r="C33" s="108" t="str">
        <f t="shared" ca="1" si="5"/>
        <v/>
      </c>
      <c r="D33" s="109" t="str">
        <f t="shared" ca="1" si="0"/>
        <v/>
      </c>
      <c r="E33" s="110" t="str">
        <f ca="1">IF($A33="","",COUNTIF(INDIRECT("Planning!"&amp;VLOOKUP($A$1,tab_z,2,FALSE)&amp;(17+((ROW()-3)*3))&amp;":"&amp;VLOOKUP($A$1,tab_z,3,FALSE)&amp;(18+((ROW()-3)*3))),Système!$J$3)*Système!$K$3)</f>
        <v/>
      </c>
      <c r="F33" s="110" t="str">
        <f ca="1">IF($A33="","",COUNTIF(INDIRECT("Planning!"&amp;VLOOKUP($A$1,tab_z,2,FALSE)&amp;(17+((ROW()-3)*3))&amp;":"&amp;VLOOKUP($A$1,tab_z,3,FALSE)&amp;(18+((ROW()-3)*3))),Système!$J$4)*Système!$K$4)</f>
        <v/>
      </c>
      <c r="G33" s="110" t="str">
        <f ca="1">IF($A33="","",COUNTIF(INDIRECT("Planning!"&amp;VLOOKUP($A$1,tab_z,2,FALSE)&amp;(17+((ROW()-3)*3))&amp;":"&amp;VLOOKUP($A$1,tab_z,3,FALSE)&amp;(18+((ROW()-3)*3))),Système!$J$5)*Système!$K$5)</f>
        <v/>
      </c>
      <c r="H33" s="110" t="str">
        <f ca="1">IF($A33="","",COUNTIF(INDIRECT("Planning!"&amp;VLOOKUP($A$1,tab_z,2,FALSE)&amp;(17+((ROW()-3)*3))&amp;":"&amp;VLOOKUP($A$1,tab_z,3,FALSE)&amp;(18+((ROW()-3)*3))),Système!$J$9)*Système!$K$9)</f>
        <v/>
      </c>
      <c r="I33" s="110" t="str">
        <f ca="1">IF($A33="","",COUNTIF(INDIRECT("Planning!"&amp;VLOOKUP($A$1,tab_z,2,FALSE)&amp;(17+((ROW()-3)*3))&amp;":"&amp;VLOOKUP($A$1,tab_z,3,FALSE)&amp;(18+((ROW()-3)*3))),Système!$J$10)*Système!$K$10)</f>
        <v/>
      </c>
      <c r="J33" s="110" t="str">
        <f ca="1">IF($A33="","",COUNTIF(INDIRECT("Planning!"&amp;VLOOKUP($A$1,tab_z,2,FALSE)&amp;(17+((ROW()-3)*3))&amp;":"&amp;VLOOKUP($A$1,tab_z,3,FALSE)&amp;(18+((ROW()-3)*3))),Système!$J$11)*Système!$K$11)</f>
        <v/>
      </c>
      <c r="K33" s="110" t="str">
        <f ca="1">IF($A33="","",COUNTIF(INDIRECT("Planning!"&amp;VLOOKUP($A$1,tab_z,2,FALSE)&amp;(17+((ROW()-3)*3))&amp;":"&amp;VLOOKUP($A$1,tab_z,3,FALSE)&amp;(18+((ROW()-3)*3))),Système!$J$12)*Système!$K$12)</f>
        <v/>
      </c>
      <c r="L33" s="110" t="str">
        <f ca="1">IF($A33="","",COUNTIF(INDIRECT("Planning!"&amp;VLOOKUP($A$1,tab_z,2,FALSE)&amp;(17+((ROW()-3)*3))&amp;":"&amp;VLOOKUP($A$1,tab_z,3,FALSE)&amp;(18+((ROW()-3)*3))),Système!$J$13)*Système!$K$13)</f>
        <v/>
      </c>
      <c r="M33" s="110" t="str">
        <f ca="1">IF($A33="","",COUNTIF(INDIRECT("Planning!"&amp;VLOOKUP($A$1,tab_z,2,FALSE)&amp;(17+((ROW()-3)*3))&amp;":"&amp;VLOOKUP($A$1,tab_z,3,FALSE)&amp;(18+((ROW()-3)*3))),Système!$J$14)*Système!$K$14)</f>
        <v/>
      </c>
      <c r="N33" s="110" t="str">
        <f ca="1">IF($A33="","",COUNTIF(INDIRECT("Planning!"&amp;VLOOKUP($A$1,tab_z,2,FALSE)&amp;(17+((ROW()-3)*3))&amp;":"&amp;VLOOKUP($A$1,tab_z,3,FALSE)&amp;(18+((ROW()-3)*3))),Système!$J$15)*Système!$K$15)</f>
        <v/>
      </c>
      <c r="O33" s="110" t="str">
        <f ca="1">IF($A33="","",COUNTIF(INDIRECT("Planning!"&amp;VLOOKUP($A$1,tab_z,2,FALSE)&amp;(17+((ROW()-3)*3))&amp;":"&amp;VLOOKUP($A$1,tab_z,3,FALSE)&amp;(18+((ROW()-3)*3))),Système!$J$16)*Système!$K$16)</f>
        <v/>
      </c>
      <c r="P33" s="110" t="str">
        <f ca="1">IF($A33="","",COUNTIF(INDIRECT("Planning!"&amp;VLOOKUP($A$1,tab_z,2,FALSE)&amp;(17+((ROW()-3)*3))&amp;":"&amp;VLOOKUP($A$1,tab_z,3,FALSE)&amp;(18+((ROW()-3)*3))),Système!$J$21)*Système!$K$21)</f>
        <v/>
      </c>
      <c r="Q33" s="110" t="str">
        <f ca="1">IF($A33="","",COUNTIF(INDIRECT("Planning!"&amp;VLOOKUP($A$1,tab_z,2,FALSE)&amp;(17+((ROW()-3)*3))&amp;":"&amp;VLOOKUP($A$1,tab_z,3,FALSE)&amp;(18+((ROW()-3)*3))),Système!$J$22)*Système!$K$22)</f>
        <v/>
      </c>
      <c r="R33" s="110" t="str">
        <f ca="1">IF($A33="","",COUNTIF(INDIRECT("Planning!"&amp;VLOOKUP($A$1,tab_z,2,FALSE)&amp;(17+((ROW()-3)*3))&amp;":"&amp;VLOOKUP($A$1,tab_z,3,FALSE)&amp;(18+((ROW()-3)*3))),Système!$J$23)*Système!$K$23)</f>
        <v/>
      </c>
      <c r="S33" s="110" t="str">
        <f ca="1">IF($A33="","",COUNTIF(INDIRECT("Planning!"&amp;VLOOKUP($A$1,tab_z,2,FALSE)&amp;(17+((ROW()-3)*3))&amp;":"&amp;VLOOKUP($A$1,tab_z,3,FALSE)&amp;(18+((ROW()-3)*3))),Système!$J$24)*Système!$K$24)</f>
        <v/>
      </c>
      <c r="T33" s="110" t="str">
        <f ca="1">IF($A33="","",COUNTIF(INDIRECT("Planning!"&amp;VLOOKUP($A$1,tab_z,2,FALSE)&amp;(17+((ROW()-3)*3))&amp;":"&amp;VLOOKUP($A$1,tab_z,3,FALSE)&amp;(18+((ROW()-3)*3))),Système!$J$27)*Système!$K$27)</f>
        <v/>
      </c>
      <c r="U33" s="110" t="str">
        <f ca="1">IF($A33="","",COUNTIF(INDIRECT("Planning!"&amp;VLOOKUP($A$1,tab_z,2,FALSE)&amp;(17+((ROW()-3)*3))&amp;":"&amp;VLOOKUP($A$1,tab_z,3,FALSE)&amp;(18+((ROW()-3)*3))),Système!$J$28)*Système!$K$28)</f>
        <v/>
      </c>
      <c r="V33" s="110" t="str">
        <f ca="1">IF($A33="","",COUNTIF(INDIRECT("Planning!"&amp;VLOOKUP($A$1,tab_z,2,FALSE)&amp;(17+((ROW()-3)*3))&amp;":"&amp;VLOOKUP($A$1,tab_z,3,FALSE)&amp;(18+((ROW()-3)*3))),Système!$J$29)*Système!$K$29)</f>
        <v/>
      </c>
      <c r="W33" s="110" t="str">
        <f ca="1">IF($A33="","",COUNTIF(INDIRECT("Planning!"&amp;VLOOKUP($A$1,tab_z,2,FALSE)&amp;(17+((ROW()-3)*3))&amp;":"&amp;VLOOKUP($A$1,tab_z,3,FALSE)&amp;(18+((ROW()-3)*3))),Système!$J$30)*Système!$K$30)</f>
        <v/>
      </c>
      <c r="X33" s="110" t="str">
        <f ca="1">IF($A33="","",COUNTIF(INDIRECT("Planning!"&amp;VLOOKUP($A$1,tab_z,2,FALSE)&amp;(17+((ROW()-3)*3))&amp;":"&amp;VLOOKUP($A$1,tab_z,3,FALSE)&amp;(18+((ROW()-3)*3))),Système!$J$33)*Système!$K$33)</f>
        <v/>
      </c>
      <c r="Y33" s="110" t="str">
        <f ca="1">IF($A33="","",COUNTIF(INDIRECT("Planning!"&amp;VLOOKUP($A$1,tab_z,2,FALSE)&amp;(17+((ROW()-3)*3))&amp;":"&amp;VLOOKUP($A$1,tab_z,3,FALSE)&amp;(18+((ROW()-3)*3))),Système!$J$34)*Système!$K$34)</f>
        <v/>
      </c>
      <c r="Z33" s="110" t="str">
        <f ca="1">IF($A33="","",COUNTIF(INDIRECT("Planning!"&amp;VLOOKUP($A$1,tab_z,2,FALSE)&amp;(17+((ROW()-3)*3))&amp;":"&amp;VLOOKUP($A$1,tab_z,3,FALSE)&amp;(18+((ROW()-3)*3))),Système!$J$35)*Système!$K$35)</f>
        <v/>
      </c>
      <c r="AA33" s="110" t="str">
        <f ca="1">IF($A33="","",COUNTIF(INDIRECT("Planning!"&amp;VLOOKUP($A$1,tab_z,2,FALSE)&amp;(17+((ROW()-3)*3))&amp;":"&amp;VLOOKUP($A$1,tab_z,3,FALSE)&amp;(18+((ROW()-3)*3))),Système!$J$36)*Système!$K$36)</f>
        <v/>
      </c>
      <c r="AB33" s="110" t="str">
        <f ca="1">IF($A33="","",COUNTIF(INDIRECT("Planning!"&amp;VLOOKUP($A$1,tab_z,2,FALSE)&amp;(17+((ROW()-3)*3))&amp;":"&amp;VLOOKUP($A$1,tab_z,3,FALSE)&amp;(18+((ROW()-3)*3))),Système!$J$37)*Système!$K$37)</f>
        <v/>
      </c>
      <c r="AC33" s="111" t="str">
        <f ca="1">IF($A33="","",COUNTIF(INDIRECT("Planning!"&amp;VLOOKUP($A$1,tab_z,2,FALSE)&amp;(12+((ROW()-3)*3))&amp;":"&amp;VLOOKUP($A$1,tab_z,3,FALSE)&amp;(12+((ROW()-3)*3))),Système!$N$6))</f>
        <v/>
      </c>
      <c r="AD33" s="111" t="str">
        <f ca="1">IF($A33="","",COUNTIF(INDIRECT("Planning!"&amp;VLOOKUP($A$1,tab_z,2,FALSE)&amp;(12+((ROW()-3)*3))&amp;":"&amp;VLOOKUP($A$1,tab_z,3,FALSE)&amp;(12+((ROW()-3)*3))),Système!$N$7))</f>
        <v/>
      </c>
      <c r="AE33" s="111" t="str">
        <f ca="1">IF($A33="","",COUNTIF(INDIRECT("Planning!"&amp;VLOOKUP($A$1,tab_z,2,FALSE)&amp;(12+((ROW()-3)*3))&amp;":"&amp;VLOOKUP($A$1,tab_z,3,FALSE)&amp;(12+((ROW()-3)*3))),Système!$N$8))</f>
        <v/>
      </c>
      <c r="AF33" s="111" t="str">
        <f ca="1">IF($A33="","",COUNTIF(INDIRECT("Planning!"&amp;VLOOKUP($A$1,tab_z,2,FALSE)&amp;(12+((ROW()-3)*3))&amp;":"&amp;VLOOKUP($A$1,tab_z,3,FALSE)&amp;(12+((ROW()-3)*3))),Système!$N$10))</f>
        <v/>
      </c>
      <c r="AG33" s="111" t="str">
        <f ca="1">IF($A33="","",COUNTIF(INDIRECT("Planning!"&amp;VLOOKUP($A$1,tab_z,2,FALSE)&amp;(12+((ROW()-3)*3))&amp;":"&amp;VLOOKUP($A$1,tab_z,3,FALSE)&amp;(12+((ROW()-3)*3))),Système!$N$11))</f>
        <v/>
      </c>
      <c r="AH33" s="111" t="str">
        <f ca="1">IF($A33="","",COUNTIF(INDIRECT("Planning!"&amp;VLOOKUP($A$1,tab_z,2,FALSE)&amp;(12+((ROW()-3)*3))&amp;":"&amp;VLOOKUP($A$1,tab_z,3,FALSE)&amp;(12+((ROW()-3)*3))),Système!$N$13))</f>
        <v/>
      </c>
      <c r="AI33" s="111" t="str">
        <f ca="1">IF($A33="","",COUNTIF(INDIRECT("Planning!"&amp;VLOOKUP($A$1,tab_z,2,FALSE)&amp;(12+((ROW()-3)*3))&amp;":"&amp;VLOOKUP($A$1,tab_z,3,FALSE)&amp;(12+((ROW()-3)*3))),Système!$N$15))</f>
        <v/>
      </c>
      <c r="AJ33" s="111" t="str">
        <f ca="1">IF($A33="","",COUNTIF(INDIRECT("Planning!"&amp;VLOOKUP($A$1,tab_z,2,FALSE)&amp;(12+((ROW()-3)*3))&amp;":"&amp;VLOOKUP($A$1,tab_z,3,FALSE)&amp;(12+((ROW()-3)*3))),Système!$N$16))</f>
        <v/>
      </c>
      <c r="AK33" s="111" t="str">
        <f ca="1">IF($A33="","",COUNTIF(INDIRECT("Planning!"&amp;VLOOKUP($A$1,tab_z,2,FALSE)&amp;(12+((ROW()-3)*3))&amp;":"&amp;VLOOKUP($A$1,tab_z,3,FALSE)&amp;(12+((ROW()-3)*3))),Système!$N$17))</f>
        <v/>
      </c>
      <c r="AL33" s="111" t="str">
        <f ca="1">IF($A33="","",COUNTIF(INDIRECT("Planning!"&amp;VLOOKUP($A$1,tab_z,2,FALSE)&amp;(12+((ROW()-3)*3))&amp;":"&amp;VLOOKUP($A$1,tab_z,3,FALSE)&amp;(12+((ROW()-3)*3))),Système!$N$43))</f>
        <v/>
      </c>
    </row>
    <row r="34" spans="1:38" ht="18.75" customHeight="1" x14ac:dyDescent="0.25">
      <c r="A34" s="107" t="str">
        <f t="shared" ca="1" si="1"/>
        <v/>
      </c>
      <c r="B34" s="108" t="str">
        <f t="shared" ca="1" si="2"/>
        <v/>
      </c>
      <c r="C34" s="108" t="str">
        <f t="shared" ca="1" si="5"/>
        <v/>
      </c>
      <c r="D34" s="109" t="str">
        <f t="shared" ca="1" si="0"/>
        <v/>
      </c>
      <c r="E34" s="110" t="str">
        <f ca="1">IF($A34="","",COUNTIF(INDIRECT("Planning!"&amp;VLOOKUP($A$1,tab_z,2,FALSE)&amp;(17+((ROW()-3)*3))&amp;":"&amp;VLOOKUP($A$1,tab_z,3,FALSE)&amp;(18+((ROW()-3)*3))),Système!$J$3)*Système!$K$3)</f>
        <v/>
      </c>
      <c r="F34" s="110" t="str">
        <f ca="1">IF($A34="","",COUNTIF(INDIRECT("Planning!"&amp;VLOOKUP($A$1,tab_z,2,FALSE)&amp;(17+((ROW()-3)*3))&amp;":"&amp;VLOOKUP($A$1,tab_z,3,FALSE)&amp;(18+((ROW()-3)*3))),Système!$J$4)*Système!$K$4)</f>
        <v/>
      </c>
      <c r="G34" s="110" t="str">
        <f ca="1">IF($A34="","",COUNTIF(INDIRECT("Planning!"&amp;VLOOKUP($A$1,tab_z,2,FALSE)&amp;(17+((ROW()-3)*3))&amp;":"&amp;VLOOKUP($A$1,tab_z,3,FALSE)&amp;(18+((ROW()-3)*3))),Système!$J$5)*Système!$K$5)</f>
        <v/>
      </c>
      <c r="H34" s="110" t="str">
        <f ca="1">IF($A34="","",COUNTIF(INDIRECT("Planning!"&amp;VLOOKUP($A$1,tab_z,2,FALSE)&amp;(17+((ROW()-3)*3))&amp;":"&amp;VLOOKUP($A$1,tab_z,3,FALSE)&amp;(18+((ROW()-3)*3))),Système!$J$9)*Système!$K$9)</f>
        <v/>
      </c>
      <c r="I34" s="110" t="str">
        <f ca="1">IF($A34="","",COUNTIF(INDIRECT("Planning!"&amp;VLOOKUP($A$1,tab_z,2,FALSE)&amp;(17+((ROW()-3)*3))&amp;":"&amp;VLOOKUP($A$1,tab_z,3,FALSE)&amp;(18+((ROW()-3)*3))),Système!$J$10)*Système!$K$10)</f>
        <v/>
      </c>
      <c r="J34" s="110" t="str">
        <f ca="1">IF($A34="","",COUNTIF(INDIRECT("Planning!"&amp;VLOOKUP($A$1,tab_z,2,FALSE)&amp;(17+((ROW()-3)*3))&amp;":"&amp;VLOOKUP($A$1,tab_z,3,FALSE)&amp;(18+((ROW()-3)*3))),Système!$J$11)*Système!$K$11)</f>
        <v/>
      </c>
      <c r="K34" s="110" t="str">
        <f ca="1">IF($A34="","",COUNTIF(INDIRECT("Planning!"&amp;VLOOKUP($A$1,tab_z,2,FALSE)&amp;(17+((ROW()-3)*3))&amp;":"&amp;VLOOKUP($A$1,tab_z,3,FALSE)&amp;(18+((ROW()-3)*3))),Système!$J$12)*Système!$K$12)</f>
        <v/>
      </c>
      <c r="L34" s="110" t="str">
        <f ca="1">IF($A34="","",COUNTIF(INDIRECT("Planning!"&amp;VLOOKUP($A$1,tab_z,2,FALSE)&amp;(17+((ROW()-3)*3))&amp;":"&amp;VLOOKUP($A$1,tab_z,3,FALSE)&amp;(18+((ROW()-3)*3))),Système!$J$13)*Système!$K$13)</f>
        <v/>
      </c>
      <c r="M34" s="110" t="str">
        <f ca="1">IF($A34="","",COUNTIF(INDIRECT("Planning!"&amp;VLOOKUP($A$1,tab_z,2,FALSE)&amp;(17+((ROW()-3)*3))&amp;":"&amp;VLOOKUP($A$1,tab_z,3,FALSE)&amp;(18+((ROW()-3)*3))),Système!$J$14)*Système!$K$14)</f>
        <v/>
      </c>
      <c r="N34" s="110" t="str">
        <f ca="1">IF($A34="","",COUNTIF(INDIRECT("Planning!"&amp;VLOOKUP($A$1,tab_z,2,FALSE)&amp;(17+((ROW()-3)*3))&amp;":"&amp;VLOOKUP($A$1,tab_z,3,FALSE)&amp;(18+((ROW()-3)*3))),Système!$J$15)*Système!$K$15)</f>
        <v/>
      </c>
      <c r="O34" s="110" t="str">
        <f ca="1">IF($A34="","",COUNTIF(INDIRECT("Planning!"&amp;VLOOKUP($A$1,tab_z,2,FALSE)&amp;(17+((ROW()-3)*3))&amp;":"&amp;VLOOKUP($A$1,tab_z,3,FALSE)&amp;(18+((ROW()-3)*3))),Système!$J$16)*Système!$K$16)</f>
        <v/>
      </c>
      <c r="P34" s="110" t="str">
        <f ca="1">IF($A34="","",COUNTIF(INDIRECT("Planning!"&amp;VLOOKUP($A$1,tab_z,2,FALSE)&amp;(17+((ROW()-3)*3))&amp;":"&amp;VLOOKUP($A$1,tab_z,3,FALSE)&amp;(18+((ROW()-3)*3))),Système!$J$21)*Système!$K$21)</f>
        <v/>
      </c>
      <c r="Q34" s="110" t="str">
        <f ca="1">IF($A34="","",COUNTIF(INDIRECT("Planning!"&amp;VLOOKUP($A$1,tab_z,2,FALSE)&amp;(17+((ROW()-3)*3))&amp;":"&amp;VLOOKUP($A$1,tab_z,3,FALSE)&amp;(18+((ROW()-3)*3))),Système!$J$22)*Système!$K$22)</f>
        <v/>
      </c>
      <c r="R34" s="110" t="str">
        <f ca="1">IF($A34="","",COUNTIF(INDIRECT("Planning!"&amp;VLOOKUP($A$1,tab_z,2,FALSE)&amp;(17+((ROW()-3)*3))&amp;":"&amp;VLOOKUP($A$1,tab_z,3,FALSE)&amp;(18+((ROW()-3)*3))),Système!$J$23)*Système!$K$23)</f>
        <v/>
      </c>
      <c r="S34" s="110" t="str">
        <f ca="1">IF($A34="","",COUNTIF(INDIRECT("Planning!"&amp;VLOOKUP($A$1,tab_z,2,FALSE)&amp;(17+((ROW()-3)*3))&amp;":"&amp;VLOOKUP($A$1,tab_z,3,FALSE)&amp;(18+((ROW()-3)*3))),Système!$J$24)*Système!$K$24)</f>
        <v/>
      </c>
      <c r="T34" s="110" t="str">
        <f ca="1">IF($A34="","",COUNTIF(INDIRECT("Planning!"&amp;VLOOKUP($A$1,tab_z,2,FALSE)&amp;(17+((ROW()-3)*3))&amp;":"&amp;VLOOKUP($A$1,tab_z,3,FALSE)&amp;(18+((ROW()-3)*3))),Système!$J$27)*Système!$K$27)</f>
        <v/>
      </c>
      <c r="U34" s="110" t="str">
        <f ca="1">IF($A34="","",COUNTIF(INDIRECT("Planning!"&amp;VLOOKUP($A$1,tab_z,2,FALSE)&amp;(17+((ROW()-3)*3))&amp;":"&amp;VLOOKUP($A$1,tab_z,3,FALSE)&amp;(18+((ROW()-3)*3))),Système!$J$28)*Système!$K$28)</f>
        <v/>
      </c>
      <c r="V34" s="110" t="str">
        <f ca="1">IF($A34="","",COUNTIF(INDIRECT("Planning!"&amp;VLOOKUP($A$1,tab_z,2,FALSE)&amp;(17+((ROW()-3)*3))&amp;":"&amp;VLOOKUP($A$1,tab_z,3,FALSE)&amp;(18+((ROW()-3)*3))),Système!$J$29)*Système!$K$29)</f>
        <v/>
      </c>
      <c r="W34" s="110" t="str">
        <f ca="1">IF($A34="","",COUNTIF(INDIRECT("Planning!"&amp;VLOOKUP($A$1,tab_z,2,FALSE)&amp;(17+((ROW()-3)*3))&amp;":"&amp;VLOOKUP($A$1,tab_z,3,FALSE)&amp;(18+((ROW()-3)*3))),Système!$J$30)*Système!$K$30)</f>
        <v/>
      </c>
      <c r="X34" s="110" t="str">
        <f ca="1">IF($A34="","",COUNTIF(INDIRECT("Planning!"&amp;VLOOKUP($A$1,tab_z,2,FALSE)&amp;(17+((ROW()-3)*3))&amp;":"&amp;VLOOKUP($A$1,tab_z,3,FALSE)&amp;(18+((ROW()-3)*3))),Système!$J$33)*Système!$K$33)</f>
        <v/>
      </c>
      <c r="Y34" s="110" t="str">
        <f ca="1">IF($A34="","",COUNTIF(INDIRECT("Planning!"&amp;VLOOKUP($A$1,tab_z,2,FALSE)&amp;(17+((ROW()-3)*3))&amp;":"&amp;VLOOKUP($A$1,tab_z,3,FALSE)&amp;(18+((ROW()-3)*3))),Système!$J$34)*Système!$K$34)</f>
        <v/>
      </c>
      <c r="Z34" s="110" t="str">
        <f ca="1">IF($A34="","",COUNTIF(INDIRECT("Planning!"&amp;VLOOKUP($A$1,tab_z,2,FALSE)&amp;(17+((ROW()-3)*3))&amp;":"&amp;VLOOKUP($A$1,tab_z,3,FALSE)&amp;(18+((ROW()-3)*3))),Système!$J$35)*Système!$K$35)</f>
        <v/>
      </c>
      <c r="AA34" s="110" t="str">
        <f ca="1">IF($A34="","",COUNTIF(INDIRECT("Planning!"&amp;VLOOKUP($A$1,tab_z,2,FALSE)&amp;(17+((ROW()-3)*3))&amp;":"&amp;VLOOKUP($A$1,tab_z,3,FALSE)&amp;(18+((ROW()-3)*3))),Système!$J$36)*Système!$K$36)</f>
        <v/>
      </c>
      <c r="AB34" s="110" t="str">
        <f ca="1">IF($A34="","",COUNTIF(INDIRECT("Planning!"&amp;VLOOKUP($A$1,tab_z,2,FALSE)&amp;(17+((ROW()-3)*3))&amp;":"&amp;VLOOKUP($A$1,tab_z,3,FALSE)&amp;(18+((ROW()-3)*3))),Système!$J$37)*Système!$K$37)</f>
        <v/>
      </c>
      <c r="AC34" s="111" t="str">
        <f ca="1">IF($A34="","",COUNTIF(INDIRECT("Planning!"&amp;VLOOKUP($A$1,tab_z,2,FALSE)&amp;(12+((ROW()-3)*3))&amp;":"&amp;VLOOKUP($A$1,tab_z,3,FALSE)&amp;(12+((ROW()-3)*3))),Système!$N$6))</f>
        <v/>
      </c>
      <c r="AD34" s="111" t="str">
        <f ca="1">IF($A34="","",COUNTIF(INDIRECT("Planning!"&amp;VLOOKUP($A$1,tab_z,2,FALSE)&amp;(12+((ROW()-3)*3))&amp;":"&amp;VLOOKUP($A$1,tab_z,3,FALSE)&amp;(12+((ROW()-3)*3))),Système!$N$7))</f>
        <v/>
      </c>
      <c r="AE34" s="111" t="str">
        <f ca="1">IF($A34="","",COUNTIF(INDIRECT("Planning!"&amp;VLOOKUP($A$1,tab_z,2,FALSE)&amp;(12+((ROW()-3)*3))&amp;":"&amp;VLOOKUP($A$1,tab_z,3,FALSE)&amp;(12+((ROW()-3)*3))),Système!$N$8))</f>
        <v/>
      </c>
      <c r="AF34" s="111" t="str">
        <f ca="1">IF($A34="","",COUNTIF(INDIRECT("Planning!"&amp;VLOOKUP($A$1,tab_z,2,FALSE)&amp;(12+((ROW()-3)*3))&amp;":"&amp;VLOOKUP($A$1,tab_z,3,FALSE)&amp;(12+((ROW()-3)*3))),Système!$N$10))</f>
        <v/>
      </c>
      <c r="AG34" s="111" t="str">
        <f ca="1">IF($A34="","",COUNTIF(INDIRECT("Planning!"&amp;VLOOKUP($A$1,tab_z,2,FALSE)&amp;(12+((ROW()-3)*3))&amp;":"&amp;VLOOKUP($A$1,tab_z,3,FALSE)&amp;(12+((ROW()-3)*3))),Système!$N$11))</f>
        <v/>
      </c>
      <c r="AH34" s="111" t="str">
        <f ca="1">IF($A34="","",COUNTIF(INDIRECT("Planning!"&amp;VLOOKUP($A$1,tab_z,2,FALSE)&amp;(12+((ROW()-3)*3))&amp;":"&amp;VLOOKUP($A$1,tab_z,3,FALSE)&amp;(12+((ROW()-3)*3))),Système!$N$13))</f>
        <v/>
      </c>
      <c r="AI34" s="111" t="str">
        <f ca="1">IF($A34="","",COUNTIF(INDIRECT("Planning!"&amp;VLOOKUP($A$1,tab_z,2,FALSE)&amp;(12+((ROW()-3)*3))&amp;":"&amp;VLOOKUP($A$1,tab_z,3,FALSE)&amp;(12+((ROW()-3)*3))),Système!$N$15))</f>
        <v/>
      </c>
      <c r="AJ34" s="111" t="str">
        <f ca="1">IF($A34="","",COUNTIF(INDIRECT("Planning!"&amp;VLOOKUP($A$1,tab_z,2,FALSE)&amp;(12+((ROW()-3)*3))&amp;":"&amp;VLOOKUP($A$1,tab_z,3,FALSE)&amp;(12+((ROW()-3)*3))),Système!$N$16))</f>
        <v/>
      </c>
      <c r="AK34" s="111" t="str">
        <f ca="1">IF($A34="","",COUNTIF(INDIRECT("Planning!"&amp;VLOOKUP($A$1,tab_z,2,FALSE)&amp;(12+((ROW()-3)*3))&amp;":"&amp;VLOOKUP($A$1,tab_z,3,FALSE)&amp;(12+((ROW()-3)*3))),Système!$N$17))</f>
        <v/>
      </c>
      <c r="AL34" s="111" t="str">
        <f ca="1">IF($A34="","",COUNTIF(INDIRECT("Planning!"&amp;VLOOKUP($A$1,tab_z,2,FALSE)&amp;(12+((ROW()-3)*3))&amp;":"&amp;VLOOKUP($A$1,tab_z,3,FALSE)&amp;(12+((ROW()-3)*3))),Système!$N$43))</f>
        <v/>
      </c>
    </row>
    <row r="35" spans="1:38" ht="18.75" customHeight="1" x14ac:dyDescent="0.25">
      <c r="A35" s="107" t="str">
        <f t="shared" ca="1" si="1"/>
        <v/>
      </c>
      <c r="B35" s="108" t="str">
        <f t="shared" ca="1" si="2"/>
        <v/>
      </c>
      <c r="C35" s="108" t="str">
        <f t="shared" ca="1" si="5"/>
        <v/>
      </c>
      <c r="D35" s="109" t="str">
        <f t="shared" ca="1" si="0"/>
        <v/>
      </c>
      <c r="E35" s="110" t="str">
        <f ca="1">IF($A35="","",COUNTIF(INDIRECT("Planning!"&amp;VLOOKUP($A$1,tab_z,2,FALSE)&amp;(17+((ROW()-3)*3))&amp;":"&amp;VLOOKUP($A$1,tab_z,3,FALSE)&amp;(18+((ROW()-3)*3))),Système!$J$3)*Système!$K$3)</f>
        <v/>
      </c>
      <c r="F35" s="110" t="str">
        <f ca="1">IF($A35="","",COUNTIF(INDIRECT("Planning!"&amp;VLOOKUP($A$1,tab_z,2,FALSE)&amp;(17+((ROW()-3)*3))&amp;":"&amp;VLOOKUP($A$1,tab_z,3,FALSE)&amp;(18+((ROW()-3)*3))),Système!$J$4)*Système!$K$4)</f>
        <v/>
      </c>
      <c r="G35" s="110" t="str">
        <f ca="1">IF($A35="","",COUNTIF(INDIRECT("Planning!"&amp;VLOOKUP($A$1,tab_z,2,FALSE)&amp;(17+((ROW()-3)*3))&amp;":"&amp;VLOOKUP($A$1,tab_z,3,FALSE)&amp;(18+((ROW()-3)*3))),Système!$J$5)*Système!$K$5)</f>
        <v/>
      </c>
      <c r="H35" s="110" t="str">
        <f ca="1">IF($A35="","",COUNTIF(INDIRECT("Planning!"&amp;VLOOKUP($A$1,tab_z,2,FALSE)&amp;(17+((ROW()-3)*3))&amp;":"&amp;VLOOKUP($A$1,tab_z,3,FALSE)&amp;(18+((ROW()-3)*3))),Système!$J$9)*Système!$K$9)</f>
        <v/>
      </c>
      <c r="I35" s="110" t="str">
        <f ca="1">IF($A35="","",COUNTIF(INDIRECT("Planning!"&amp;VLOOKUP($A$1,tab_z,2,FALSE)&amp;(17+((ROW()-3)*3))&amp;":"&amp;VLOOKUP($A$1,tab_z,3,FALSE)&amp;(18+((ROW()-3)*3))),Système!$J$10)*Système!$K$10)</f>
        <v/>
      </c>
      <c r="J35" s="110" t="str">
        <f ca="1">IF($A35="","",COUNTIF(INDIRECT("Planning!"&amp;VLOOKUP($A$1,tab_z,2,FALSE)&amp;(17+((ROW()-3)*3))&amp;":"&amp;VLOOKUP($A$1,tab_z,3,FALSE)&amp;(18+((ROW()-3)*3))),Système!$J$11)*Système!$K$11)</f>
        <v/>
      </c>
      <c r="K35" s="110" t="str">
        <f ca="1">IF($A35="","",COUNTIF(INDIRECT("Planning!"&amp;VLOOKUP($A$1,tab_z,2,FALSE)&amp;(17+((ROW()-3)*3))&amp;":"&amp;VLOOKUP($A$1,tab_z,3,FALSE)&amp;(18+((ROW()-3)*3))),Système!$J$12)*Système!$K$12)</f>
        <v/>
      </c>
      <c r="L35" s="110" t="str">
        <f ca="1">IF($A35="","",COUNTIF(INDIRECT("Planning!"&amp;VLOOKUP($A$1,tab_z,2,FALSE)&amp;(17+((ROW()-3)*3))&amp;":"&amp;VLOOKUP($A$1,tab_z,3,FALSE)&amp;(18+((ROW()-3)*3))),Système!$J$13)*Système!$K$13)</f>
        <v/>
      </c>
      <c r="M35" s="110" t="str">
        <f ca="1">IF($A35="","",COUNTIF(INDIRECT("Planning!"&amp;VLOOKUP($A$1,tab_z,2,FALSE)&amp;(17+((ROW()-3)*3))&amp;":"&amp;VLOOKUP($A$1,tab_z,3,FALSE)&amp;(18+((ROW()-3)*3))),Système!$J$14)*Système!$K$14)</f>
        <v/>
      </c>
      <c r="N35" s="110" t="str">
        <f ca="1">IF($A35="","",COUNTIF(INDIRECT("Planning!"&amp;VLOOKUP($A$1,tab_z,2,FALSE)&amp;(17+((ROW()-3)*3))&amp;":"&amp;VLOOKUP($A$1,tab_z,3,FALSE)&amp;(18+((ROW()-3)*3))),Système!$J$15)*Système!$K$15)</f>
        <v/>
      </c>
      <c r="O35" s="110" t="str">
        <f ca="1">IF($A35="","",COUNTIF(INDIRECT("Planning!"&amp;VLOOKUP($A$1,tab_z,2,FALSE)&amp;(17+((ROW()-3)*3))&amp;":"&amp;VLOOKUP($A$1,tab_z,3,FALSE)&amp;(18+((ROW()-3)*3))),Système!$J$16)*Système!$K$16)</f>
        <v/>
      </c>
      <c r="P35" s="110" t="str">
        <f ca="1">IF($A35="","",COUNTIF(INDIRECT("Planning!"&amp;VLOOKUP($A$1,tab_z,2,FALSE)&amp;(17+((ROW()-3)*3))&amp;":"&amp;VLOOKUP($A$1,tab_z,3,FALSE)&amp;(18+((ROW()-3)*3))),Système!$J$21)*Système!$K$21)</f>
        <v/>
      </c>
      <c r="Q35" s="110" t="str">
        <f ca="1">IF($A35="","",COUNTIF(INDIRECT("Planning!"&amp;VLOOKUP($A$1,tab_z,2,FALSE)&amp;(17+((ROW()-3)*3))&amp;":"&amp;VLOOKUP($A$1,tab_z,3,FALSE)&amp;(18+((ROW()-3)*3))),Système!$J$22)*Système!$K$22)</f>
        <v/>
      </c>
      <c r="R35" s="110" t="str">
        <f ca="1">IF($A35="","",COUNTIF(INDIRECT("Planning!"&amp;VLOOKUP($A$1,tab_z,2,FALSE)&amp;(17+((ROW()-3)*3))&amp;":"&amp;VLOOKUP($A$1,tab_z,3,FALSE)&amp;(18+((ROW()-3)*3))),Système!$J$23)*Système!$K$23)</f>
        <v/>
      </c>
      <c r="S35" s="110" t="str">
        <f ca="1">IF($A35="","",COUNTIF(INDIRECT("Planning!"&amp;VLOOKUP($A$1,tab_z,2,FALSE)&amp;(17+((ROW()-3)*3))&amp;":"&amp;VLOOKUP($A$1,tab_z,3,FALSE)&amp;(18+((ROW()-3)*3))),Système!$J$24)*Système!$K$24)</f>
        <v/>
      </c>
      <c r="T35" s="110" t="str">
        <f ca="1">IF($A35="","",COUNTIF(INDIRECT("Planning!"&amp;VLOOKUP($A$1,tab_z,2,FALSE)&amp;(17+((ROW()-3)*3))&amp;":"&amp;VLOOKUP($A$1,tab_z,3,FALSE)&amp;(18+((ROW()-3)*3))),Système!$J$27)*Système!$K$27)</f>
        <v/>
      </c>
      <c r="U35" s="110" t="str">
        <f ca="1">IF($A35="","",COUNTIF(INDIRECT("Planning!"&amp;VLOOKUP($A$1,tab_z,2,FALSE)&amp;(17+((ROW()-3)*3))&amp;":"&amp;VLOOKUP($A$1,tab_z,3,FALSE)&amp;(18+((ROW()-3)*3))),Système!$J$28)*Système!$K$28)</f>
        <v/>
      </c>
      <c r="V35" s="110" t="str">
        <f ca="1">IF($A35="","",COUNTIF(INDIRECT("Planning!"&amp;VLOOKUP($A$1,tab_z,2,FALSE)&amp;(17+((ROW()-3)*3))&amp;":"&amp;VLOOKUP($A$1,tab_z,3,FALSE)&amp;(18+((ROW()-3)*3))),Système!$J$29)*Système!$K$29)</f>
        <v/>
      </c>
      <c r="W35" s="110" t="str">
        <f ca="1">IF($A35="","",COUNTIF(INDIRECT("Planning!"&amp;VLOOKUP($A$1,tab_z,2,FALSE)&amp;(17+((ROW()-3)*3))&amp;":"&amp;VLOOKUP($A$1,tab_z,3,FALSE)&amp;(18+((ROW()-3)*3))),Système!$J$30)*Système!$K$30)</f>
        <v/>
      </c>
      <c r="X35" s="110" t="str">
        <f ca="1">IF($A35="","",COUNTIF(INDIRECT("Planning!"&amp;VLOOKUP($A$1,tab_z,2,FALSE)&amp;(17+((ROW()-3)*3))&amp;":"&amp;VLOOKUP($A$1,tab_z,3,FALSE)&amp;(18+((ROW()-3)*3))),Système!$J$33)*Système!$K$33)</f>
        <v/>
      </c>
      <c r="Y35" s="110" t="str">
        <f ca="1">IF($A35="","",COUNTIF(INDIRECT("Planning!"&amp;VLOOKUP($A$1,tab_z,2,FALSE)&amp;(17+((ROW()-3)*3))&amp;":"&amp;VLOOKUP($A$1,tab_z,3,FALSE)&amp;(18+((ROW()-3)*3))),Système!$J$34)*Système!$K$34)</f>
        <v/>
      </c>
      <c r="Z35" s="110" t="str">
        <f ca="1">IF($A35="","",COUNTIF(INDIRECT("Planning!"&amp;VLOOKUP($A$1,tab_z,2,FALSE)&amp;(17+((ROW()-3)*3))&amp;":"&amp;VLOOKUP($A$1,tab_z,3,FALSE)&amp;(18+((ROW()-3)*3))),Système!$J$35)*Système!$K$35)</f>
        <v/>
      </c>
      <c r="AA35" s="110" t="str">
        <f ca="1">IF($A35="","",COUNTIF(INDIRECT("Planning!"&amp;VLOOKUP($A$1,tab_z,2,FALSE)&amp;(17+((ROW()-3)*3))&amp;":"&amp;VLOOKUP($A$1,tab_z,3,FALSE)&amp;(18+((ROW()-3)*3))),Système!$J$36)*Système!$K$36)</f>
        <v/>
      </c>
      <c r="AB35" s="110" t="str">
        <f ca="1">IF($A35="","",COUNTIF(INDIRECT("Planning!"&amp;VLOOKUP($A$1,tab_z,2,FALSE)&amp;(17+((ROW()-3)*3))&amp;":"&amp;VLOOKUP($A$1,tab_z,3,FALSE)&amp;(18+((ROW()-3)*3))),Système!$J$37)*Système!$K$37)</f>
        <v/>
      </c>
      <c r="AC35" s="111" t="str">
        <f ca="1">IF($A35="","",COUNTIF(INDIRECT("Planning!"&amp;VLOOKUP($A$1,tab_z,2,FALSE)&amp;(12+((ROW()-3)*3))&amp;":"&amp;VLOOKUP($A$1,tab_z,3,FALSE)&amp;(12+((ROW()-3)*3))),Système!$N$6))</f>
        <v/>
      </c>
      <c r="AD35" s="111" t="str">
        <f ca="1">IF($A35="","",COUNTIF(INDIRECT("Planning!"&amp;VLOOKUP($A$1,tab_z,2,FALSE)&amp;(12+((ROW()-3)*3))&amp;":"&amp;VLOOKUP($A$1,tab_z,3,FALSE)&amp;(12+((ROW()-3)*3))),Système!$N$7))</f>
        <v/>
      </c>
      <c r="AE35" s="111" t="str">
        <f ca="1">IF($A35="","",COUNTIF(INDIRECT("Planning!"&amp;VLOOKUP($A$1,tab_z,2,FALSE)&amp;(12+((ROW()-3)*3))&amp;":"&amp;VLOOKUP($A$1,tab_z,3,FALSE)&amp;(12+((ROW()-3)*3))),Système!$N$8))</f>
        <v/>
      </c>
      <c r="AF35" s="111" t="str">
        <f ca="1">IF($A35="","",COUNTIF(INDIRECT("Planning!"&amp;VLOOKUP($A$1,tab_z,2,FALSE)&amp;(12+((ROW()-3)*3))&amp;":"&amp;VLOOKUP($A$1,tab_z,3,FALSE)&amp;(12+((ROW()-3)*3))),Système!$N$10))</f>
        <v/>
      </c>
      <c r="AG35" s="111" t="str">
        <f ca="1">IF($A35="","",COUNTIF(INDIRECT("Planning!"&amp;VLOOKUP($A$1,tab_z,2,FALSE)&amp;(12+((ROW()-3)*3))&amp;":"&amp;VLOOKUP($A$1,tab_z,3,FALSE)&amp;(12+((ROW()-3)*3))),Système!$N$11))</f>
        <v/>
      </c>
      <c r="AH35" s="111" t="str">
        <f ca="1">IF($A35="","",COUNTIF(INDIRECT("Planning!"&amp;VLOOKUP($A$1,tab_z,2,FALSE)&amp;(12+((ROW()-3)*3))&amp;":"&amp;VLOOKUP($A$1,tab_z,3,FALSE)&amp;(12+((ROW()-3)*3))),Système!$N$13))</f>
        <v/>
      </c>
      <c r="AI35" s="111" t="str">
        <f ca="1">IF($A35="","",COUNTIF(INDIRECT("Planning!"&amp;VLOOKUP($A$1,tab_z,2,FALSE)&amp;(12+((ROW()-3)*3))&amp;":"&amp;VLOOKUP($A$1,tab_z,3,FALSE)&amp;(12+((ROW()-3)*3))),Système!$N$15))</f>
        <v/>
      </c>
      <c r="AJ35" s="111" t="str">
        <f ca="1">IF($A35="","",COUNTIF(INDIRECT("Planning!"&amp;VLOOKUP($A$1,tab_z,2,FALSE)&amp;(12+((ROW()-3)*3))&amp;":"&amp;VLOOKUP($A$1,tab_z,3,FALSE)&amp;(12+((ROW()-3)*3))),Système!$N$16))</f>
        <v/>
      </c>
      <c r="AK35" s="111" t="str">
        <f ca="1">IF($A35="","",COUNTIF(INDIRECT("Planning!"&amp;VLOOKUP($A$1,tab_z,2,FALSE)&amp;(12+((ROW()-3)*3))&amp;":"&amp;VLOOKUP($A$1,tab_z,3,FALSE)&amp;(12+((ROW()-3)*3))),Système!$N$17))</f>
        <v/>
      </c>
      <c r="AL35" s="111" t="str">
        <f ca="1">IF($A35="","",COUNTIF(INDIRECT("Planning!"&amp;VLOOKUP($A$1,tab_z,2,FALSE)&amp;(12+((ROW()-3)*3))&amp;":"&amp;VLOOKUP($A$1,tab_z,3,FALSE)&amp;(12+((ROW()-3)*3))),Système!$N$43))</f>
        <v/>
      </c>
    </row>
    <row r="36" spans="1:38" ht="18.75" customHeight="1" x14ac:dyDescent="0.25">
      <c r="A36" s="107" t="str">
        <f t="shared" ca="1" si="1"/>
        <v/>
      </c>
      <c r="B36" s="108" t="str">
        <f t="shared" ca="1" si="2"/>
        <v/>
      </c>
      <c r="C36" s="108" t="str">
        <f t="shared" ref="C36:C53" ca="1" si="6">IF(A36="","",Congés_Payés)</f>
        <v/>
      </c>
      <c r="D36" s="109" t="str">
        <f t="shared" ca="1" si="0"/>
        <v/>
      </c>
      <c r="E36" s="110" t="str">
        <f ca="1">IF($A36="","",COUNTIF(INDIRECT("Planning!"&amp;VLOOKUP($A$1,tab_z,2,FALSE)&amp;(17+((ROW()-3)*3))&amp;":"&amp;VLOOKUP($A$1,tab_z,3,FALSE)&amp;(18+((ROW()-3)*3))),Système!$J$3)*Système!$K$3)</f>
        <v/>
      </c>
      <c r="F36" s="110" t="str">
        <f ca="1">IF($A36="","",COUNTIF(INDIRECT("Planning!"&amp;VLOOKUP($A$1,tab_z,2,FALSE)&amp;(17+((ROW()-3)*3))&amp;":"&amp;VLOOKUP($A$1,tab_z,3,FALSE)&amp;(18+((ROW()-3)*3))),Système!$J$4)*Système!$K$4)</f>
        <v/>
      </c>
      <c r="G36" s="110" t="str">
        <f ca="1">IF($A36="","",COUNTIF(INDIRECT("Planning!"&amp;VLOOKUP($A$1,tab_z,2,FALSE)&amp;(17+((ROW()-3)*3))&amp;":"&amp;VLOOKUP($A$1,tab_z,3,FALSE)&amp;(18+((ROW()-3)*3))),Système!$J$5)*Système!$K$5)</f>
        <v/>
      </c>
      <c r="H36" s="110" t="str">
        <f ca="1">IF($A36="","",COUNTIF(INDIRECT("Planning!"&amp;VLOOKUP($A$1,tab_z,2,FALSE)&amp;(17+((ROW()-3)*3))&amp;":"&amp;VLOOKUP($A$1,tab_z,3,FALSE)&amp;(18+((ROW()-3)*3))),Système!$J$9)*Système!$K$9)</f>
        <v/>
      </c>
      <c r="I36" s="110" t="str">
        <f ca="1">IF($A36="","",COUNTIF(INDIRECT("Planning!"&amp;VLOOKUP($A$1,tab_z,2,FALSE)&amp;(17+((ROW()-3)*3))&amp;":"&amp;VLOOKUP($A$1,tab_z,3,FALSE)&amp;(18+((ROW()-3)*3))),Système!$J$10)*Système!$K$10)</f>
        <v/>
      </c>
      <c r="J36" s="110" t="str">
        <f ca="1">IF($A36="","",COUNTIF(INDIRECT("Planning!"&amp;VLOOKUP($A$1,tab_z,2,FALSE)&amp;(17+((ROW()-3)*3))&amp;":"&amp;VLOOKUP($A$1,tab_z,3,FALSE)&amp;(18+((ROW()-3)*3))),Système!$J$11)*Système!$K$11)</f>
        <v/>
      </c>
      <c r="K36" s="110" t="str">
        <f ca="1">IF($A36="","",COUNTIF(INDIRECT("Planning!"&amp;VLOOKUP($A$1,tab_z,2,FALSE)&amp;(17+((ROW()-3)*3))&amp;":"&amp;VLOOKUP($A$1,tab_z,3,FALSE)&amp;(18+((ROW()-3)*3))),Système!$J$12)*Système!$K$12)</f>
        <v/>
      </c>
      <c r="L36" s="110" t="str">
        <f ca="1">IF($A36="","",COUNTIF(INDIRECT("Planning!"&amp;VLOOKUP($A$1,tab_z,2,FALSE)&amp;(17+((ROW()-3)*3))&amp;":"&amp;VLOOKUP($A$1,tab_z,3,FALSE)&amp;(18+((ROW()-3)*3))),Système!$J$13)*Système!$K$13)</f>
        <v/>
      </c>
      <c r="M36" s="110" t="str">
        <f ca="1">IF($A36="","",COUNTIF(INDIRECT("Planning!"&amp;VLOOKUP($A$1,tab_z,2,FALSE)&amp;(17+((ROW()-3)*3))&amp;":"&amp;VLOOKUP($A$1,tab_z,3,FALSE)&amp;(18+((ROW()-3)*3))),Système!$J$14)*Système!$K$14)</f>
        <v/>
      </c>
      <c r="N36" s="110" t="str">
        <f ca="1">IF($A36="","",COUNTIF(INDIRECT("Planning!"&amp;VLOOKUP($A$1,tab_z,2,FALSE)&amp;(17+((ROW()-3)*3))&amp;":"&amp;VLOOKUP($A$1,tab_z,3,FALSE)&amp;(18+((ROW()-3)*3))),Système!$J$15)*Système!$K$15)</f>
        <v/>
      </c>
      <c r="O36" s="110" t="str">
        <f ca="1">IF($A36="","",COUNTIF(INDIRECT("Planning!"&amp;VLOOKUP($A$1,tab_z,2,FALSE)&amp;(17+((ROW()-3)*3))&amp;":"&amp;VLOOKUP($A$1,tab_z,3,FALSE)&amp;(18+((ROW()-3)*3))),Système!$J$16)*Système!$K$16)</f>
        <v/>
      </c>
      <c r="P36" s="110" t="str">
        <f ca="1">IF($A36="","",COUNTIF(INDIRECT("Planning!"&amp;VLOOKUP($A$1,tab_z,2,FALSE)&amp;(17+((ROW()-3)*3))&amp;":"&amp;VLOOKUP($A$1,tab_z,3,FALSE)&amp;(18+((ROW()-3)*3))),Système!$J$21)*Système!$K$21)</f>
        <v/>
      </c>
      <c r="Q36" s="110" t="str">
        <f ca="1">IF($A36="","",COUNTIF(INDIRECT("Planning!"&amp;VLOOKUP($A$1,tab_z,2,FALSE)&amp;(17+((ROW()-3)*3))&amp;":"&amp;VLOOKUP($A$1,tab_z,3,FALSE)&amp;(18+((ROW()-3)*3))),Système!$J$22)*Système!$K$22)</f>
        <v/>
      </c>
      <c r="R36" s="110" t="str">
        <f ca="1">IF($A36="","",COUNTIF(INDIRECT("Planning!"&amp;VLOOKUP($A$1,tab_z,2,FALSE)&amp;(17+((ROW()-3)*3))&amp;":"&amp;VLOOKUP($A$1,tab_z,3,FALSE)&amp;(18+((ROW()-3)*3))),Système!$J$23)*Système!$K$23)</f>
        <v/>
      </c>
      <c r="S36" s="110" t="str">
        <f ca="1">IF($A36="","",COUNTIF(INDIRECT("Planning!"&amp;VLOOKUP($A$1,tab_z,2,FALSE)&amp;(17+((ROW()-3)*3))&amp;":"&amp;VLOOKUP($A$1,tab_z,3,FALSE)&amp;(18+((ROW()-3)*3))),Système!$J$24)*Système!$K$24)</f>
        <v/>
      </c>
      <c r="T36" s="110" t="str">
        <f ca="1">IF($A36="","",COUNTIF(INDIRECT("Planning!"&amp;VLOOKUP($A$1,tab_z,2,FALSE)&amp;(17+((ROW()-3)*3))&amp;":"&amp;VLOOKUP($A$1,tab_z,3,FALSE)&amp;(18+((ROW()-3)*3))),Système!$J$27)*Système!$K$27)</f>
        <v/>
      </c>
      <c r="U36" s="110" t="str">
        <f ca="1">IF($A36="","",COUNTIF(INDIRECT("Planning!"&amp;VLOOKUP($A$1,tab_z,2,FALSE)&amp;(17+((ROW()-3)*3))&amp;":"&amp;VLOOKUP($A$1,tab_z,3,FALSE)&amp;(18+((ROW()-3)*3))),Système!$J$28)*Système!$K$28)</f>
        <v/>
      </c>
      <c r="V36" s="110" t="str">
        <f ca="1">IF($A36="","",COUNTIF(INDIRECT("Planning!"&amp;VLOOKUP($A$1,tab_z,2,FALSE)&amp;(17+((ROW()-3)*3))&amp;":"&amp;VLOOKUP($A$1,tab_z,3,FALSE)&amp;(18+((ROW()-3)*3))),Système!$J$29)*Système!$K$29)</f>
        <v/>
      </c>
      <c r="W36" s="110" t="str">
        <f ca="1">IF($A36="","",COUNTIF(INDIRECT("Planning!"&amp;VLOOKUP($A$1,tab_z,2,FALSE)&amp;(17+((ROW()-3)*3))&amp;":"&amp;VLOOKUP($A$1,tab_z,3,FALSE)&amp;(18+((ROW()-3)*3))),Système!$J$30)*Système!$K$30)</f>
        <v/>
      </c>
      <c r="X36" s="110" t="str">
        <f ca="1">IF($A36="","",COUNTIF(INDIRECT("Planning!"&amp;VLOOKUP($A$1,tab_z,2,FALSE)&amp;(17+((ROW()-3)*3))&amp;":"&amp;VLOOKUP($A$1,tab_z,3,FALSE)&amp;(18+((ROW()-3)*3))),Système!$J$33)*Système!$K$33)</f>
        <v/>
      </c>
      <c r="Y36" s="110" t="str">
        <f ca="1">IF($A36="","",COUNTIF(INDIRECT("Planning!"&amp;VLOOKUP($A$1,tab_z,2,FALSE)&amp;(17+((ROW()-3)*3))&amp;":"&amp;VLOOKUP($A$1,tab_z,3,FALSE)&amp;(18+((ROW()-3)*3))),Système!$J$34)*Système!$K$34)</f>
        <v/>
      </c>
      <c r="Z36" s="110" t="str">
        <f ca="1">IF($A36="","",COUNTIF(INDIRECT("Planning!"&amp;VLOOKUP($A$1,tab_z,2,FALSE)&amp;(17+((ROW()-3)*3))&amp;":"&amp;VLOOKUP($A$1,tab_z,3,FALSE)&amp;(18+((ROW()-3)*3))),Système!$J$35)*Système!$K$35)</f>
        <v/>
      </c>
      <c r="AA36" s="110" t="str">
        <f ca="1">IF($A36="","",COUNTIF(INDIRECT("Planning!"&amp;VLOOKUP($A$1,tab_z,2,FALSE)&amp;(17+((ROW()-3)*3))&amp;":"&amp;VLOOKUP($A$1,tab_z,3,FALSE)&amp;(18+((ROW()-3)*3))),Système!$J$36)*Système!$K$36)</f>
        <v/>
      </c>
      <c r="AB36" s="110" t="str">
        <f ca="1">IF($A36="","",COUNTIF(INDIRECT("Planning!"&amp;VLOOKUP($A$1,tab_z,2,FALSE)&amp;(17+((ROW()-3)*3))&amp;":"&amp;VLOOKUP($A$1,tab_z,3,FALSE)&amp;(18+((ROW()-3)*3))),Système!$J$37)*Système!$K$37)</f>
        <v/>
      </c>
      <c r="AC36" s="111" t="str">
        <f ca="1">IF($A36="","",COUNTIF(INDIRECT("Planning!"&amp;VLOOKUP($A$1,tab_z,2,FALSE)&amp;(12+((ROW()-3)*3))&amp;":"&amp;VLOOKUP($A$1,tab_z,3,FALSE)&amp;(12+((ROW()-3)*3))),Système!$N$6))</f>
        <v/>
      </c>
      <c r="AD36" s="111" t="str">
        <f ca="1">IF($A36="","",COUNTIF(INDIRECT("Planning!"&amp;VLOOKUP($A$1,tab_z,2,FALSE)&amp;(12+((ROW()-3)*3))&amp;":"&amp;VLOOKUP($A$1,tab_z,3,FALSE)&amp;(12+((ROW()-3)*3))),Système!$N$7))</f>
        <v/>
      </c>
      <c r="AE36" s="111" t="str">
        <f ca="1">IF($A36="","",COUNTIF(INDIRECT("Planning!"&amp;VLOOKUP($A$1,tab_z,2,FALSE)&amp;(12+((ROW()-3)*3))&amp;":"&amp;VLOOKUP($A$1,tab_z,3,FALSE)&amp;(12+((ROW()-3)*3))),Système!$N$8))</f>
        <v/>
      </c>
      <c r="AF36" s="111" t="str">
        <f ca="1">IF($A36="","",COUNTIF(INDIRECT("Planning!"&amp;VLOOKUP($A$1,tab_z,2,FALSE)&amp;(12+((ROW()-3)*3))&amp;":"&amp;VLOOKUP($A$1,tab_z,3,FALSE)&amp;(12+((ROW()-3)*3))),Système!$N$10))</f>
        <v/>
      </c>
      <c r="AG36" s="111" t="str">
        <f ca="1">IF($A36="","",COUNTIF(INDIRECT("Planning!"&amp;VLOOKUP($A$1,tab_z,2,FALSE)&amp;(12+((ROW()-3)*3))&amp;":"&amp;VLOOKUP($A$1,tab_z,3,FALSE)&amp;(12+((ROW()-3)*3))),Système!$N$11))</f>
        <v/>
      </c>
      <c r="AH36" s="111" t="str">
        <f ca="1">IF($A36="","",COUNTIF(INDIRECT("Planning!"&amp;VLOOKUP($A$1,tab_z,2,FALSE)&amp;(12+((ROW()-3)*3))&amp;":"&amp;VLOOKUP($A$1,tab_z,3,FALSE)&amp;(12+((ROW()-3)*3))),Système!$N$13))</f>
        <v/>
      </c>
      <c r="AI36" s="111" t="str">
        <f ca="1">IF($A36="","",COUNTIF(INDIRECT("Planning!"&amp;VLOOKUP($A$1,tab_z,2,FALSE)&amp;(12+((ROW()-3)*3))&amp;":"&amp;VLOOKUP($A$1,tab_z,3,FALSE)&amp;(12+((ROW()-3)*3))),Système!$N$15))</f>
        <v/>
      </c>
      <c r="AJ36" s="111" t="str">
        <f ca="1">IF($A36="","",COUNTIF(INDIRECT("Planning!"&amp;VLOOKUP($A$1,tab_z,2,FALSE)&amp;(12+((ROW()-3)*3))&amp;":"&amp;VLOOKUP($A$1,tab_z,3,FALSE)&amp;(12+((ROW()-3)*3))),Système!$N$16))</f>
        <v/>
      </c>
      <c r="AK36" s="111" t="str">
        <f ca="1">IF($A36="","",COUNTIF(INDIRECT("Planning!"&amp;VLOOKUP($A$1,tab_z,2,FALSE)&amp;(12+((ROW()-3)*3))&amp;":"&amp;VLOOKUP($A$1,tab_z,3,FALSE)&amp;(12+((ROW()-3)*3))),Système!$N$17))</f>
        <v/>
      </c>
      <c r="AL36" s="111" t="str">
        <f ca="1">IF($A36="","",COUNTIF(INDIRECT("Planning!"&amp;VLOOKUP($A$1,tab_z,2,FALSE)&amp;(12+((ROW()-3)*3))&amp;":"&amp;VLOOKUP($A$1,tab_z,3,FALSE)&amp;(12+((ROW()-3)*3))),Système!$N$43))</f>
        <v/>
      </c>
    </row>
    <row r="37" spans="1:38" ht="18.75" customHeight="1" x14ac:dyDescent="0.25">
      <c r="A37" s="107" t="str">
        <f t="shared" ca="1" si="1"/>
        <v/>
      </c>
      <c r="B37" s="108" t="str">
        <f t="shared" ca="1" si="2"/>
        <v/>
      </c>
      <c r="C37" s="108" t="str">
        <f t="shared" ca="1" si="6"/>
        <v/>
      </c>
      <c r="D37" s="109" t="str">
        <f t="shared" ca="1" si="0"/>
        <v/>
      </c>
      <c r="E37" s="110" t="str">
        <f ca="1">IF($A37="","",COUNTIF(INDIRECT("Planning!"&amp;VLOOKUP($A$1,tab_z,2,FALSE)&amp;(17+((ROW()-3)*3))&amp;":"&amp;VLOOKUP($A$1,tab_z,3,FALSE)&amp;(18+((ROW()-3)*3))),Système!$J$3)*Système!$K$3)</f>
        <v/>
      </c>
      <c r="F37" s="110" t="str">
        <f ca="1">IF($A37="","",COUNTIF(INDIRECT("Planning!"&amp;VLOOKUP($A$1,tab_z,2,FALSE)&amp;(17+((ROW()-3)*3))&amp;":"&amp;VLOOKUP($A$1,tab_z,3,FALSE)&amp;(18+((ROW()-3)*3))),Système!$J$4)*Système!$K$4)</f>
        <v/>
      </c>
      <c r="G37" s="110" t="str">
        <f ca="1">IF($A37="","",COUNTIF(INDIRECT("Planning!"&amp;VLOOKUP($A$1,tab_z,2,FALSE)&amp;(17+((ROW()-3)*3))&amp;":"&amp;VLOOKUP($A$1,tab_z,3,FALSE)&amp;(18+((ROW()-3)*3))),Système!$J$5)*Système!$K$5)</f>
        <v/>
      </c>
      <c r="H37" s="110" t="str">
        <f ca="1">IF($A37="","",COUNTIF(INDIRECT("Planning!"&amp;VLOOKUP($A$1,tab_z,2,FALSE)&amp;(17+((ROW()-3)*3))&amp;":"&amp;VLOOKUP($A$1,tab_z,3,FALSE)&amp;(18+((ROW()-3)*3))),Système!$J$9)*Système!$K$9)</f>
        <v/>
      </c>
      <c r="I37" s="110" t="str">
        <f ca="1">IF($A37="","",COUNTIF(INDIRECT("Planning!"&amp;VLOOKUP($A$1,tab_z,2,FALSE)&amp;(17+((ROW()-3)*3))&amp;":"&amp;VLOOKUP($A$1,tab_z,3,FALSE)&amp;(18+((ROW()-3)*3))),Système!$J$10)*Système!$K$10)</f>
        <v/>
      </c>
      <c r="J37" s="110" t="str">
        <f ca="1">IF($A37="","",COUNTIF(INDIRECT("Planning!"&amp;VLOOKUP($A$1,tab_z,2,FALSE)&amp;(17+((ROW()-3)*3))&amp;":"&amp;VLOOKUP($A$1,tab_z,3,FALSE)&amp;(18+((ROW()-3)*3))),Système!$J$11)*Système!$K$11)</f>
        <v/>
      </c>
      <c r="K37" s="110" t="str">
        <f ca="1">IF($A37="","",COUNTIF(INDIRECT("Planning!"&amp;VLOOKUP($A$1,tab_z,2,FALSE)&amp;(17+((ROW()-3)*3))&amp;":"&amp;VLOOKUP($A$1,tab_z,3,FALSE)&amp;(18+((ROW()-3)*3))),Système!$J$12)*Système!$K$12)</f>
        <v/>
      </c>
      <c r="L37" s="110" t="str">
        <f ca="1">IF($A37="","",COUNTIF(INDIRECT("Planning!"&amp;VLOOKUP($A$1,tab_z,2,FALSE)&amp;(17+((ROW()-3)*3))&amp;":"&amp;VLOOKUP($A$1,tab_z,3,FALSE)&amp;(18+((ROW()-3)*3))),Système!$J$13)*Système!$K$13)</f>
        <v/>
      </c>
      <c r="M37" s="110" t="str">
        <f ca="1">IF($A37="","",COUNTIF(INDIRECT("Planning!"&amp;VLOOKUP($A$1,tab_z,2,FALSE)&amp;(17+((ROW()-3)*3))&amp;":"&amp;VLOOKUP($A$1,tab_z,3,FALSE)&amp;(18+((ROW()-3)*3))),Système!$J$14)*Système!$K$14)</f>
        <v/>
      </c>
      <c r="N37" s="110" t="str">
        <f ca="1">IF($A37="","",COUNTIF(INDIRECT("Planning!"&amp;VLOOKUP($A$1,tab_z,2,FALSE)&amp;(17+((ROW()-3)*3))&amp;":"&amp;VLOOKUP($A$1,tab_z,3,FALSE)&amp;(18+((ROW()-3)*3))),Système!$J$15)*Système!$K$15)</f>
        <v/>
      </c>
      <c r="O37" s="110" t="str">
        <f ca="1">IF($A37="","",COUNTIF(INDIRECT("Planning!"&amp;VLOOKUP($A$1,tab_z,2,FALSE)&amp;(17+((ROW()-3)*3))&amp;":"&amp;VLOOKUP($A$1,tab_z,3,FALSE)&amp;(18+((ROW()-3)*3))),Système!$J$16)*Système!$K$16)</f>
        <v/>
      </c>
      <c r="P37" s="110" t="str">
        <f ca="1">IF($A37="","",COUNTIF(INDIRECT("Planning!"&amp;VLOOKUP($A$1,tab_z,2,FALSE)&amp;(17+((ROW()-3)*3))&amp;":"&amp;VLOOKUP($A$1,tab_z,3,FALSE)&amp;(18+((ROW()-3)*3))),Système!$J$21)*Système!$K$21)</f>
        <v/>
      </c>
      <c r="Q37" s="110" t="str">
        <f ca="1">IF($A37="","",COUNTIF(INDIRECT("Planning!"&amp;VLOOKUP($A$1,tab_z,2,FALSE)&amp;(17+((ROW()-3)*3))&amp;":"&amp;VLOOKUP($A$1,tab_z,3,FALSE)&amp;(18+((ROW()-3)*3))),Système!$J$22)*Système!$K$22)</f>
        <v/>
      </c>
      <c r="R37" s="110" t="str">
        <f ca="1">IF($A37="","",COUNTIF(INDIRECT("Planning!"&amp;VLOOKUP($A$1,tab_z,2,FALSE)&amp;(17+((ROW()-3)*3))&amp;":"&amp;VLOOKUP($A$1,tab_z,3,FALSE)&amp;(18+((ROW()-3)*3))),Système!$J$23)*Système!$K$23)</f>
        <v/>
      </c>
      <c r="S37" s="110" t="str">
        <f ca="1">IF($A37="","",COUNTIF(INDIRECT("Planning!"&amp;VLOOKUP($A$1,tab_z,2,FALSE)&amp;(17+((ROW()-3)*3))&amp;":"&amp;VLOOKUP($A$1,tab_z,3,FALSE)&amp;(18+((ROW()-3)*3))),Système!$J$24)*Système!$K$24)</f>
        <v/>
      </c>
      <c r="T37" s="110" t="str">
        <f ca="1">IF($A37="","",COUNTIF(INDIRECT("Planning!"&amp;VLOOKUP($A$1,tab_z,2,FALSE)&amp;(17+((ROW()-3)*3))&amp;":"&amp;VLOOKUP($A$1,tab_z,3,FALSE)&amp;(18+((ROW()-3)*3))),Système!$J$27)*Système!$K$27)</f>
        <v/>
      </c>
      <c r="U37" s="110" t="str">
        <f ca="1">IF($A37="","",COUNTIF(INDIRECT("Planning!"&amp;VLOOKUP($A$1,tab_z,2,FALSE)&amp;(17+((ROW()-3)*3))&amp;":"&amp;VLOOKUP($A$1,tab_z,3,FALSE)&amp;(18+((ROW()-3)*3))),Système!$J$28)*Système!$K$28)</f>
        <v/>
      </c>
      <c r="V37" s="110" t="str">
        <f ca="1">IF($A37="","",COUNTIF(INDIRECT("Planning!"&amp;VLOOKUP($A$1,tab_z,2,FALSE)&amp;(17+((ROW()-3)*3))&amp;":"&amp;VLOOKUP($A$1,tab_z,3,FALSE)&amp;(18+((ROW()-3)*3))),Système!$J$29)*Système!$K$29)</f>
        <v/>
      </c>
      <c r="W37" s="110" t="str">
        <f ca="1">IF($A37="","",COUNTIF(INDIRECT("Planning!"&amp;VLOOKUP($A$1,tab_z,2,FALSE)&amp;(17+((ROW()-3)*3))&amp;":"&amp;VLOOKUP($A$1,tab_z,3,FALSE)&amp;(18+((ROW()-3)*3))),Système!$J$30)*Système!$K$30)</f>
        <v/>
      </c>
      <c r="X37" s="110" t="str">
        <f ca="1">IF($A37="","",COUNTIF(INDIRECT("Planning!"&amp;VLOOKUP($A$1,tab_z,2,FALSE)&amp;(17+((ROW()-3)*3))&amp;":"&amp;VLOOKUP($A$1,tab_z,3,FALSE)&amp;(18+((ROW()-3)*3))),Système!$J$33)*Système!$K$33)</f>
        <v/>
      </c>
      <c r="Y37" s="110" t="str">
        <f ca="1">IF($A37="","",COUNTIF(INDIRECT("Planning!"&amp;VLOOKUP($A$1,tab_z,2,FALSE)&amp;(17+((ROW()-3)*3))&amp;":"&amp;VLOOKUP($A$1,tab_z,3,FALSE)&amp;(18+((ROW()-3)*3))),Système!$J$34)*Système!$K$34)</f>
        <v/>
      </c>
      <c r="Z37" s="110" t="str">
        <f ca="1">IF($A37="","",COUNTIF(INDIRECT("Planning!"&amp;VLOOKUP($A$1,tab_z,2,FALSE)&amp;(17+((ROW()-3)*3))&amp;":"&amp;VLOOKUP($A$1,tab_z,3,FALSE)&amp;(18+((ROW()-3)*3))),Système!$J$35)*Système!$K$35)</f>
        <v/>
      </c>
      <c r="AA37" s="110" t="str">
        <f ca="1">IF($A37="","",COUNTIF(INDIRECT("Planning!"&amp;VLOOKUP($A$1,tab_z,2,FALSE)&amp;(17+((ROW()-3)*3))&amp;":"&amp;VLOOKUP($A$1,tab_z,3,FALSE)&amp;(18+((ROW()-3)*3))),Système!$J$36)*Système!$K$36)</f>
        <v/>
      </c>
      <c r="AB37" s="110" t="str">
        <f ca="1">IF($A37="","",COUNTIF(INDIRECT("Planning!"&amp;VLOOKUP($A$1,tab_z,2,FALSE)&amp;(17+((ROW()-3)*3))&amp;":"&amp;VLOOKUP($A$1,tab_z,3,FALSE)&amp;(18+((ROW()-3)*3))),Système!$J$37)*Système!$K$37)</f>
        <v/>
      </c>
      <c r="AC37" s="111" t="str">
        <f ca="1">IF($A37="","",COUNTIF(INDIRECT("Planning!"&amp;VLOOKUP($A$1,tab_z,2,FALSE)&amp;(12+((ROW()-3)*3))&amp;":"&amp;VLOOKUP($A$1,tab_z,3,FALSE)&amp;(12+((ROW()-3)*3))),Système!$N$6))</f>
        <v/>
      </c>
      <c r="AD37" s="111" t="str">
        <f ca="1">IF($A37="","",COUNTIF(INDIRECT("Planning!"&amp;VLOOKUP($A$1,tab_z,2,FALSE)&amp;(12+((ROW()-3)*3))&amp;":"&amp;VLOOKUP($A$1,tab_z,3,FALSE)&amp;(12+((ROW()-3)*3))),Système!$N$7))</f>
        <v/>
      </c>
      <c r="AE37" s="111" t="str">
        <f ca="1">IF($A37="","",COUNTIF(INDIRECT("Planning!"&amp;VLOOKUP($A$1,tab_z,2,FALSE)&amp;(12+((ROW()-3)*3))&amp;":"&amp;VLOOKUP($A$1,tab_z,3,FALSE)&amp;(12+((ROW()-3)*3))),Système!$N$8))</f>
        <v/>
      </c>
      <c r="AF37" s="111" t="str">
        <f ca="1">IF($A37="","",COUNTIF(INDIRECT("Planning!"&amp;VLOOKUP($A$1,tab_z,2,FALSE)&amp;(12+((ROW()-3)*3))&amp;":"&amp;VLOOKUP($A$1,tab_z,3,FALSE)&amp;(12+((ROW()-3)*3))),Système!$N$10))</f>
        <v/>
      </c>
      <c r="AG37" s="111" t="str">
        <f ca="1">IF($A37="","",COUNTIF(INDIRECT("Planning!"&amp;VLOOKUP($A$1,tab_z,2,FALSE)&amp;(12+((ROW()-3)*3))&amp;":"&amp;VLOOKUP($A$1,tab_z,3,FALSE)&amp;(12+((ROW()-3)*3))),Système!$N$11))</f>
        <v/>
      </c>
      <c r="AH37" s="111" t="str">
        <f ca="1">IF($A37="","",COUNTIF(INDIRECT("Planning!"&amp;VLOOKUP($A$1,tab_z,2,FALSE)&amp;(12+((ROW()-3)*3))&amp;":"&amp;VLOOKUP($A$1,tab_z,3,FALSE)&amp;(12+((ROW()-3)*3))),Système!$N$13))</f>
        <v/>
      </c>
      <c r="AI37" s="111" t="str">
        <f ca="1">IF($A37="","",COUNTIF(INDIRECT("Planning!"&amp;VLOOKUP($A$1,tab_z,2,FALSE)&amp;(12+((ROW()-3)*3))&amp;":"&amp;VLOOKUP($A$1,tab_z,3,FALSE)&amp;(12+((ROW()-3)*3))),Système!$N$15))</f>
        <v/>
      </c>
      <c r="AJ37" s="111" t="str">
        <f ca="1">IF($A37="","",COUNTIF(INDIRECT("Planning!"&amp;VLOOKUP($A$1,tab_z,2,FALSE)&amp;(12+((ROW()-3)*3))&amp;":"&amp;VLOOKUP($A$1,tab_z,3,FALSE)&amp;(12+((ROW()-3)*3))),Système!$N$16))</f>
        <v/>
      </c>
      <c r="AK37" s="111" t="str">
        <f ca="1">IF($A37="","",COUNTIF(INDIRECT("Planning!"&amp;VLOOKUP($A$1,tab_z,2,FALSE)&amp;(12+((ROW()-3)*3))&amp;":"&amp;VLOOKUP($A$1,tab_z,3,FALSE)&amp;(12+((ROW()-3)*3))),Système!$N$17))</f>
        <v/>
      </c>
      <c r="AL37" s="111" t="str">
        <f ca="1">IF($A37="","",COUNTIF(INDIRECT("Planning!"&amp;VLOOKUP($A$1,tab_z,2,FALSE)&amp;(12+((ROW()-3)*3))&amp;":"&amp;VLOOKUP($A$1,tab_z,3,FALSE)&amp;(12+((ROW()-3)*3))),Système!$N$43))</f>
        <v/>
      </c>
    </row>
    <row r="38" spans="1:38" ht="18.75" customHeight="1" x14ac:dyDescent="0.25">
      <c r="A38" s="107" t="str">
        <f t="shared" ca="1" si="1"/>
        <v/>
      </c>
      <c r="B38" s="108" t="str">
        <f t="shared" ca="1" si="2"/>
        <v/>
      </c>
      <c r="C38" s="108" t="str">
        <f t="shared" ca="1" si="6"/>
        <v/>
      </c>
      <c r="D38" s="109" t="str">
        <f t="shared" ca="1" si="0"/>
        <v/>
      </c>
      <c r="E38" s="110" t="str">
        <f ca="1">IF($A38="","",COUNTIF(INDIRECT("Planning!"&amp;VLOOKUP($A$1,tab_z,2,FALSE)&amp;(17+((ROW()-3)*3))&amp;":"&amp;VLOOKUP($A$1,tab_z,3,FALSE)&amp;(18+((ROW()-3)*3))),Système!$J$3)*Système!$K$3)</f>
        <v/>
      </c>
      <c r="F38" s="110" t="str">
        <f ca="1">IF($A38="","",COUNTIF(INDIRECT("Planning!"&amp;VLOOKUP($A$1,tab_z,2,FALSE)&amp;(17+((ROW()-3)*3))&amp;":"&amp;VLOOKUP($A$1,tab_z,3,FALSE)&amp;(18+((ROW()-3)*3))),Système!$J$4)*Système!$K$4)</f>
        <v/>
      </c>
      <c r="G38" s="110" t="str">
        <f ca="1">IF($A38="","",COUNTIF(INDIRECT("Planning!"&amp;VLOOKUP($A$1,tab_z,2,FALSE)&amp;(17+((ROW()-3)*3))&amp;":"&amp;VLOOKUP($A$1,tab_z,3,FALSE)&amp;(18+((ROW()-3)*3))),Système!$J$5)*Système!$K$5)</f>
        <v/>
      </c>
      <c r="H38" s="110" t="str">
        <f ca="1">IF($A38="","",COUNTIF(INDIRECT("Planning!"&amp;VLOOKUP($A$1,tab_z,2,FALSE)&amp;(17+((ROW()-3)*3))&amp;":"&amp;VLOOKUP($A$1,tab_z,3,FALSE)&amp;(18+((ROW()-3)*3))),Système!$J$9)*Système!$K$9)</f>
        <v/>
      </c>
      <c r="I38" s="110" t="str">
        <f ca="1">IF($A38="","",COUNTIF(INDIRECT("Planning!"&amp;VLOOKUP($A$1,tab_z,2,FALSE)&amp;(17+((ROW()-3)*3))&amp;":"&amp;VLOOKUP($A$1,tab_z,3,FALSE)&amp;(18+((ROW()-3)*3))),Système!$J$10)*Système!$K$10)</f>
        <v/>
      </c>
      <c r="J38" s="110" t="str">
        <f ca="1">IF($A38="","",COUNTIF(INDIRECT("Planning!"&amp;VLOOKUP($A$1,tab_z,2,FALSE)&amp;(17+((ROW()-3)*3))&amp;":"&amp;VLOOKUP($A$1,tab_z,3,FALSE)&amp;(18+((ROW()-3)*3))),Système!$J$11)*Système!$K$11)</f>
        <v/>
      </c>
      <c r="K38" s="110" t="str">
        <f ca="1">IF($A38="","",COUNTIF(INDIRECT("Planning!"&amp;VLOOKUP($A$1,tab_z,2,FALSE)&amp;(17+((ROW()-3)*3))&amp;":"&amp;VLOOKUP($A$1,tab_z,3,FALSE)&amp;(18+((ROW()-3)*3))),Système!$J$12)*Système!$K$12)</f>
        <v/>
      </c>
      <c r="L38" s="110" t="str">
        <f ca="1">IF($A38="","",COUNTIF(INDIRECT("Planning!"&amp;VLOOKUP($A$1,tab_z,2,FALSE)&amp;(17+((ROW()-3)*3))&amp;":"&amp;VLOOKUP($A$1,tab_z,3,FALSE)&amp;(18+((ROW()-3)*3))),Système!$J$13)*Système!$K$13)</f>
        <v/>
      </c>
      <c r="M38" s="110" t="str">
        <f ca="1">IF($A38="","",COUNTIF(INDIRECT("Planning!"&amp;VLOOKUP($A$1,tab_z,2,FALSE)&amp;(17+((ROW()-3)*3))&amp;":"&amp;VLOOKUP($A$1,tab_z,3,FALSE)&amp;(18+((ROW()-3)*3))),Système!$J$14)*Système!$K$14)</f>
        <v/>
      </c>
      <c r="N38" s="110" t="str">
        <f ca="1">IF($A38="","",COUNTIF(INDIRECT("Planning!"&amp;VLOOKUP($A$1,tab_z,2,FALSE)&amp;(17+((ROW()-3)*3))&amp;":"&amp;VLOOKUP($A$1,tab_z,3,FALSE)&amp;(18+((ROW()-3)*3))),Système!$J$15)*Système!$K$15)</f>
        <v/>
      </c>
      <c r="O38" s="110" t="str">
        <f ca="1">IF($A38="","",COUNTIF(INDIRECT("Planning!"&amp;VLOOKUP($A$1,tab_z,2,FALSE)&amp;(17+((ROW()-3)*3))&amp;":"&amp;VLOOKUP($A$1,tab_z,3,FALSE)&amp;(18+((ROW()-3)*3))),Système!$J$16)*Système!$K$16)</f>
        <v/>
      </c>
      <c r="P38" s="110" t="str">
        <f ca="1">IF($A38="","",COUNTIF(INDIRECT("Planning!"&amp;VLOOKUP($A$1,tab_z,2,FALSE)&amp;(17+((ROW()-3)*3))&amp;":"&amp;VLOOKUP($A$1,tab_z,3,FALSE)&amp;(18+((ROW()-3)*3))),Système!$J$21)*Système!$K$21)</f>
        <v/>
      </c>
      <c r="Q38" s="110" t="str">
        <f ca="1">IF($A38="","",COUNTIF(INDIRECT("Planning!"&amp;VLOOKUP($A$1,tab_z,2,FALSE)&amp;(17+((ROW()-3)*3))&amp;":"&amp;VLOOKUP($A$1,tab_z,3,FALSE)&amp;(18+((ROW()-3)*3))),Système!$J$22)*Système!$K$22)</f>
        <v/>
      </c>
      <c r="R38" s="110" t="str">
        <f ca="1">IF($A38="","",COUNTIF(INDIRECT("Planning!"&amp;VLOOKUP($A$1,tab_z,2,FALSE)&amp;(17+((ROW()-3)*3))&amp;":"&amp;VLOOKUP($A$1,tab_z,3,FALSE)&amp;(18+((ROW()-3)*3))),Système!$J$23)*Système!$K$23)</f>
        <v/>
      </c>
      <c r="S38" s="110" t="str">
        <f ca="1">IF($A38="","",COUNTIF(INDIRECT("Planning!"&amp;VLOOKUP($A$1,tab_z,2,FALSE)&amp;(17+((ROW()-3)*3))&amp;":"&amp;VLOOKUP($A$1,tab_z,3,FALSE)&amp;(18+((ROW()-3)*3))),Système!$J$24)*Système!$K$24)</f>
        <v/>
      </c>
      <c r="T38" s="110" t="str">
        <f ca="1">IF($A38="","",COUNTIF(INDIRECT("Planning!"&amp;VLOOKUP($A$1,tab_z,2,FALSE)&amp;(17+((ROW()-3)*3))&amp;":"&amp;VLOOKUP($A$1,tab_z,3,FALSE)&amp;(18+((ROW()-3)*3))),Système!$J$27)*Système!$K$27)</f>
        <v/>
      </c>
      <c r="U38" s="110" t="str">
        <f ca="1">IF($A38="","",COUNTIF(INDIRECT("Planning!"&amp;VLOOKUP($A$1,tab_z,2,FALSE)&amp;(17+((ROW()-3)*3))&amp;":"&amp;VLOOKUP($A$1,tab_z,3,FALSE)&amp;(18+((ROW()-3)*3))),Système!$J$28)*Système!$K$28)</f>
        <v/>
      </c>
      <c r="V38" s="110" t="str">
        <f ca="1">IF($A38="","",COUNTIF(INDIRECT("Planning!"&amp;VLOOKUP($A$1,tab_z,2,FALSE)&amp;(17+((ROW()-3)*3))&amp;":"&amp;VLOOKUP($A$1,tab_z,3,FALSE)&amp;(18+((ROW()-3)*3))),Système!$J$29)*Système!$K$29)</f>
        <v/>
      </c>
      <c r="W38" s="110" t="str">
        <f ca="1">IF($A38="","",COUNTIF(INDIRECT("Planning!"&amp;VLOOKUP($A$1,tab_z,2,FALSE)&amp;(17+((ROW()-3)*3))&amp;":"&amp;VLOOKUP($A$1,tab_z,3,FALSE)&amp;(18+((ROW()-3)*3))),Système!$J$30)*Système!$K$30)</f>
        <v/>
      </c>
      <c r="X38" s="110" t="str">
        <f ca="1">IF($A38="","",COUNTIF(INDIRECT("Planning!"&amp;VLOOKUP($A$1,tab_z,2,FALSE)&amp;(17+((ROW()-3)*3))&amp;":"&amp;VLOOKUP($A$1,tab_z,3,FALSE)&amp;(18+((ROW()-3)*3))),Système!$J$33)*Système!$K$33)</f>
        <v/>
      </c>
      <c r="Y38" s="110" t="str">
        <f ca="1">IF($A38="","",COUNTIF(INDIRECT("Planning!"&amp;VLOOKUP($A$1,tab_z,2,FALSE)&amp;(17+((ROW()-3)*3))&amp;":"&amp;VLOOKUP($A$1,tab_z,3,FALSE)&amp;(18+((ROW()-3)*3))),Système!$J$34)*Système!$K$34)</f>
        <v/>
      </c>
      <c r="Z38" s="110" t="str">
        <f ca="1">IF($A38="","",COUNTIF(INDIRECT("Planning!"&amp;VLOOKUP($A$1,tab_z,2,FALSE)&amp;(17+((ROW()-3)*3))&amp;":"&amp;VLOOKUP($A$1,tab_z,3,FALSE)&amp;(18+((ROW()-3)*3))),Système!$J$35)*Système!$K$35)</f>
        <v/>
      </c>
      <c r="AA38" s="110" t="str">
        <f ca="1">IF($A38="","",COUNTIF(INDIRECT("Planning!"&amp;VLOOKUP($A$1,tab_z,2,FALSE)&amp;(17+((ROW()-3)*3))&amp;":"&amp;VLOOKUP($A$1,tab_z,3,FALSE)&amp;(18+((ROW()-3)*3))),Système!$J$36)*Système!$K$36)</f>
        <v/>
      </c>
      <c r="AB38" s="110" t="str">
        <f ca="1">IF($A38="","",COUNTIF(INDIRECT("Planning!"&amp;VLOOKUP($A$1,tab_z,2,FALSE)&amp;(17+((ROW()-3)*3))&amp;":"&amp;VLOOKUP($A$1,tab_z,3,FALSE)&amp;(18+((ROW()-3)*3))),Système!$J$37)*Système!$K$37)</f>
        <v/>
      </c>
      <c r="AC38" s="111" t="str">
        <f ca="1">IF($A38="","",COUNTIF(INDIRECT("Planning!"&amp;VLOOKUP($A$1,tab_z,2,FALSE)&amp;(12+((ROW()-3)*3))&amp;":"&amp;VLOOKUP($A$1,tab_z,3,FALSE)&amp;(12+((ROW()-3)*3))),Système!$N$6))</f>
        <v/>
      </c>
      <c r="AD38" s="111" t="str">
        <f ca="1">IF($A38="","",COUNTIF(INDIRECT("Planning!"&amp;VLOOKUP($A$1,tab_z,2,FALSE)&amp;(12+((ROW()-3)*3))&amp;":"&amp;VLOOKUP($A$1,tab_z,3,FALSE)&amp;(12+((ROW()-3)*3))),Système!$N$7))</f>
        <v/>
      </c>
      <c r="AE38" s="111" t="str">
        <f ca="1">IF($A38="","",COUNTIF(INDIRECT("Planning!"&amp;VLOOKUP($A$1,tab_z,2,FALSE)&amp;(12+((ROW()-3)*3))&amp;":"&amp;VLOOKUP($A$1,tab_z,3,FALSE)&amp;(12+((ROW()-3)*3))),Système!$N$8))</f>
        <v/>
      </c>
      <c r="AF38" s="111" t="str">
        <f ca="1">IF($A38="","",COUNTIF(INDIRECT("Planning!"&amp;VLOOKUP($A$1,tab_z,2,FALSE)&amp;(12+((ROW()-3)*3))&amp;":"&amp;VLOOKUP($A$1,tab_z,3,FALSE)&amp;(12+((ROW()-3)*3))),Système!$N$10))</f>
        <v/>
      </c>
      <c r="AG38" s="111" t="str">
        <f ca="1">IF($A38="","",COUNTIF(INDIRECT("Planning!"&amp;VLOOKUP($A$1,tab_z,2,FALSE)&amp;(12+((ROW()-3)*3))&amp;":"&amp;VLOOKUP($A$1,tab_z,3,FALSE)&amp;(12+((ROW()-3)*3))),Système!$N$11))</f>
        <v/>
      </c>
      <c r="AH38" s="111" t="str">
        <f ca="1">IF($A38="","",COUNTIF(INDIRECT("Planning!"&amp;VLOOKUP($A$1,tab_z,2,FALSE)&amp;(12+((ROW()-3)*3))&amp;":"&amp;VLOOKUP($A$1,tab_z,3,FALSE)&amp;(12+((ROW()-3)*3))),Système!$N$13))</f>
        <v/>
      </c>
      <c r="AI38" s="111" t="str">
        <f ca="1">IF($A38="","",COUNTIF(INDIRECT("Planning!"&amp;VLOOKUP($A$1,tab_z,2,FALSE)&amp;(12+((ROW()-3)*3))&amp;":"&amp;VLOOKUP($A$1,tab_z,3,FALSE)&amp;(12+((ROW()-3)*3))),Système!$N$15))</f>
        <v/>
      </c>
      <c r="AJ38" s="111" t="str">
        <f ca="1">IF($A38="","",COUNTIF(INDIRECT("Planning!"&amp;VLOOKUP($A$1,tab_z,2,FALSE)&amp;(12+((ROW()-3)*3))&amp;":"&amp;VLOOKUP($A$1,tab_z,3,FALSE)&amp;(12+((ROW()-3)*3))),Système!$N$16))</f>
        <v/>
      </c>
      <c r="AK38" s="111" t="str">
        <f ca="1">IF($A38="","",COUNTIF(INDIRECT("Planning!"&amp;VLOOKUP($A$1,tab_z,2,FALSE)&amp;(12+((ROW()-3)*3))&amp;":"&amp;VLOOKUP($A$1,tab_z,3,FALSE)&amp;(12+((ROW()-3)*3))),Système!$N$17))</f>
        <v/>
      </c>
      <c r="AL38" s="111" t="str">
        <f ca="1">IF($A38="","",COUNTIF(INDIRECT("Planning!"&amp;VLOOKUP($A$1,tab_z,2,FALSE)&amp;(12+((ROW()-3)*3))&amp;":"&amp;VLOOKUP($A$1,tab_z,3,FALSE)&amp;(12+((ROW()-3)*3))),Système!$N$43))</f>
        <v/>
      </c>
    </row>
    <row r="39" spans="1:38" ht="18.75" customHeight="1" x14ac:dyDescent="0.25">
      <c r="A39" s="107" t="str">
        <f t="shared" ca="1" si="1"/>
        <v/>
      </c>
      <c r="B39" s="108" t="str">
        <f t="shared" ca="1" si="2"/>
        <v/>
      </c>
      <c r="C39" s="108" t="str">
        <f t="shared" ca="1" si="6"/>
        <v/>
      </c>
      <c r="D39" s="109" t="str">
        <f t="shared" ca="1" si="0"/>
        <v/>
      </c>
      <c r="E39" s="110" t="str">
        <f ca="1">IF($A39="","",COUNTIF(INDIRECT("Planning!"&amp;VLOOKUP($A$1,tab_z,2,FALSE)&amp;(17+((ROW()-3)*3))&amp;":"&amp;VLOOKUP($A$1,tab_z,3,FALSE)&amp;(18+((ROW()-3)*3))),Système!$J$3)*Système!$K$3)</f>
        <v/>
      </c>
      <c r="F39" s="110" t="str">
        <f ca="1">IF($A39="","",COUNTIF(INDIRECT("Planning!"&amp;VLOOKUP($A$1,tab_z,2,FALSE)&amp;(17+((ROW()-3)*3))&amp;":"&amp;VLOOKUP($A$1,tab_z,3,FALSE)&amp;(18+((ROW()-3)*3))),Système!$J$4)*Système!$K$4)</f>
        <v/>
      </c>
      <c r="G39" s="110" t="str">
        <f ca="1">IF($A39="","",COUNTIF(INDIRECT("Planning!"&amp;VLOOKUP($A$1,tab_z,2,FALSE)&amp;(17+((ROW()-3)*3))&amp;":"&amp;VLOOKUP($A$1,tab_z,3,FALSE)&amp;(18+((ROW()-3)*3))),Système!$J$5)*Système!$K$5)</f>
        <v/>
      </c>
      <c r="H39" s="110" t="str">
        <f ca="1">IF($A39="","",COUNTIF(INDIRECT("Planning!"&amp;VLOOKUP($A$1,tab_z,2,FALSE)&amp;(17+((ROW()-3)*3))&amp;":"&amp;VLOOKUP($A$1,tab_z,3,FALSE)&amp;(18+((ROW()-3)*3))),Système!$J$9)*Système!$K$9)</f>
        <v/>
      </c>
      <c r="I39" s="110" t="str">
        <f ca="1">IF($A39="","",COUNTIF(INDIRECT("Planning!"&amp;VLOOKUP($A$1,tab_z,2,FALSE)&amp;(17+((ROW()-3)*3))&amp;":"&amp;VLOOKUP($A$1,tab_z,3,FALSE)&amp;(18+((ROW()-3)*3))),Système!$J$10)*Système!$K$10)</f>
        <v/>
      </c>
      <c r="J39" s="110" t="str">
        <f ca="1">IF($A39="","",COUNTIF(INDIRECT("Planning!"&amp;VLOOKUP($A$1,tab_z,2,FALSE)&amp;(17+((ROW()-3)*3))&amp;":"&amp;VLOOKUP($A$1,tab_z,3,FALSE)&amp;(18+((ROW()-3)*3))),Système!$J$11)*Système!$K$11)</f>
        <v/>
      </c>
      <c r="K39" s="110" t="str">
        <f ca="1">IF($A39="","",COUNTIF(INDIRECT("Planning!"&amp;VLOOKUP($A$1,tab_z,2,FALSE)&amp;(17+((ROW()-3)*3))&amp;":"&amp;VLOOKUP($A$1,tab_z,3,FALSE)&amp;(18+((ROW()-3)*3))),Système!$J$12)*Système!$K$12)</f>
        <v/>
      </c>
      <c r="L39" s="110" t="str">
        <f ca="1">IF($A39="","",COUNTIF(INDIRECT("Planning!"&amp;VLOOKUP($A$1,tab_z,2,FALSE)&amp;(17+((ROW()-3)*3))&amp;":"&amp;VLOOKUP($A$1,tab_z,3,FALSE)&amp;(18+((ROW()-3)*3))),Système!$J$13)*Système!$K$13)</f>
        <v/>
      </c>
      <c r="M39" s="110" t="str">
        <f ca="1">IF($A39="","",COUNTIF(INDIRECT("Planning!"&amp;VLOOKUP($A$1,tab_z,2,FALSE)&amp;(17+((ROW()-3)*3))&amp;":"&amp;VLOOKUP($A$1,tab_z,3,FALSE)&amp;(18+((ROW()-3)*3))),Système!$J$14)*Système!$K$14)</f>
        <v/>
      </c>
      <c r="N39" s="110" t="str">
        <f ca="1">IF($A39="","",COUNTIF(INDIRECT("Planning!"&amp;VLOOKUP($A$1,tab_z,2,FALSE)&amp;(17+((ROW()-3)*3))&amp;":"&amp;VLOOKUP($A$1,tab_z,3,FALSE)&amp;(18+((ROW()-3)*3))),Système!$J$15)*Système!$K$15)</f>
        <v/>
      </c>
      <c r="O39" s="110" t="str">
        <f ca="1">IF($A39="","",COUNTIF(INDIRECT("Planning!"&amp;VLOOKUP($A$1,tab_z,2,FALSE)&amp;(17+((ROW()-3)*3))&amp;":"&amp;VLOOKUP($A$1,tab_z,3,FALSE)&amp;(18+((ROW()-3)*3))),Système!$J$16)*Système!$K$16)</f>
        <v/>
      </c>
      <c r="P39" s="110" t="str">
        <f ca="1">IF($A39="","",COUNTIF(INDIRECT("Planning!"&amp;VLOOKUP($A$1,tab_z,2,FALSE)&amp;(17+((ROW()-3)*3))&amp;":"&amp;VLOOKUP($A$1,tab_z,3,FALSE)&amp;(18+((ROW()-3)*3))),Système!$J$21)*Système!$K$21)</f>
        <v/>
      </c>
      <c r="Q39" s="110" t="str">
        <f ca="1">IF($A39="","",COUNTIF(INDIRECT("Planning!"&amp;VLOOKUP($A$1,tab_z,2,FALSE)&amp;(17+((ROW()-3)*3))&amp;":"&amp;VLOOKUP($A$1,tab_z,3,FALSE)&amp;(18+((ROW()-3)*3))),Système!$J$22)*Système!$K$22)</f>
        <v/>
      </c>
      <c r="R39" s="110" t="str">
        <f ca="1">IF($A39="","",COUNTIF(INDIRECT("Planning!"&amp;VLOOKUP($A$1,tab_z,2,FALSE)&amp;(17+((ROW()-3)*3))&amp;":"&amp;VLOOKUP($A$1,tab_z,3,FALSE)&amp;(18+((ROW()-3)*3))),Système!$J$23)*Système!$K$23)</f>
        <v/>
      </c>
      <c r="S39" s="110" t="str">
        <f ca="1">IF($A39="","",COUNTIF(INDIRECT("Planning!"&amp;VLOOKUP($A$1,tab_z,2,FALSE)&amp;(17+((ROW()-3)*3))&amp;":"&amp;VLOOKUP($A$1,tab_z,3,FALSE)&amp;(18+((ROW()-3)*3))),Système!$J$24)*Système!$K$24)</f>
        <v/>
      </c>
      <c r="T39" s="110" t="str">
        <f ca="1">IF($A39="","",COUNTIF(INDIRECT("Planning!"&amp;VLOOKUP($A$1,tab_z,2,FALSE)&amp;(17+((ROW()-3)*3))&amp;":"&amp;VLOOKUP($A$1,tab_z,3,FALSE)&amp;(18+((ROW()-3)*3))),Système!$J$27)*Système!$K$27)</f>
        <v/>
      </c>
      <c r="U39" s="110" t="str">
        <f ca="1">IF($A39="","",COUNTIF(INDIRECT("Planning!"&amp;VLOOKUP($A$1,tab_z,2,FALSE)&amp;(17+((ROW()-3)*3))&amp;":"&amp;VLOOKUP($A$1,tab_z,3,FALSE)&amp;(18+((ROW()-3)*3))),Système!$J$28)*Système!$K$28)</f>
        <v/>
      </c>
      <c r="V39" s="110" t="str">
        <f ca="1">IF($A39="","",COUNTIF(INDIRECT("Planning!"&amp;VLOOKUP($A$1,tab_z,2,FALSE)&amp;(17+((ROW()-3)*3))&amp;":"&amp;VLOOKUP($A$1,tab_z,3,FALSE)&amp;(18+((ROW()-3)*3))),Système!$J$29)*Système!$K$29)</f>
        <v/>
      </c>
      <c r="W39" s="110" t="str">
        <f ca="1">IF($A39="","",COUNTIF(INDIRECT("Planning!"&amp;VLOOKUP($A$1,tab_z,2,FALSE)&amp;(17+((ROW()-3)*3))&amp;":"&amp;VLOOKUP($A$1,tab_z,3,FALSE)&amp;(18+((ROW()-3)*3))),Système!$J$30)*Système!$K$30)</f>
        <v/>
      </c>
      <c r="X39" s="110" t="str">
        <f ca="1">IF($A39="","",COUNTIF(INDIRECT("Planning!"&amp;VLOOKUP($A$1,tab_z,2,FALSE)&amp;(17+((ROW()-3)*3))&amp;":"&amp;VLOOKUP($A$1,tab_z,3,FALSE)&amp;(18+((ROW()-3)*3))),Système!$J$33)*Système!$K$33)</f>
        <v/>
      </c>
      <c r="Y39" s="110" t="str">
        <f ca="1">IF($A39="","",COUNTIF(INDIRECT("Planning!"&amp;VLOOKUP($A$1,tab_z,2,FALSE)&amp;(17+((ROW()-3)*3))&amp;":"&amp;VLOOKUP($A$1,tab_z,3,FALSE)&amp;(18+((ROW()-3)*3))),Système!$J$34)*Système!$K$34)</f>
        <v/>
      </c>
      <c r="Z39" s="110" t="str">
        <f ca="1">IF($A39="","",COUNTIF(INDIRECT("Planning!"&amp;VLOOKUP($A$1,tab_z,2,FALSE)&amp;(17+((ROW()-3)*3))&amp;":"&amp;VLOOKUP($A$1,tab_z,3,FALSE)&amp;(18+((ROW()-3)*3))),Système!$J$35)*Système!$K$35)</f>
        <v/>
      </c>
      <c r="AA39" s="110" t="str">
        <f ca="1">IF($A39="","",COUNTIF(INDIRECT("Planning!"&amp;VLOOKUP($A$1,tab_z,2,FALSE)&amp;(17+((ROW()-3)*3))&amp;":"&amp;VLOOKUP($A$1,tab_z,3,FALSE)&amp;(18+((ROW()-3)*3))),Système!$J$36)*Système!$K$36)</f>
        <v/>
      </c>
      <c r="AB39" s="110" t="str">
        <f ca="1">IF($A39="","",COUNTIF(INDIRECT("Planning!"&amp;VLOOKUP($A$1,tab_z,2,FALSE)&amp;(17+((ROW()-3)*3))&amp;":"&amp;VLOOKUP($A$1,tab_z,3,FALSE)&amp;(18+((ROW()-3)*3))),Système!$J$37)*Système!$K$37)</f>
        <v/>
      </c>
      <c r="AC39" s="111" t="str">
        <f ca="1">IF($A39="","",COUNTIF(INDIRECT("Planning!"&amp;VLOOKUP($A$1,tab_z,2,FALSE)&amp;(12+((ROW()-3)*3))&amp;":"&amp;VLOOKUP($A$1,tab_z,3,FALSE)&amp;(12+((ROW()-3)*3))),Système!$N$6))</f>
        <v/>
      </c>
      <c r="AD39" s="111" t="str">
        <f ca="1">IF($A39="","",COUNTIF(INDIRECT("Planning!"&amp;VLOOKUP($A$1,tab_z,2,FALSE)&amp;(12+((ROW()-3)*3))&amp;":"&amp;VLOOKUP($A$1,tab_z,3,FALSE)&amp;(12+((ROW()-3)*3))),Système!$N$7))</f>
        <v/>
      </c>
      <c r="AE39" s="111" t="str">
        <f ca="1">IF($A39="","",COUNTIF(INDIRECT("Planning!"&amp;VLOOKUP($A$1,tab_z,2,FALSE)&amp;(12+((ROW()-3)*3))&amp;":"&amp;VLOOKUP($A$1,tab_z,3,FALSE)&amp;(12+((ROW()-3)*3))),Système!$N$8))</f>
        <v/>
      </c>
      <c r="AF39" s="111" t="str">
        <f ca="1">IF($A39="","",COUNTIF(INDIRECT("Planning!"&amp;VLOOKUP($A$1,tab_z,2,FALSE)&amp;(12+((ROW()-3)*3))&amp;":"&amp;VLOOKUP($A$1,tab_z,3,FALSE)&amp;(12+((ROW()-3)*3))),Système!$N$10))</f>
        <v/>
      </c>
      <c r="AG39" s="111" t="str">
        <f ca="1">IF($A39="","",COUNTIF(INDIRECT("Planning!"&amp;VLOOKUP($A$1,tab_z,2,FALSE)&amp;(12+((ROW()-3)*3))&amp;":"&amp;VLOOKUP($A$1,tab_z,3,FALSE)&amp;(12+((ROW()-3)*3))),Système!$N$11))</f>
        <v/>
      </c>
      <c r="AH39" s="111" t="str">
        <f ca="1">IF($A39="","",COUNTIF(INDIRECT("Planning!"&amp;VLOOKUP($A$1,tab_z,2,FALSE)&amp;(12+((ROW()-3)*3))&amp;":"&amp;VLOOKUP($A$1,tab_z,3,FALSE)&amp;(12+((ROW()-3)*3))),Système!$N$13))</f>
        <v/>
      </c>
      <c r="AI39" s="111" t="str">
        <f ca="1">IF($A39="","",COUNTIF(INDIRECT("Planning!"&amp;VLOOKUP($A$1,tab_z,2,FALSE)&amp;(12+((ROW()-3)*3))&amp;":"&amp;VLOOKUP($A$1,tab_z,3,FALSE)&amp;(12+((ROW()-3)*3))),Système!$N$15))</f>
        <v/>
      </c>
      <c r="AJ39" s="111" t="str">
        <f ca="1">IF($A39="","",COUNTIF(INDIRECT("Planning!"&amp;VLOOKUP($A$1,tab_z,2,FALSE)&amp;(12+((ROW()-3)*3))&amp;":"&amp;VLOOKUP($A$1,tab_z,3,FALSE)&amp;(12+((ROW()-3)*3))),Système!$N$16))</f>
        <v/>
      </c>
      <c r="AK39" s="111" t="str">
        <f ca="1">IF($A39="","",COUNTIF(INDIRECT("Planning!"&amp;VLOOKUP($A$1,tab_z,2,FALSE)&amp;(12+((ROW()-3)*3))&amp;":"&amp;VLOOKUP($A$1,tab_z,3,FALSE)&amp;(12+((ROW()-3)*3))),Système!$N$17))</f>
        <v/>
      </c>
      <c r="AL39" s="111" t="str">
        <f ca="1">IF($A39="","",COUNTIF(INDIRECT("Planning!"&amp;VLOOKUP($A$1,tab_z,2,FALSE)&amp;(12+((ROW()-3)*3))&amp;":"&amp;VLOOKUP($A$1,tab_z,3,FALSE)&amp;(12+((ROW()-3)*3))),Système!$N$43))</f>
        <v/>
      </c>
    </row>
    <row r="40" spans="1:38" ht="18.75" customHeight="1" x14ac:dyDescent="0.25">
      <c r="A40" s="107" t="str">
        <f t="shared" ca="1" si="1"/>
        <v/>
      </c>
      <c r="B40" s="108" t="str">
        <f t="shared" ca="1" si="2"/>
        <v/>
      </c>
      <c r="C40" s="108" t="str">
        <f t="shared" ca="1" si="6"/>
        <v/>
      </c>
      <c r="D40" s="109" t="str">
        <f t="shared" ca="1" si="0"/>
        <v/>
      </c>
      <c r="E40" s="110" t="str">
        <f ca="1">IF($A40="","",COUNTIF(INDIRECT("Planning!"&amp;VLOOKUP($A$1,tab_z,2,FALSE)&amp;(17+((ROW()-3)*3))&amp;":"&amp;VLOOKUP($A$1,tab_z,3,FALSE)&amp;(18+((ROW()-3)*3))),Système!$J$3)*Système!$K$3)</f>
        <v/>
      </c>
      <c r="F40" s="110" t="str">
        <f ca="1">IF($A40="","",COUNTIF(INDIRECT("Planning!"&amp;VLOOKUP($A$1,tab_z,2,FALSE)&amp;(17+((ROW()-3)*3))&amp;":"&amp;VLOOKUP($A$1,tab_z,3,FALSE)&amp;(18+((ROW()-3)*3))),Système!$J$4)*Système!$K$4)</f>
        <v/>
      </c>
      <c r="G40" s="110" t="str">
        <f ca="1">IF($A40="","",COUNTIF(INDIRECT("Planning!"&amp;VLOOKUP($A$1,tab_z,2,FALSE)&amp;(17+((ROW()-3)*3))&amp;":"&amp;VLOOKUP($A$1,tab_z,3,FALSE)&amp;(18+((ROW()-3)*3))),Système!$J$5)*Système!$K$5)</f>
        <v/>
      </c>
      <c r="H40" s="110" t="str">
        <f ca="1">IF($A40="","",COUNTIF(INDIRECT("Planning!"&amp;VLOOKUP($A$1,tab_z,2,FALSE)&amp;(17+((ROW()-3)*3))&amp;":"&amp;VLOOKUP($A$1,tab_z,3,FALSE)&amp;(18+((ROW()-3)*3))),Système!$J$9)*Système!$K$9)</f>
        <v/>
      </c>
      <c r="I40" s="110" t="str">
        <f ca="1">IF($A40="","",COUNTIF(INDIRECT("Planning!"&amp;VLOOKUP($A$1,tab_z,2,FALSE)&amp;(17+((ROW()-3)*3))&amp;":"&amp;VLOOKUP($A$1,tab_z,3,FALSE)&amp;(18+((ROW()-3)*3))),Système!$J$10)*Système!$K$10)</f>
        <v/>
      </c>
      <c r="J40" s="110" t="str">
        <f ca="1">IF($A40="","",COUNTIF(INDIRECT("Planning!"&amp;VLOOKUP($A$1,tab_z,2,FALSE)&amp;(17+((ROW()-3)*3))&amp;":"&amp;VLOOKUP($A$1,tab_z,3,FALSE)&amp;(18+((ROW()-3)*3))),Système!$J$11)*Système!$K$11)</f>
        <v/>
      </c>
      <c r="K40" s="110" t="str">
        <f ca="1">IF($A40="","",COUNTIF(INDIRECT("Planning!"&amp;VLOOKUP($A$1,tab_z,2,FALSE)&amp;(17+((ROW()-3)*3))&amp;":"&amp;VLOOKUP($A$1,tab_z,3,FALSE)&amp;(18+((ROW()-3)*3))),Système!$J$12)*Système!$K$12)</f>
        <v/>
      </c>
      <c r="L40" s="110" t="str">
        <f ca="1">IF($A40="","",COUNTIF(INDIRECT("Planning!"&amp;VLOOKUP($A$1,tab_z,2,FALSE)&amp;(17+((ROW()-3)*3))&amp;":"&amp;VLOOKUP($A$1,tab_z,3,FALSE)&amp;(18+((ROW()-3)*3))),Système!$J$13)*Système!$K$13)</f>
        <v/>
      </c>
      <c r="M40" s="110" t="str">
        <f ca="1">IF($A40="","",COUNTIF(INDIRECT("Planning!"&amp;VLOOKUP($A$1,tab_z,2,FALSE)&amp;(17+((ROW()-3)*3))&amp;":"&amp;VLOOKUP($A$1,tab_z,3,FALSE)&amp;(18+((ROW()-3)*3))),Système!$J$14)*Système!$K$14)</f>
        <v/>
      </c>
      <c r="N40" s="110" t="str">
        <f ca="1">IF($A40="","",COUNTIF(INDIRECT("Planning!"&amp;VLOOKUP($A$1,tab_z,2,FALSE)&amp;(17+((ROW()-3)*3))&amp;":"&amp;VLOOKUP($A$1,tab_z,3,FALSE)&amp;(18+((ROW()-3)*3))),Système!$J$15)*Système!$K$15)</f>
        <v/>
      </c>
      <c r="O40" s="110" t="str">
        <f ca="1">IF($A40="","",COUNTIF(INDIRECT("Planning!"&amp;VLOOKUP($A$1,tab_z,2,FALSE)&amp;(17+((ROW()-3)*3))&amp;":"&amp;VLOOKUP($A$1,tab_z,3,FALSE)&amp;(18+((ROW()-3)*3))),Système!$J$16)*Système!$K$16)</f>
        <v/>
      </c>
      <c r="P40" s="110" t="str">
        <f ca="1">IF($A40="","",COUNTIF(INDIRECT("Planning!"&amp;VLOOKUP($A$1,tab_z,2,FALSE)&amp;(17+((ROW()-3)*3))&amp;":"&amp;VLOOKUP($A$1,tab_z,3,FALSE)&amp;(18+((ROW()-3)*3))),Système!$J$21)*Système!$K$21)</f>
        <v/>
      </c>
      <c r="Q40" s="110" t="str">
        <f ca="1">IF($A40="","",COUNTIF(INDIRECT("Planning!"&amp;VLOOKUP($A$1,tab_z,2,FALSE)&amp;(17+((ROW()-3)*3))&amp;":"&amp;VLOOKUP($A$1,tab_z,3,FALSE)&amp;(18+((ROW()-3)*3))),Système!$J$22)*Système!$K$22)</f>
        <v/>
      </c>
      <c r="R40" s="110" t="str">
        <f ca="1">IF($A40="","",COUNTIF(INDIRECT("Planning!"&amp;VLOOKUP($A$1,tab_z,2,FALSE)&amp;(17+((ROW()-3)*3))&amp;":"&amp;VLOOKUP($A$1,tab_z,3,FALSE)&amp;(18+((ROW()-3)*3))),Système!$J$23)*Système!$K$23)</f>
        <v/>
      </c>
      <c r="S40" s="110" t="str">
        <f ca="1">IF($A40="","",COUNTIF(INDIRECT("Planning!"&amp;VLOOKUP($A$1,tab_z,2,FALSE)&amp;(17+((ROW()-3)*3))&amp;":"&amp;VLOOKUP($A$1,tab_z,3,FALSE)&amp;(18+((ROW()-3)*3))),Système!$J$24)*Système!$K$24)</f>
        <v/>
      </c>
      <c r="T40" s="110" t="str">
        <f ca="1">IF($A40="","",COUNTIF(INDIRECT("Planning!"&amp;VLOOKUP($A$1,tab_z,2,FALSE)&amp;(17+((ROW()-3)*3))&amp;":"&amp;VLOOKUP($A$1,tab_z,3,FALSE)&amp;(18+((ROW()-3)*3))),Système!$J$27)*Système!$K$27)</f>
        <v/>
      </c>
      <c r="U40" s="110" t="str">
        <f ca="1">IF($A40="","",COUNTIF(INDIRECT("Planning!"&amp;VLOOKUP($A$1,tab_z,2,FALSE)&amp;(17+((ROW()-3)*3))&amp;":"&amp;VLOOKUP($A$1,tab_z,3,FALSE)&amp;(18+((ROW()-3)*3))),Système!$J$28)*Système!$K$28)</f>
        <v/>
      </c>
      <c r="V40" s="110" t="str">
        <f ca="1">IF($A40="","",COUNTIF(INDIRECT("Planning!"&amp;VLOOKUP($A$1,tab_z,2,FALSE)&amp;(17+((ROW()-3)*3))&amp;":"&amp;VLOOKUP($A$1,tab_z,3,FALSE)&amp;(18+((ROW()-3)*3))),Système!$J$29)*Système!$K$29)</f>
        <v/>
      </c>
      <c r="W40" s="110" t="str">
        <f ca="1">IF($A40="","",COUNTIF(INDIRECT("Planning!"&amp;VLOOKUP($A$1,tab_z,2,FALSE)&amp;(17+((ROW()-3)*3))&amp;":"&amp;VLOOKUP($A$1,tab_z,3,FALSE)&amp;(18+((ROW()-3)*3))),Système!$J$30)*Système!$K$30)</f>
        <v/>
      </c>
      <c r="X40" s="110" t="str">
        <f ca="1">IF($A40="","",COUNTIF(INDIRECT("Planning!"&amp;VLOOKUP($A$1,tab_z,2,FALSE)&amp;(17+((ROW()-3)*3))&amp;":"&amp;VLOOKUP($A$1,tab_z,3,FALSE)&amp;(18+((ROW()-3)*3))),Système!$J$33)*Système!$K$33)</f>
        <v/>
      </c>
      <c r="Y40" s="110" t="str">
        <f ca="1">IF($A40="","",COUNTIF(INDIRECT("Planning!"&amp;VLOOKUP($A$1,tab_z,2,FALSE)&amp;(17+((ROW()-3)*3))&amp;":"&amp;VLOOKUP($A$1,tab_z,3,FALSE)&amp;(18+((ROW()-3)*3))),Système!$J$34)*Système!$K$34)</f>
        <v/>
      </c>
      <c r="Z40" s="110" t="str">
        <f ca="1">IF($A40="","",COUNTIF(INDIRECT("Planning!"&amp;VLOOKUP($A$1,tab_z,2,FALSE)&amp;(17+((ROW()-3)*3))&amp;":"&amp;VLOOKUP($A$1,tab_z,3,FALSE)&amp;(18+((ROW()-3)*3))),Système!$J$35)*Système!$K$35)</f>
        <v/>
      </c>
      <c r="AA40" s="110" t="str">
        <f ca="1">IF($A40="","",COUNTIF(INDIRECT("Planning!"&amp;VLOOKUP($A$1,tab_z,2,FALSE)&amp;(17+((ROW()-3)*3))&amp;":"&amp;VLOOKUP($A$1,tab_z,3,FALSE)&amp;(18+((ROW()-3)*3))),Système!$J$36)*Système!$K$36)</f>
        <v/>
      </c>
      <c r="AB40" s="110" t="str">
        <f ca="1">IF($A40="","",COUNTIF(INDIRECT("Planning!"&amp;VLOOKUP($A$1,tab_z,2,FALSE)&amp;(17+((ROW()-3)*3))&amp;":"&amp;VLOOKUP($A$1,tab_z,3,FALSE)&amp;(18+((ROW()-3)*3))),Système!$J$37)*Système!$K$37)</f>
        <v/>
      </c>
      <c r="AC40" s="111" t="str">
        <f ca="1">IF($A40="","",COUNTIF(INDIRECT("Planning!"&amp;VLOOKUP($A$1,tab_z,2,FALSE)&amp;(12+((ROW()-3)*3))&amp;":"&amp;VLOOKUP($A$1,tab_z,3,FALSE)&amp;(12+((ROW()-3)*3))),Système!$N$6))</f>
        <v/>
      </c>
      <c r="AD40" s="111" t="str">
        <f ca="1">IF($A40="","",COUNTIF(INDIRECT("Planning!"&amp;VLOOKUP($A$1,tab_z,2,FALSE)&amp;(12+((ROW()-3)*3))&amp;":"&amp;VLOOKUP($A$1,tab_z,3,FALSE)&amp;(12+((ROW()-3)*3))),Système!$N$7))</f>
        <v/>
      </c>
      <c r="AE40" s="111" t="str">
        <f ca="1">IF($A40="","",COUNTIF(INDIRECT("Planning!"&amp;VLOOKUP($A$1,tab_z,2,FALSE)&amp;(12+((ROW()-3)*3))&amp;":"&amp;VLOOKUP($A$1,tab_z,3,FALSE)&amp;(12+((ROW()-3)*3))),Système!$N$8))</f>
        <v/>
      </c>
      <c r="AF40" s="111" t="str">
        <f ca="1">IF($A40="","",COUNTIF(INDIRECT("Planning!"&amp;VLOOKUP($A$1,tab_z,2,FALSE)&amp;(12+((ROW()-3)*3))&amp;":"&amp;VLOOKUP($A$1,tab_z,3,FALSE)&amp;(12+((ROW()-3)*3))),Système!$N$10))</f>
        <v/>
      </c>
      <c r="AG40" s="111" t="str">
        <f ca="1">IF($A40="","",COUNTIF(INDIRECT("Planning!"&amp;VLOOKUP($A$1,tab_z,2,FALSE)&amp;(12+((ROW()-3)*3))&amp;":"&amp;VLOOKUP($A$1,tab_z,3,FALSE)&amp;(12+((ROW()-3)*3))),Système!$N$11))</f>
        <v/>
      </c>
      <c r="AH40" s="111" t="str">
        <f ca="1">IF($A40="","",COUNTIF(INDIRECT("Planning!"&amp;VLOOKUP($A$1,tab_z,2,FALSE)&amp;(12+((ROW()-3)*3))&amp;":"&amp;VLOOKUP($A$1,tab_z,3,FALSE)&amp;(12+((ROW()-3)*3))),Système!$N$13))</f>
        <v/>
      </c>
      <c r="AI40" s="111" t="str">
        <f ca="1">IF($A40="","",COUNTIF(INDIRECT("Planning!"&amp;VLOOKUP($A$1,tab_z,2,FALSE)&amp;(12+((ROW()-3)*3))&amp;":"&amp;VLOOKUP($A$1,tab_z,3,FALSE)&amp;(12+((ROW()-3)*3))),Système!$N$15))</f>
        <v/>
      </c>
      <c r="AJ40" s="111" t="str">
        <f ca="1">IF($A40="","",COUNTIF(INDIRECT("Planning!"&amp;VLOOKUP($A$1,tab_z,2,FALSE)&amp;(12+((ROW()-3)*3))&amp;":"&amp;VLOOKUP($A$1,tab_z,3,FALSE)&amp;(12+((ROW()-3)*3))),Système!$N$16))</f>
        <v/>
      </c>
      <c r="AK40" s="111" t="str">
        <f ca="1">IF($A40="","",COUNTIF(INDIRECT("Planning!"&amp;VLOOKUP($A$1,tab_z,2,FALSE)&amp;(12+((ROW()-3)*3))&amp;":"&amp;VLOOKUP($A$1,tab_z,3,FALSE)&amp;(12+((ROW()-3)*3))),Système!$N$17))</f>
        <v/>
      </c>
      <c r="AL40" s="111" t="str">
        <f ca="1">IF($A40="","",COUNTIF(INDIRECT("Planning!"&amp;VLOOKUP($A$1,tab_z,2,FALSE)&amp;(12+((ROW()-3)*3))&amp;":"&amp;VLOOKUP($A$1,tab_z,3,FALSE)&amp;(12+((ROW()-3)*3))),Système!$N$43))</f>
        <v/>
      </c>
    </row>
    <row r="41" spans="1:38" ht="18.75" customHeight="1" x14ac:dyDescent="0.25">
      <c r="A41" s="107" t="str">
        <f t="shared" ca="1" si="1"/>
        <v/>
      </c>
      <c r="B41" s="108" t="str">
        <f t="shared" ca="1" si="2"/>
        <v/>
      </c>
      <c r="C41" s="108" t="str">
        <f t="shared" ca="1" si="6"/>
        <v/>
      </c>
      <c r="D41" s="109" t="str">
        <f t="shared" ca="1" si="0"/>
        <v/>
      </c>
      <c r="E41" s="110" t="str">
        <f ca="1">IF($A41="","",COUNTIF(INDIRECT("Planning!"&amp;VLOOKUP($A$1,tab_z,2,FALSE)&amp;(17+((ROW()-3)*3))&amp;":"&amp;VLOOKUP($A$1,tab_z,3,FALSE)&amp;(18+((ROW()-3)*3))),Système!$J$3)*Système!$K$3)</f>
        <v/>
      </c>
      <c r="F41" s="110" t="str">
        <f ca="1">IF($A41="","",COUNTIF(INDIRECT("Planning!"&amp;VLOOKUP($A$1,tab_z,2,FALSE)&amp;(17+((ROW()-3)*3))&amp;":"&amp;VLOOKUP($A$1,tab_z,3,FALSE)&amp;(18+((ROW()-3)*3))),Système!$J$4)*Système!$K$4)</f>
        <v/>
      </c>
      <c r="G41" s="110" t="str">
        <f ca="1">IF($A41="","",COUNTIF(INDIRECT("Planning!"&amp;VLOOKUP($A$1,tab_z,2,FALSE)&amp;(17+((ROW()-3)*3))&amp;":"&amp;VLOOKUP($A$1,tab_z,3,FALSE)&amp;(18+((ROW()-3)*3))),Système!$J$5)*Système!$K$5)</f>
        <v/>
      </c>
      <c r="H41" s="110" t="str">
        <f ca="1">IF($A41="","",COUNTIF(INDIRECT("Planning!"&amp;VLOOKUP($A$1,tab_z,2,FALSE)&amp;(17+((ROW()-3)*3))&amp;":"&amp;VLOOKUP($A$1,tab_z,3,FALSE)&amp;(18+((ROW()-3)*3))),Système!$J$9)*Système!$K$9)</f>
        <v/>
      </c>
      <c r="I41" s="110" t="str">
        <f ca="1">IF($A41="","",COUNTIF(INDIRECT("Planning!"&amp;VLOOKUP($A$1,tab_z,2,FALSE)&amp;(17+((ROW()-3)*3))&amp;":"&amp;VLOOKUP($A$1,tab_z,3,FALSE)&amp;(18+((ROW()-3)*3))),Système!$J$10)*Système!$K$10)</f>
        <v/>
      </c>
      <c r="J41" s="110" t="str">
        <f ca="1">IF($A41="","",COUNTIF(INDIRECT("Planning!"&amp;VLOOKUP($A$1,tab_z,2,FALSE)&amp;(17+((ROW()-3)*3))&amp;":"&amp;VLOOKUP($A$1,tab_z,3,FALSE)&amp;(18+((ROW()-3)*3))),Système!$J$11)*Système!$K$11)</f>
        <v/>
      </c>
      <c r="K41" s="110" t="str">
        <f ca="1">IF($A41="","",COUNTIF(INDIRECT("Planning!"&amp;VLOOKUP($A$1,tab_z,2,FALSE)&amp;(17+((ROW()-3)*3))&amp;":"&amp;VLOOKUP($A$1,tab_z,3,FALSE)&amp;(18+((ROW()-3)*3))),Système!$J$12)*Système!$K$12)</f>
        <v/>
      </c>
      <c r="L41" s="110" t="str">
        <f ca="1">IF($A41="","",COUNTIF(INDIRECT("Planning!"&amp;VLOOKUP($A$1,tab_z,2,FALSE)&amp;(17+((ROW()-3)*3))&amp;":"&amp;VLOOKUP($A$1,tab_z,3,FALSE)&amp;(18+((ROW()-3)*3))),Système!$J$13)*Système!$K$13)</f>
        <v/>
      </c>
      <c r="M41" s="110" t="str">
        <f ca="1">IF($A41="","",COUNTIF(INDIRECT("Planning!"&amp;VLOOKUP($A$1,tab_z,2,FALSE)&amp;(17+((ROW()-3)*3))&amp;":"&amp;VLOOKUP($A$1,tab_z,3,FALSE)&amp;(18+((ROW()-3)*3))),Système!$J$14)*Système!$K$14)</f>
        <v/>
      </c>
      <c r="N41" s="110" t="str">
        <f ca="1">IF($A41="","",COUNTIF(INDIRECT("Planning!"&amp;VLOOKUP($A$1,tab_z,2,FALSE)&amp;(17+((ROW()-3)*3))&amp;":"&amp;VLOOKUP($A$1,tab_z,3,FALSE)&amp;(18+((ROW()-3)*3))),Système!$J$15)*Système!$K$15)</f>
        <v/>
      </c>
      <c r="O41" s="110" t="str">
        <f ca="1">IF($A41="","",COUNTIF(INDIRECT("Planning!"&amp;VLOOKUP($A$1,tab_z,2,FALSE)&amp;(17+((ROW()-3)*3))&amp;":"&amp;VLOOKUP($A$1,tab_z,3,FALSE)&amp;(18+((ROW()-3)*3))),Système!$J$16)*Système!$K$16)</f>
        <v/>
      </c>
      <c r="P41" s="110" t="str">
        <f ca="1">IF($A41="","",COUNTIF(INDIRECT("Planning!"&amp;VLOOKUP($A$1,tab_z,2,FALSE)&amp;(17+((ROW()-3)*3))&amp;":"&amp;VLOOKUP($A$1,tab_z,3,FALSE)&amp;(18+((ROW()-3)*3))),Système!$J$21)*Système!$K$21)</f>
        <v/>
      </c>
      <c r="Q41" s="110" t="str">
        <f ca="1">IF($A41="","",COUNTIF(INDIRECT("Planning!"&amp;VLOOKUP($A$1,tab_z,2,FALSE)&amp;(17+((ROW()-3)*3))&amp;":"&amp;VLOOKUP($A$1,tab_z,3,FALSE)&amp;(18+((ROW()-3)*3))),Système!$J$22)*Système!$K$22)</f>
        <v/>
      </c>
      <c r="R41" s="110" t="str">
        <f ca="1">IF($A41="","",COUNTIF(INDIRECT("Planning!"&amp;VLOOKUP($A$1,tab_z,2,FALSE)&amp;(17+((ROW()-3)*3))&amp;":"&amp;VLOOKUP($A$1,tab_z,3,FALSE)&amp;(18+((ROW()-3)*3))),Système!$J$23)*Système!$K$23)</f>
        <v/>
      </c>
      <c r="S41" s="110" t="str">
        <f ca="1">IF($A41="","",COUNTIF(INDIRECT("Planning!"&amp;VLOOKUP($A$1,tab_z,2,FALSE)&amp;(17+((ROW()-3)*3))&amp;":"&amp;VLOOKUP($A$1,tab_z,3,FALSE)&amp;(18+((ROW()-3)*3))),Système!$J$24)*Système!$K$24)</f>
        <v/>
      </c>
      <c r="T41" s="110" t="str">
        <f ca="1">IF($A41="","",COUNTIF(INDIRECT("Planning!"&amp;VLOOKUP($A$1,tab_z,2,FALSE)&amp;(17+((ROW()-3)*3))&amp;":"&amp;VLOOKUP($A$1,tab_z,3,FALSE)&amp;(18+((ROW()-3)*3))),Système!$J$27)*Système!$K$27)</f>
        <v/>
      </c>
      <c r="U41" s="110" t="str">
        <f ca="1">IF($A41="","",COUNTIF(INDIRECT("Planning!"&amp;VLOOKUP($A$1,tab_z,2,FALSE)&amp;(17+((ROW()-3)*3))&amp;":"&amp;VLOOKUP($A$1,tab_z,3,FALSE)&amp;(18+((ROW()-3)*3))),Système!$J$28)*Système!$K$28)</f>
        <v/>
      </c>
      <c r="V41" s="110" t="str">
        <f ca="1">IF($A41="","",COUNTIF(INDIRECT("Planning!"&amp;VLOOKUP($A$1,tab_z,2,FALSE)&amp;(17+((ROW()-3)*3))&amp;":"&amp;VLOOKUP($A$1,tab_z,3,FALSE)&amp;(18+((ROW()-3)*3))),Système!$J$29)*Système!$K$29)</f>
        <v/>
      </c>
      <c r="W41" s="110" t="str">
        <f ca="1">IF($A41="","",COUNTIF(INDIRECT("Planning!"&amp;VLOOKUP($A$1,tab_z,2,FALSE)&amp;(17+((ROW()-3)*3))&amp;":"&amp;VLOOKUP($A$1,tab_z,3,FALSE)&amp;(18+((ROW()-3)*3))),Système!$J$30)*Système!$K$30)</f>
        <v/>
      </c>
      <c r="X41" s="110" t="str">
        <f ca="1">IF($A41="","",COUNTIF(INDIRECT("Planning!"&amp;VLOOKUP($A$1,tab_z,2,FALSE)&amp;(17+((ROW()-3)*3))&amp;":"&amp;VLOOKUP($A$1,tab_z,3,FALSE)&amp;(18+((ROW()-3)*3))),Système!$J$33)*Système!$K$33)</f>
        <v/>
      </c>
      <c r="Y41" s="110" t="str">
        <f ca="1">IF($A41="","",COUNTIF(INDIRECT("Planning!"&amp;VLOOKUP($A$1,tab_z,2,FALSE)&amp;(17+((ROW()-3)*3))&amp;":"&amp;VLOOKUP($A$1,tab_z,3,FALSE)&amp;(18+((ROW()-3)*3))),Système!$J$34)*Système!$K$34)</f>
        <v/>
      </c>
      <c r="Z41" s="110" t="str">
        <f ca="1">IF($A41="","",COUNTIF(INDIRECT("Planning!"&amp;VLOOKUP($A$1,tab_z,2,FALSE)&amp;(17+((ROW()-3)*3))&amp;":"&amp;VLOOKUP($A$1,tab_z,3,FALSE)&amp;(18+((ROW()-3)*3))),Système!$J$35)*Système!$K$35)</f>
        <v/>
      </c>
      <c r="AA41" s="110" t="str">
        <f ca="1">IF($A41="","",COUNTIF(INDIRECT("Planning!"&amp;VLOOKUP($A$1,tab_z,2,FALSE)&amp;(17+((ROW()-3)*3))&amp;":"&amp;VLOOKUP($A$1,tab_z,3,FALSE)&amp;(18+((ROW()-3)*3))),Système!$J$36)*Système!$K$36)</f>
        <v/>
      </c>
      <c r="AB41" s="110" t="str">
        <f ca="1">IF($A41="","",COUNTIF(INDIRECT("Planning!"&amp;VLOOKUP($A$1,tab_z,2,FALSE)&amp;(17+((ROW()-3)*3))&amp;":"&amp;VLOOKUP($A$1,tab_z,3,FALSE)&amp;(18+((ROW()-3)*3))),Système!$J$37)*Système!$K$37)</f>
        <v/>
      </c>
      <c r="AC41" s="111" t="str">
        <f ca="1">IF($A41="","",COUNTIF(INDIRECT("Planning!"&amp;VLOOKUP($A$1,tab_z,2,FALSE)&amp;(12+((ROW()-3)*3))&amp;":"&amp;VLOOKUP($A$1,tab_z,3,FALSE)&amp;(12+((ROW()-3)*3))),Système!$N$6))</f>
        <v/>
      </c>
      <c r="AD41" s="111" t="str">
        <f ca="1">IF($A41="","",COUNTIF(INDIRECT("Planning!"&amp;VLOOKUP($A$1,tab_z,2,FALSE)&amp;(12+((ROW()-3)*3))&amp;":"&amp;VLOOKUP($A$1,tab_z,3,FALSE)&amp;(12+((ROW()-3)*3))),Système!$N$7))</f>
        <v/>
      </c>
      <c r="AE41" s="111" t="str">
        <f ca="1">IF($A41="","",COUNTIF(INDIRECT("Planning!"&amp;VLOOKUP($A$1,tab_z,2,FALSE)&amp;(12+((ROW()-3)*3))&amp;":"&amp;VLOOKUP($A$1,tab_z,3,FALSE)&amp;(12+((ROW()-3)*3))),Système!$N$8))</f>
        <v/>
      </c>
      <c r="AF41" s="111" t="str">
        <f ca="1">IF($A41="","",COUNTIF(INDIRECT("Planning!"&amp;VLOOKUP($A$1,tab_z,2,FALSE)&amp;(12+((ROW()-3)*3))&amp;":"&amp;VLOOKUP($A$1,tab_z,3,FALSE)&amp;(12+((ROW()-3)*3))),Système!$N$10))</f>
        <v/>
      </c>
      <c r="AG41" s="111" t="str">
        <f ca="1">IF($A41="","",COUNTIF(INDIRECT("Planning!"&amp;VLOOKUP($A$1,tab_z,2,FALSE)&amp;(12+((ROW()-3)*3))&amp;":"&amp;VLOOKUP($A$1,tab_z,3,FALSE)&amp;(12+((ROW()-3)*3))),Système!$N$11))</f>
        <v/>
      </c>
      <c r="AH41" s="111" t="str">
        <f ca="1">IF($A41="","",COUNTIF(INDIRECT("Planning!"&amp;VLOOKUP($A$1,tab_z,2,FALSE)&amp;(12+((ROW()-3)*3))&amp;":"&amp;VLOOKUP($A$1,tab_z,3,FALSE)&amp;(12+((ROW()-3)*3))),Système!$N$13))</f>
        <v/>
      </c>
      <c r="AI41" s="111" t="str">
        <f ca="1">IF($A41="","",COUNTIF(INDIRECT("Planning!"&amp;VLOOKUP($A$1,tab_z,2,FALSE)&amp;(12+((ROW()-3)*3))&amp;":"&amp;VLOOKUP($A$1,tab_z,3,FALSE)&amp;(12+((ROW()-3)*3))),Système!$N$15))</f>
        <v/>
      </c>
      <c r="AJ41" s="111" t="str">
        <f ca="1">IF($A41="","",COUNTIF(INDIRECT("Planning!"&amp;VLOOKUP($A$1,tab_z,2,FALSE)&amp;(12+((ROW()-3)*3))&amp;":"&amp;VLOOKUP($A$1,tab_z,3,FALSE)&amp;(12+((ROW()-3)*3))),Système!$N$16))</f>
        <v/>
      </c>
      <c r="AK41" s="111" t="str">
        <f ca="1">IF($A41="","",COUNTIF(INDIRECT("Planning!"&amp;VLOOKUP($A$1,tab_z,2,FALSE)&amp;(12+((ROW()-3)*3))&amp;":"&amp;VLOOKUP($A$1,tab_z,3,FALSE)&amp;(12+((ROW()-3)*3))),Système!$N$17))</f>
        <v/>
      </c>
      <c r="AL41" s="111" t="str">
        <f ca="1">IF($A41="","",COUNTIF(INDIRECT("Planning!"&amp;VLOOKUP($A$1,tab_z,2,FALSE)&amp;(12+((ROW()-3)*3))&amp;":"&amp;VLOOKUP($A$1,tab_z,3,FALSE)&amp;(12+((ROW()-3)*3))),Système!$N$43))</f>
        <v/>
      </c>
    </row>
    <row r="42" spans="1:38" ht="18.75" customHeight="1" x14ac:dyDescent="0.25">
      <c r="A42" s="107" t="str">
        <f t="shared" ca="1" si="1"/>
        <v/>
      </c>
      <c r="B42" s="108" t="str">
        <f t="shared" ca="1" si="2"/>
        <v/>
      </c>
      <c r="C42" s="108" t="str">
        <f t="shared" ca="1" si="6"/>
        <v/>
      </c>
      <c r="D42" s="109" t="str">
        <f t="shared" ca="1" si="0"/>
        <v/>
      </c>
      <c r="E42" s="110" t="str">
        <f ca="1">IF($A42="","",COUNTIF(INDIRECT("Planning!"&amp;VLOOKUP($A$1,tab_z,2,FALSE)&amp;(17+((ROW()-3)*3))&amp;":"&amp;VLOOKUP($A$1,tab_z,3,FALSE)&amp;(18+((ROW()-3)*3))),Système!$J$3)*Système!$K$3)</f>
        <v/>
      </c>
      <c r="F42" s="110" t="str">
        <f ca="1">IF($A42="","",COUNTIF(INDIRECT("Planning!"&amp;VLOOKUP($A$1,tab_z,2,FALSE)&amp;(17+((ROW()-3)*3))&amp;":"&amp;VLOOKUP($A$1,tab_z,3,FALSE)&amp;(18+((ROW()-3)*3))),Système!$J$4)*Système!$K$4)</f>
        <v/>
      </c>
      <c r="G42" s="110" t="str">
        <f ca="1">IF($A42="","",COUNTIF(INDIRECT("Planning!"&amp;VLOOKUP($A$1,tab_z,2,FALSE)&amp;(17+((ROW()-3)*3))&amp;":"&amp;VLOOKUP($A$1,tab_z,3,FALSE)&amp;(18+((ROW()-3)*3))),Système!$J$5)*Système!$K$5)</f>
        <v/>
      </c>
      <c r="H42" s="110" t="str">
        <f ca="1">IF($A42="","",COUNTIF(INDIRECT("Planning!"&amp;VLOOKUP($A$1,tab_z,2,FALSE)&amp;(17+((ROW()-3)*3))&amp;":"&amp;VLOOKUP($A$1,tab_z,3,FALSE)&amp;(18+((ROW()-3)*3))),Système!$J$9)*Système!$K$9)</f>
        <v/>
      </c>
      <c r="I42" s="110" t="str">
        <f ca="1">IF($A42="","",COUNTIF(INDIRECT("Planning!"&amp;VLOOKUP($A$1,tab_z,2,FALSE)&amp;(17+((ROW()-3)*3))&amp;":"&amp;VLOOKUP($A$1,tab_z,3,FALSE)&amp;(18+((ROW()-3)*3))),Système!$J$10)*Système!$K$10)</f>
        <v/>
      </c>
      <c r="J42" s="110" t="str">
        <f ca="1">IF($A42="","",COUNTIF(INDIRECT("Planning!"&amp;VLOOKUP($A$1,tab_z,2,FALSE)&amp;(17+((ROW()-3)*3))&amp;":"&amp;VLOOKUP($A$1,tab_z,3,FALSE)&amp;(18+((ROW()-3)*3))),Système!$J$11)*Système!$K$11)</f>
        <v/>
      </c>
      <c r="K42" s="110" t="str">
        <f ca="1">IF($A42="","",COUNTIF(INDIRECT("Planning!"&amp;VLOOKUP($A$1,tab_z,2,FALSE)&amp;(17+((ROW()-3)*3))&amp;":"&amp;VLOOKUP($A$1,tab_z,3,FALSE)&amp;(18+((ROW()-3)*3))),Système!$J$12)*Système!$K$12)</f>
        <v/>
      </c>
      <c r="L42" s="110" t="str">
        <f ca="1">IF($A42="","",COUNTIF(INDIRECT("Planning!"&amp;VLOOKUP($A$1,tab_z,2,FALSE)&amp;(17+((ROW()-3)*3))&amp;":"&amp;VLOOKUP($A$1,tab_z,3,FALSE)&amp;(18+((ROW()-3)*3))),Système!$J$13)*Système!$K$13)</f>
        <v/>
      </c>
      <c r="M42" s="110" t="str">
        <f ca="1">IF($A42="","",COUNTIF(INDIRECT("Planning!"&amp;VLOOKUP($A$1,tab_z,2,FALSE)&amp;(17+((ROW()-3)*3))&amp;":"&amp;VLOOKUP($A$1,tab_z,3,FALSE)&amp;(18+((ROW()-3)*3))),Système!$J$14)*Système!$K$14)</f>
        <v/>
      </c>
      <c r="N42" s="110" t="str">
        <f ca="1">IF($A42="","",COUNTIF(INDIRECT("Planning!"&amp;VLOOKUP($A$1,tab_z,2,FALSE)&amp;(17+((ROW()-3)*3))&amp;":"&amp;VLOOKUP($A$1,tab_z,3,FALSE)&amp;(18+((ROW()-3)*3))),Système!$J$15)*Système!$K$15)</f>
        <v/>
      </c>
      <c r="O42" s="110" t="str">
        <f ca="1">IF($A42="","",COUNTIF(INDIRECT("Planning!"&amp;VLOOKUP($A$1,tab_z,2,FALSE)&amp;(17+((ROW()-3)*3))&amp;":"&amp;VLOOKUP($A$1,tab_z,3,FALSE)&amp;(18+((ROW()-3)*3))),Système!$J$16)*Système!$K$16)</f>
        <v/>
      </c>
      <c r="P42" s="110" t="str">
        <f ca="1">IF($A42="","",COUNTIF(INDIRECT("Planning!"&amp;VLOOKUP($A$1,tab_z,2,FALSE)&amp;(17+((ROW()-3)*3))&amp;":"&amp;VLOOKUP($A$1,tab_z,3,FALSE)&amp;(18+((ROW()-3)*3))),Système!$J$21)*Système!$K$21)</f>
        <v/>
      </c>
      <c r="Q42" s="110" t="str">
        <f ca="1">IF($A42="","",COUNTIF(INDIRECT("Planning!"&amp;VLOOKUP($A$1,tab_z,2,FALSE)&amp;(17+((ROW()-3)*3))&amp;":"&amp;VLOOKUP($A$1,tab_z,3,FALSE)&amp;(18+((ROW()-3)*3))),Système!$J$22)*Système!$K$22)</f>
        <v/>
      </c>
      <c r="R42" s="110" t="str">
        <f ca="1">IF($A42="","",COUNTIF(INDIRECT("Planning!"&amp;VLOOKUP($A$1,tab_z,2,FALSE)&amp;(17+((ROW()-3)*3))&amp;":"&amp;VLOOKUP($A$1,tab_z,3,FALSE)&amp;(18+((ROW()-3)*3))),Système!$J$23)*Système!$K$23)</f>
        <v/>
      </c>
      <c r="S42" s="110" t="str">
        <f ca="1">IF($A42="","",COUNTIF(INDIRECT("Planning!"&amp;VLOOKUP($A$1,tab_z,2,FALSE)&amp;(17+((ROW()-3)*3))&amp;":"&amp;VLOOKUP($A$1,tab_z,3,FALSE)&amp;(18+((ROW()-3)*3))),Système!$J$24)*Système!$K$24)</f>
        <v/>
      </c>
      <c r="T42" s="110" t="str">
        <f ca="1">IF($A42="","",COUNTIF(INDIRECT("Planning!"&amp;VLOOKUP($A$1,tab_z,2,FALSE)&amp;(17+((ROW()-3)*3))&amp;":"&amp;VLOOKUP($A$1,tab_z,3,FALSE)&amp;(18+((ROW()-3)*3))),Système!$J$27)*Système!$K$27)</f>
        <v/>
      </c>
      <c r="U42" s="110" t="str">
        <f ca="1">IF($A42="","",COUNTIF(INDIRECT("Planning!"&amp;VLOOKUP($A$1,tab_z,2,FALSE)&amp;(17+((ROW()-3)*3))&amp;":"&amp;VLOOKUP($A$1,tab_z,3,FALSE)&amp;(18+((ROW()-3)*3))),Système!$J$28)*Système!$K$28)</f>
        <v/>
      </c>
      <c r="V42" s="110" t="str">
        <f ca="1">IF($A42="","",COUNTIF(INDIRECT("Planning!"&amp;VLOOKUP($A$1,tab_z,2,FALSE)&amp;(17+((ROW()-3)*3))&amp;":"&amp;VLOOKUP($A$1,tab_z,3,FALSE)&amp;(18+((ROW()-3)*3))),Système!$J$29)*Système!$K$29)</f>
        <v/>
      </c>
      <c r="W42" s="110" t="str">
        <f ca="1">IF($A42="","",COUNTIF(INDIRECT("Planning!"&amp;VLOOKUP($A$1,tab_z,2,FALSE)&amp;(17+((ROW()-3)*3))&amp;":"&amp;VLOOKUP($A$1,tab_z,3,FALSE)&amp;(18+((ROW()-3)*3))),Système!$J$30)*Système!$K$30)</f>
        <v/>
      </c>
      <c r="X42" s="110" t="str">
        <f ca="1">IF($A42="","",COUNTIF(INDIRECT("Planning!"&amp;VLOOKUP($A$1,tab_z,2,FALSE)&amp;(17+((ROW()-3)*3))&amp;":"&amp;VLOOKUP($A$1,tab_z,3,FALSE)&amp;(18+((ROW()-3)*3))),Système!$J$33)*Système!$K$33)</f>
        <v/>
      </c>
      <c r="Y42" s="110" t="str">
        <f ca="1">IF($A42="","",COUNTIF(INDIRECT("Planning!"&amp;VLOOKUP($A$1,tab_z,2,FALSE)&amp;(17+((ROW()-3)*3))&amp;":"&amp;VLOOKUP($A$1,tab_z,3,FALSE)&amp;(18+((ROW()-3)*3))),Système!$J$34)*Système!$K$34)</f>
        <v/>
      </c>
      <c r="Z42" s="110" t="str">
        <f ca="1">IF($A42="","",COUNTIF(INDIRECT("Planning!"&amp;VLOOKUP($A$1,tab_z,2,FALSE)&amp;(17+((ROW()-3)*3))&amp;":"&amp;VLOOKUP($A$1,tab_z,3,FALSE)&amp;(18+((ROW()-3)*3))),Système!$J$35)*Système!$K$35)</f>
        <v/>
      </c>
      <c r="AA42" s="110" t="str">
        <f ca="1">IF($A42="","",COUNTIF(INDIRECT("Planning!"&amp;VLOOKUP($A$1,tab_z,2,FALSE)&amp;(17+((ROW()-3)*3))&amp;":"&amp;VLOOKUP($A$1,tab_z,3,FALSE)&amp;(18+((ROW()-3)*3))),Système!$J$36)*Système!$K$36)</f>
        <v/>
      </c>
      <c r="AB42" s="110" t="str">
        <f ca="1">IF($A42="","",COUNTIF(INDIRECT("Planning!"&amp;VLOOKUP($A$1,tab_z,2,FALSE)&amp;(17+((ROW()-3)*3))&amp;":"&amp;VLOOKUP($A$1,tab_z,3,FALSE)&amp;(18+((ROW()-3)*3))),Système!$J$37)*Système!$K$37)</f>
        <v/>
      </c>
      <c r="AC42" s="111" t="str">
        <f ca="1">IF($A42="","",COUNTIF(INDIRECT("Planning!"&amp;VLOOKUP($A$1,tab_z,2,FALSE)&amp;(12+((ROW()-3)*3))&amp;":"&amp;VLOOKUP($A$1,tab_z,3,FALSE)&amp;(12+((ROW()-3)*3))),Système!$N$6))</f>
        <v/>
      </c>
      <c r="AD42" s="111" t="str">
        <f ca="1">IF($A42="","",COUNTIF(INDIRECT("Planning!"&amp;VLOOKUP($A$1,tab_z,2,FALSE)&amp;(12+((ROW()-3)*3))&amp;":"&amp;VLOOKUP($A$1,tab_z,3,FALSE)&amp;(12+((ROW()-3)*3))),Système!$N$7))</f>
        <v/>
      </c>
      <c r="AE42" s="111" t="str">
        <f ca="1">IF($A42="","",COUNTIF(INDIRECT("Planning!"&amp;VLOOKUP($A$1,tab_z,2,FALSE)&amp;(12+((ROW()-3)*3))&amp;":"&amp;VLOOKUP($A$1,tab_z,3,FALSE)&amp;(12+((ROW()-3)*3))),Système!$N$8))</f>
        <v/>
      </c>
      <c r="AF42" s="111" t="str">
        <f ca="1">IF($A42="","",COUNTIF(INDIRECT("Planning!"&amp;VLOOKUP($A$1,tab_z,2,FALSE)&amp;(12+((ROW()-3)*3))&amp;":"&amp;VLOOKUP($A$1,tab_z,3,FALSE)&amp;(12+((ROW()-3)*3))),Système!$N$10))</f>
        <v/>
      </c>
      <c r="AG42" s="111" t="str">
        <f ca="1">IF($A42="","",COUNTIF(INDIRECT("Planning!"&amp;VLOOKUP($A$1,tab_z,2,FALSE)&amp;(12+((ROW()-3)*3))&amp;":"&amp;VLOOKUP($A$1,tab_z,3,FALSE)&amp;(12+((ROW()-3)*3))),Système!$N$11))</f>
        <v/>
      </c>
      <c r="AH42" s="111" t="str">
        <f ca="1">IF($A42="","",COUNTIF(INDIRECT("Planning!"&amp;VLOOKUP($A$1,tab_z,2,FALSE)&amp;(12+((ROW()-3)*3))&amp;":"&amp;VLOOKUP($A$1,tab_z,3,FALSE)&amp;(12+((ROW()-3)*3))),Système!$N$13))</f>
        <v/>
      </c>
      <c r="AI42" s="111" t="str">
        <f ca="1">IF($A42="","",COUNTIF(INDIRECT("Planning!"&amp;VLOOKUP($A$1,tab_z,2,FALSE)&amp;(12+((ROW()-3)*3))&amp;":"&amp;VLOOKUP($A$1,tab_z,3,FALSE)&amp;(12+((ROW()-3)*3))),Système!$N$15))</f>
        <v/>
      </c>
      <c r="AJ42" s="111" t="str">
        <f ca="1">IF($A42="","",COUNTIF(INDIRECT("Planning!"&amp;VLOOKUP($A$1,tab_z,2,FALSE)&amp;(12+((ROW()-3)*3))&amp;":"&amp;VLOOKUP($A$1,tab_z,3,FALSE)&amp;(12+((ROW()-3)*3))),Système!$N$16))</f>
        <v/>
      </c>
      <c r="AK42" s="111" t="str">
        <f ca="1">IF($A42="","",COUNTIF(INDIRECT("Planning!"&amp;VLOOKUP($A$1,tab_z,2,FALSE)&amp;(12+((ROW()-3)*3))&amp;":"&amp;VLOOKUP($A$1,tab_z,3,FALSE)&amp;(12+((ROW()-3)*3))),Système!$N$17))</f>
        <v/>
      </c>
      <c r="AL42" s="111" t="str">
        <f ca="1">IF($A42="","",COUNTIF(INDIRECT("Planning!"&amp;VLOOKUP($A$1,tab_z,2,FALSE)&amp;(12+((ROW()-3)*3))&amp;":"&amp;VLOOKUP($A$1,tab_z,3,FALSE)&amp;(12+((ROW()-3)*3))),Système!$N$43))</f>
        <v/>
      </c>
    </row>
    <row r="43" spans="1:38" ht="18.75" customHeight="1" x14ac:dyDescent="0.25">
      <c r="A43" s="107" t="str">
        <f t="shared" ca="1" si="1"/>
        <v/>
      </c>
      <c r="B43" s="108" t="str">
        <f t="shared" ca="1" si="2"/>
        <v/>
      </c>
      <c r="C43" s="108" t="str">
        <f t="shared" ca="1" si="6"/>
        <v/>
      </c>
      <c r="D43" s="109" t="str">
        <f t="shared" ca="1" si="0"/>
        <v/>
      </c>
      <c r="E43" s="110" t="str">
        <f ca="1">IF($A43="","",COUNTIF(INDIRECT("Planning!"&amp;VLOOKUP($A$1,tab_z,2,FALSE)&amp;(17+((ROW()-3)*3))&amp;":"&amp;VLOOKUP($A$1,tab_z,3,FALSE)&amp;(18+((ROW()-3)*3))),Système!$J$3)*Système!$K$3)</f>
        <v/>
      </c>
      <c r="F43" s="110" t="str">
        <f ca="1">IF($A43="","",COUNTIF(INDIRECT("Planning!"&amp;VLOOKUP($A$1,tab_z,2,FALSE)&amp;(17+((ROW()-3)*3))&amp;":"&amp;VLOOKUP($A$1,tab_z,3,FALSE)&amp;(18+((ROW()-3)*3))),Système!$J$4)*Système!$K$4)</f>
        <v/>
      </c>
      <c r="G43" s="110" t="str">
        <f ca="1">IF($A43="","",COUNTIF(INDIRECT("Planning!"&amp;VLOOKUP($A$1,tab_z,2,FALSE)&amp;(17+((ROW()-3)*3))&amp;":"&amp;VLOOKUP($A$1,tab_z,3,FALSE)&amp;(18+((ROW()-3)*3))),Système!$J$5)*Système!$K$5)</f>
        <v/>
      </c>
      <c r="H43" s="110" t="str">
        <f ca="1">IF($A43="","",COUNTIF(INDIRECT("Planning!"&amp;VLOOKUP($A$1,tab_z,2,FALSE)&amp;(17+((ROW()-3)*3))&amp;":"&amp;VLOOKUP($A$1,tab_z,3,FALSE)&amp;(18+((ROW()-3)*3))),Système!$J$9)*Système!$K$9)</f>
        <v/>
      </c>
      <c r="I43" s="110" t="str">
        <f ca="1">IF($A43="","",COUNTIF(INDIRECT("Planning!"&amp;VLOOKUP($A$1,tab_z,2,FALSE)&amp;(17+((ROW()-3)*3))&amp;":"&amp;VLOOKUP($A$1,tab_z,3,FALSE)&amp;(18+((ROW()-3)*3))),Système!$J$10)*Système!$K$10)</f>
        <v/>
      </c>
      <c r="J43" s="110" t="str">
        <f ca="1">IF($A43="","",COUNTIF(INDIRECT("Planning!"&amp;VLOOKUP($A$1,tab_z,2,FALSE)&amp;(17+((ROW()-3)*3))&amp;":"&amp;VLOOKUP($A$1,tab_z,3,FALSE)&amp;(18+((ROW()-3)*3))),Système!$J$11)*Système!$K$11)</f>
        <v/>
      </c>
      <c r="K43" s="110" t="str">
        <f ca="1">IF($A43="","",COUNTIF(INDIRECT("Planning!"&amp;VLOOKUP($A$1,tab_z,2,FALSE)&amp;(17+((ROW()-3)*3))&amp;":"&amp;VLOOKUP($A$1,tab_z,3,FALSE)&amp;(18+((ROW()-3)*3))),Système!$J$12)*Système!$K$12)</f>
        <v/>
      </c>
      <c r="L43" s="110" t="str">
        <f ca="1">IF($A43="","",COUNTIF(INDIRECT("Planning!"&amp;VLOOKUP($A$1,tab_z,2,FALSE)&amp;(17+((ROW()-3)*3))&amp;":"&amp;VLOOKUP($A$1,tab_z,3,FALSE)&amp;(18+((ROW()-3)*3))),Système!$J$13)*Système!$K$13)</f>
        <v/>
      </c>
      <c r="M43" s="110" t="str">
        <f ca="1">IF($A43="","",COUNTIF(INDIRECT("Planning!"&amp;VLOOKUP($A$1,tab_z,2,FALSE)&amp;(17+((ROW()-3)*3))&amp;":"&amp;VLOOKUP($A$1,tab_z,3,FALSE)&amp;(18+((ROW()-3)*3))),Système!$J$14)*Système!$K$14)</f>
        <v/>
      </c>
      <c r="N43" s="110" t="str">
        <f ca="1">IF($A43="","",COUNTIF(INDIRECT("Planning!"&amp;VLOOKUP($A$1,tab_z,2,FALSE)&amp;(17+((ROW()-3)*3))&amp;":"&amp;VLOOKUP($A$1,tab_z,3,FALSE)&amp;(18+((ROW()-3)*3))),Système!$J$15)*Système!$K$15)</f>
        <v/>
      </c>
      <c r="O43" s="110" t="str">
        <f ca="1">IF($A43="","",COUNTIF(INDIRECT("Planning!"&amp;VLOOKUP($A$1,tab_z,2,FALSE)&amp;(17+((ROW()-3)*3))&amp;":"&amp;VLOOKUP($A$1,tab_z,3,FALSE)&amp;(18+((ROW()-3)*3))),Système!$J$16)*Système!$K$16)</f>
        <v/>
      </c>
      <c r="P43" s="110" t="str">
        <f ca="1">IF($A43="","",COUNTIF(INDIRECT("Planning!"&amp;VLOOKUP($A$1,tab_z,2,FALSE)&amp;(17+((ROW()-3)*3))&amp;":"&amp;VLOOKUP($A$1,tab_z,3,FALSE)&amp;(18+((ROW()-3)*3))),Système!$J$21)*Système!$K$21)</f>
        <v/>
      </c>
      <c r="Q43" s="110" t="str">
        <f ca="1">IF($A43="","",COUNTIF(INDIRECT("Planning!"&amp;VLOOKUP($A$1,tab_z,2,FALSE)&amp;(17+((ROW()-3)*3))&amp;":"&amp;VLOOKUP($A$1,tab_z,3,FALSE)&amp;(18+((ROW()-3)*3))),Système!$J$22)*Système!$K$22)</f>
        <v/>
      </c>
      <c r="R43" s="110" t="str">
        <f ca="1">IF($A43="","",COUNTIF(INDIRECT("Planning!"&amp;VLOOKUP($A$1,tab_z,2,FALSE)&amp;(17+((ROW()-3)*3))&amp;":"&amp;VLOOKUP($A$1,tab_z,3,FALSE)&amp;(18+((ROW()-3)*3))),Système!$J$23)*Système!$K$23)</f>
        <v/>
      </c>
      <c r="S43" s="110" t="str">
        <f ca="1">IF($A43="","",COUNTIF(INDIRECT("Planning!"&amp;VLOOKUP($A$1,tab_z,2,FALSE)&amp;(17+((ROW()-3)*3))&amp;":"&amp;VLOOKUP($A$1,tab_z,3,FALSE)&amp;(18+((ROW()-3)*3))),Système!$J$24)*Système!$K$24)</f>
        <v/>
      </c>
      <c r="T43" s="110" t="str">
        <f ca="1">IF($A43="","",COUNTIF(INDIRECT("Planning!"&amp;VLOOKUP($A$1,tab_z,2,FALSE)&amp;(17+((ROW()-3)*3))&amp;":"&amp;VLOOKUP($A$1,tab_z,3,FALSE)&amp;(18+((ROW()-3)*3))),Système!$J$27)*Système!$K$27)</f>
        <v/>
      </c>
      <c r="U43" s="110" t="str">
        <f ca="1">IF($A43="","",COUNTIF(INDIRECT("Planning!"&amp;VLOOKUP($A$1,tab_z,2,FALSE)&amp;(17+((ROW()-3)*3))&amp;":"&amp;VLOOKUP($A$1,tab_z,3,FALSE)&amp;(18+((ROW()-3)*3))),Système!$J$28)*Système!$K$28)</f>
        <v/>
      </c>
      <c r="V43" s="110" t="str">
        <f ca="1">IF($A43="","",COUNTIF(INDIRECT("Planning!"&amp;VLOOKUP($A$1,tab_z,2,FALSE)&amp;(17+((ROW()-3)*3))&amp;":"&amp;VLOOKUP($A$1,tab_z,3,FALSE)&amp;(18+((ROW()-3)*3))),Système!$J$29)*Système!$K$29)</f>
        <v/>
      </c>
      <c r="W43" s="110" t="str">
        <f ca="1">IF($A43="","",COUNTIF(INDIRECT("Planning!"&amp;VLOOKUP($A$1,tab_z,2,FALSE)&amp;(17+((ROW()-3)*3))&amp;":"&amp;VLOOKUP($A$1,tab_z,3,FALSE)&amp;(18+((ROW()-3)*3))),Système!$J$30)*Système!$K$30)</f>
        <v/>
      </c>
      <c r="X43" s="110" t="str">
        <f ca="1">IF($A43="","",COUNTIF(INDIRECT("Planning!"&amp;VLOOKUP($A$1,tab_z,2,FALSE)&amp;(17+((ROW()-3)*3))&amp;":"&amp;VLOOKUP($A$1,tab_z,3,FALSE)&amp;(18+((ROW()-3)*3))),Système!$J$33)*Système!$K$33)</f>
        <v/>
      </c>
      <c r="Y43" s="110" t="str">
        <f ca="1">IF($A43="","",COUNTIF(INDIRECT("Planning!"&amp;VLOOKUP($A$1,tab_z,2,FALSE)&amp;(17+((ROW()-3)*3))&amp;":"&amp;VLOOKUP($A$1,tab_z,3,FALSE)&amp;(18+((ROW()-3)*3))),Système!$J$34)*Système!$K$34)</f>
        <v/>
      </c>
      <c r="Z43" s="110" t="str">
        <f ca="1">IF($A43="","",COUNTIF(INDIRECT("Planning!"&amp;VLOOKUP($A$1,tab_z,2,FALSE)&amp;(17+((ROW()-3)*3))&amp;":"&amp;VLOOKUP($A$1,tab_z,3,FALSE)&amp;(18+((ROW()-3)*3))),Système!$J$35)*Système!$K$35)</f>
        <v/>
      </c>
      <c r="AA43" s="110" t="str">
        <f ca="1">IF($A43="","",COUNTIF(INDIRECT("Planning!"&amp;VLOOKUP($A$1,tab_z,2,FALSE)&amp;(17+((ROW()-3)*3))&amp;":"&amp;VLOOKUP($A$1,tab_z,3,FALSE)&amp;(18+((ROW()-3)*3))),Système!$J$36)*Système!$K$36)</f>
        <v/>
      </c>
      <c r="AB43" s="110" t="str">
        <f ca="1">IF($A43="","",COUNTIF(INDIRECT("Planning!"&amp;VLOOKUP($A$1,tab_z,2,FALSE)&amp;(17+((ROW()-3)*3))&amp;":"&amp;VLOOKUP($A$1,tab_z,3,FALSE)&amp;(18+((ROW()-3)*3))),Système!$J$37)*Système!$K$37)</f>
        <v/>
      </c>
      <c r="AC43" s="111" t="str">
        <f ca="1">IF($A43="","",COUNTIF(INDIRECT("Planning!"&amp;VLOOKUP($A$1,tab_z,2,FALSE)&amp;(12+((ROW()-3)*3))&amp;":"&amp;VLOOKUP($A$1,tab_z,3,FALSE)&amp;(12+((ROW()-3)*3))),Système!$N$6))</f>
        <v/>
      </c>
      <c r="AD43" s="111" t="str">
        <f ca="1">IF($A43="","",COUNTIF(INDIRECT("Planning!"&amp;VLOOKUP($A$1,tab_z,2,FALSE)&amp;(12+((ROW()-3)*3))&amp;":"&amp;VLOOKUP($A$1,tab_z,3,FALSE)&amp;(12+((ROW()-3)*3))),Système!$N$7))</f>
        <v/>
      </c>
      <c r="AE43" s="111" t="str">
        <f ca="1">IF($A43="","",COUNTIF(INDIRECT("Planning!"&amp;VLOOKUP($A$1,tab_z,2,FALSE)&amp;(12+((ROW()-3)*3))&amp;":"&amp;VLOOKUP($A$1,tab_z,3,FALSE)&amp;(12+((ROW()-3)*3))),Système!$N$8))</f>
        <v/>
      </c>
      <c r="AF43" s="111" t="str">
        <f ca="1">IF($A43="","",COUNTIF(INDIRECT("Planning!"&amp;VLOOKUP($A$1,tab_z,2,FALSE)&amp;(12+((ROW()-3)*3))&amp;":"&amp;VLOOKUP($A$1,tab_z,3,FALSE)&amp;(12+((ROW()-3)*3))),Système!$N$10))</f>
        <v/>
      </c>
      <c r="AG43" s="111" t="str">
        <f ca="1">IF($A43="","",COUNTIF(INDIRECT("Planning!"&amp;VLOOKUP($A$1,tab_z,2,FALSE)&amp;(12+((ROW()-3)*3))&amp;":"&amp;VLOOKUP($A$1,tab_z,3,FALSE)&amp;(12+((ROW()-3)*3))),Système!$N$11))</f>
        <v/>
      </c>
      <c r="AH43" s="111" t="str">
        <f ca="1">IF($A43="","",COUNTIF(INDIRECT("Planning!"&amp;VLOOKUP($A$1,tab_z,2,FALSE)&amp;(12+((ROW()-3)*3))&amp;":"&amp;VLOOKUP($A$1,tab_z,3,FALSE)&amp;(12+((ROW()-3)*3))),Système!$N$13))</f>
        <v/>
      </c>
      <c r="AI43" s="111" t="str">
        <f ca="1">IF($A43="","",COUNTIF(INDIRECT("Planning!"&amp;VLOOKUP($A$1,tab_z,2,FALSE)&amp;(12+((ROW()-3)*3))&amp;":"&amp;VLOOKUP($A$1,tab_z,3,FALSE)&amp;(12+((ROW()-3)*3))),Système!$N$15))</f>
        <v/>
      </c>
      <c r="AJ43" s="111" t="str">
        <f ca="1">IF($A43="","",COUNTIF(INDIRECT("Planning!"&amp;VLOOKUP($A$1,tab_z,2,FALSE)&amp;(12+((ROW()-3)*3))&amp;":"&amp;VLOOKUP($A$1,tab_z,3,FALSE)&amp;(12+((ROW()-3)*3))),Système!$N$16))</f>
        <v/>
      </c>
      <c r="AK43" s="111" t="str">
        <f ca="1">IF($A43="","",COUNTIF(INDIRECT("Planning!"&amp;VLOOKUP($A$1,tab_z,2,FALSE)&amp;(12+((ROW()-3)*3))&amp;":"&amp;VLOOKUP($A$1,tab_z,3,FALSE)&amp;(12+((ROW()-3)*3))),Système!$N$17))</f>
        <v/>
      </c>
      <c r="AL43" s="111" t="str">
        <f ca="1">IF($A43="","",COUNTIF(INDIRECT("Planning!"&amp;VLOOKUP($A$1,tab_z,2,FALSE)&amp;(12+((ROW()-3)*3))&amp;":"&amp;VLOOKUP($A$1,tab_z,3,FALSE)&amp;(12+((ROW()-3)*3))),Système!$N$43))</f>
        <v/>
      </c>
    </row>
    <row r="44" spans="1:38" ht="18.75" customHeight="1" x14ac:dyDescent="0.25">
      <c r="A44" s="107" t="str">
        <f t="shared" ca="1" si="1"/>
        <v/>
      </c>
      <c r="B44" s="108" t="str">
        <f t="shared" ca="1" si="2"/>
        <v/>
      </c>
      <c r="C44" s="108" t="str">
        <f t="shared" ca="1" si="6"/>
        <v/>
      </c>
      <c r="D44" s="109" t="str">
        <f t="shared" ca="1" si="0"/>
        <v/>
      </c>
      <c r="E44" s="110" t="str">
        <f ca="1">IF($A44="","",COUNTIF(INDIRECT("Planning!"&amp;VLOOKUP($A$1,tab_z,2,FALSE)&amp;(17+((ROW()-3)*3))&amp;":"&amp;VLOOKUP($A$1,tab_z,3,FALSE)&amp;(18+((ROW()-3)*3))),Système!$J$3)*Système!$K$3)</f>
        <v/>
      </c>
      <c r="F44" s="110" t="str">
        <f ca="1">IF($A44="","",COUNTIF(INDIRECT("Planning!"&amp;VLOOKUP($A$1,tab_z,2,FALSE)&amp;(17+((ROW()-3)*3))&amp;":"&amp;VLOOKUP($A$1,tab_z,3,FALSE)&amp;(18+((ROW()-3)*3))),Système!$J$4)*Système!$K$4)</f>
        <v/>
      </c>
      <c r="G44" s="110" t="str">
        <f ca="1">IF($A44="","",COUNTIF(INDIRECT("Planning!"&amp;VLOOKUP($A$1,tab_z,2,FALSE)&amp;(17+((ROW()-3)*3))&amp;":"&amp;VLOOKUP($A$1,tab_z,3,FALSE)&amp;(18+((ROW()-3)*3))),Système!$J$5)*Système!$K$5)</f>
        <v/>
      </c>
      <c r="H44" s="110" t="str">
        <f ca="1">IF($A44="","",COUNTIF(INDIRECT("Planning!"&amp;VLOOKUP($A$1,tab_z,2,FALSE)&amp;(17+((ROW()-3)*3))&amp;":"&amp;VLOOKUP($A$1,tab_z,3,FALSE)&amp;(18+((ROW()-3)*3))),Système!$J$9)*Système!$K$9)</f>
        <v/>
      </c>
      <c r="I44" s="110" t="str">
        <f ca="1">IF($A44="","",COUNTIF(INDIRECT("Planning!"&amp;VLOOKUP($A$1,tab_z,2,FALSE)&amp;(17+((ROW()-3)*3))&amp;":"&amp;VLOOKUP($A$1,tab_z,3,FALSE)&amp;(18+((ROW()-3)*3))),Système!$J$10)*Système!$K$10)</f>
        <v/>
      </c>
      <c r="J44" s="110" t="str">
        <f ca="1">IF($A44="","",COUNTIF(INDIRECT("Planning!"&amp;VLOOKUP($A$1,tab_z,2,FALSE)&amp;(17+((ROW()-3)*3))&amp;":"&amp;VLOOKUP($A$1,tab_z,3,FALSE)&amp;(18+((ROW()-3)*3))),Système!$J$11)*Système!$K$11)</f>
        <v/>
      </c>
      <c r="K44" s="110" t="str">
        <f ca="1">IF($A44="","",COUNTIF(INDIRECT("Planning!"&amp;VLOOKUP($A$1,tab_z,2,FALSE)&amp;(17+((ROW()-3)*3))&amp;":"&amp;VLOOKUP($A$1,tab_z,3,FALSE)&amp;(18+((ROW()-3)*3))),Système!$J$12)*Système!$K$12)</f>
        <v/>
      </c>
      <c r="L44" s="110" t="str">
        <f ca="1">IF($A44="","",COUNTIF(INDIRECT("Planning!"&amp;VLOOKUP($A$1,tab_z,2,FALSE)&amp;(17+((ROW()-3)*3))&amp;":"&amp;VLOOKUP($A$1,tab_z,3,FALSE)&amp;(18+((ROW()-3)*3))),Système!$J$13)*Système!$K$13)</f>
        <v/>
      </c>
      <c r="M44" s="110" t="str">
        <f ca="1">IF($A44="","",COUNTIF(INDIRECT("Planning!"&amp;VLOOKUP($A$1,tab_z,2,FALSE)&amp;(17+((ROW()-3)*3))&amp;":"&amp;VLOOKUP($A$1,tab_z,3,FALSE)&amp;(18+((ROW()-3)*3))),Système!$J$14)*Système!$K$14)</f>
        <v/>
      </c>
      <c r="N44" s="110" t="str">
        <f ca="1">IF($A44="","",COUNTIF(INDIRECT("Planning!"&amp;VLOOKUP($A$1,tab_z,2,FALSE)&amp;(17+((ROW()-3)*3))&amp;":"&amp;VLOOKUP($A$1,tab_z,3,FALSE)&amp;(18+((ROW()-3)*3))),Système!$J$15)*Système!$K$15)</f>
        <v/>
      </c>
      <c r="O44" s="110" t="str">
        <f ca="1">IF($A44="","",COUNTIF(INDIRECT("Planning!"&amp;VLOOKUP($A$1,tab_z,2,FALSE)&amp;(17+((ROW()-3)*3))&amp;":"&amp;VLOOKUP($A$1,tab_z,3,FALSE)&amp;(18+((ROW()-3)*3))),Système!$J$16)*Système!$K$16)</f>
        <v/>
      </c>
      <c r="P44" s="110" t="str">
        <f ca="1">IF($A44="","",COUNTIF(INDIRECT("Planning!"&amp;VLOOKUP($A$1,tab_z,2,FALSE)&amp;(17+((ROW()-3)*3))&amp;":"&amp;VLOOKUP($A$1,tab_z,3,FALSE)&amp;(18+((ROW()-3)*3))),Système!$J$21)*Système!$K$21)</f>
        <v/>
      </c>
      <c r="Q44" s="110" t="str">
        <f ca="1">IF($A44="","",COUNTIF(INDIRECT("Planning!"&amp;VLOOKUP($A$1,tab_z,2,FALSE)&amp;(17+((ROW()-3)*3))&amp;":"&amp;VLOOKUP($A$1,tab_z,3,FALSE)&amp;(18+((ROW()-3)*3))),Système!$J$22)*Système!$K$22)</f>
        <v/>
      </c>
      <c r="R44" s="110" t="str">
        <f ca="1">IF($A44="","",COUNTIF(INDIRECT("Planning!"&amp;VLOOKUP($A$1,tab_z,2,FALSE)&amp;(17+((ROW()-3)*3))&amp;":"&amp;VLOOKUP($A$1,tab_z,3,FALSE)&amp;(18+((ROW()-3)*3))),Système!$J$23)*Système!$K$23)</f>
        <v/>
      </c>
      <c r="S44" s="110" t="str">
        <f ca="1">IF($A44="","",COUNTIF(INDIRECT("Planning!"&amp;VLOOKUP($A$1,tab_z,2,FALSE)&amp;(17+((ROW()-3)*3))&amp;":"&amp;VLOOKUP($A$1,tab_z,3,FALSE)&amp;(18+((ROW()-3)*3))),Système!$J$24)*Système!$K$24)</f>
        <v/>
      </c>
      <c r="T44" s="110" t="str">
        <f ca="1">IF($A44="","",COUNTIF(INDIRECT("Planning!"&amp;VLOOKUP($A$1,tab_z,2,FALSE)&amp;(17+((ROW()-3)*3))&amp;":"&amp;VLOOKUP($A$1,tab_z,3,FALSE)&amp;(18+((ROW()-3)*3))),Système!$J$27)*Système!$K$27)</f>
        <v/>
      </c>
      <c r="U44" s="110" t="str">
        <f ca="1">IF($A44="","",COUNTIF(INDIRECT("Planning!"&amp;VLOOKUP($A$1,tab_z,2,FALSE)&amp;(17+((ROW()-3)*3))&amp;":"&amp;VLOOKUP($A$1,tab_z,3,FALSE)&amp;(18+((ROW()-3)*3))),Système!$J$28)*Système!$K$28)</f>
        <v/>
      </c>
      <c r="V44" s="110" t="str">
        <f ca="1">IF($A44="","",COUNTIF(INDIRECT("Planning!"&amp;VLOOKUP($A$1,tab_z,2,FALSE)&amp;(17+((ROW()-3)*3))&amp;":"&amp;VLOOKUP($A$1,tab_z,3,FALSE)&amp;(18+((ROW()-3)*3))),Système!$J$29)*Système!$K$29)</f>
        <v/>
      </c>
      <c r="W44" s="110" t="str">
        <f ca="1">IF($A44="","",COUNTIF(INDIRECT("Planning!"&amp;VLOOKUP($A$1,tab_z,2,FALSE)&amp;(17+((ROW()-3)*3))&amp;":"&amp;VLOOKUP($A$1,tab_z,3,FALSE)&amp;(18+((ROW()-3)*3))),Système!$J$30)*Système!$K$30)</f>
        <v/>
      </c>
      <c r="X44" s="110" t="str">
        <f ca="1">IF($A44="","",COUNTIF(INDIRECT("Planning!"&amp;VLOOKUP($A$1,tab_z,2,FALSE)&amp;(17+((ROW()-3)*3))&amp;":"&amp;VLOOKUP($A$1,tab_z,3,FALSE)&amp;(18+((ROW()-3)*3))),Système!$J$33)*Système!$K$33)</f>
        <v/>
      </c>
      <c r="Y44" s="110" t="str">
        <f ca="1">IF($A44="","",COUNTIF(INDIRECT("Planning!"&amp;VLOOKUP($A$1,tab_z,2,FALSE)&amp;(17+((ROW()-3)*3))&amp;":"&amp;VLOOKUP($A$1,tab_z,3,FALSE)&amp;(18+((ROW()-3)*3))),Système!$J$34)*Système!$K$34)</f>
        <v/>
      </c>
      <c r="Z44" s="110" t="str">
        <f ca="1">IF($A44="","",COUNTIF(INDIRECT("Planning!"&amp;VLOOKUP($A$1,tab_z,2,FALSE)&amp;(17+((ROW()-3)*3))&amp;":"&amp;VLOOKUP($A$1,tab_z,3,FALSE)&amp;(18+((ROW()-3)*3))),Système!$J$35)*Système!$K$35)</f>
        <v/>
      </c>
      <c r="AA44" s="110" t="str">
        <f ca="1">IF($A44="","",COUNTIF(INDIRECT("Planning!"&amp;VLOOKUP($A$1,tab_z,2,FALSE)&amp;(17+((ROW()-3)*3))&amp;":"&amp;VLOOKUP($A$1,tab_z,3,FALSE)&amp;(18+((ROW()-3)*3))),Système!$J$36)*Système!$K$36)</f>
        <v/>
      </c>
      <c r="AB44" s="110" t="str">
        <f ca="1">IF($A44="","",COUNTIF(INDIRECT("Planning!"&amp;VLOOKUP($A$1,tab_z,2,FALSE)&amp;(17+((ROW()-3)*3))&amp;":"&amp;VLOOKUP($A$1,tab_z,3,FALSE)&amp;(18+((ROW()-3)*3))),Système!$J$37)*Système!$K$37)</f>
        <v/>
      </c>
      <c r="AC44" s="111" t="str">
        <f ca="1">IF($A44="","",COUNTIF(INDIRECT("Planning!"&amp;VLOOKUP($A$1,tab_z,2,FALSE)&amp;(12+((ROW()-3)*3))&amp;":"&amp;VLOOKUP($A$1,tab_z,3,FALSE)&amp;(12+((ROW()-3)*3))),Système!$N$6))</f>
        <v/>
      </c>
      <c r="AD44" s="111" t="str">
        <f ca="1">IF($A44="","",COUNTIF(INDIRECT("Planning!"&amp;VLOOKUP($A$1,tab_z,2,FALSE)&amp;(12+((ROW()-3)*3))&amp;":"&amp;VLOOKUP($A$1,tab_z,3,FALSE)&amp;(12+((ROW()-3)*3))),Système!$N$7))</f>
        <v/>
      </c>
      <c r="AE44" s="111" t="str">
        <f ca="1">IF($A44="","",COUNTIF(INDIRECT("Planning!"&amp;VLOOKUP($A$1,tab_z,2,FALSE)&amp;(12+((ROW()-3)*3))&amp;":"&amp;VLOOKUP($A$1,tab_z,3,FALSE)&amp;(12+((ROW()-3)*3))),Système!$N$8))</f>
        <v/>
      </c>
      <c r="AF44" s="111" t="str">
        <f ca="1">IF($A44="","",COUNTIF(INDIRECT("Planning!"&amp;VLOOKUP($A$1,tab_z,2,FALSE)&amp;(12+((ROW()-3)*3))&amp;":"&amp;VLOOKUP($A$1,tab_z,3,FALSE)&amp;(12+((ROW()-3)*3))),Système!$N$10))</f>
        <v/>
      </c>
      <c r="AG44" s="111" t="str">
        <f ca="1">IF($A44="","",COUNTIF(INDIRECT("Planning!"&amp;VLOOKUP($A$1,tab_z,2,FALSE)&amp;(12+((ROW()-3)*3))&amp;":"&amp;VLOOKUP($A$1,tab_z,3,FALSE)&amp;(12+((ROW()-3)*3))),Système!$N$11))</f>
        <v/>
      </c>
      <c r="AH44" s="111" t="str">
        <f ca="1">IF($A44="","",COUNTIF(INDIRECT("Planning!"&amp;VLOOKUP($A$1,tab_z,2,FALSE)&amp;(12+((ROW()-3)*3))&amp;":"&amp;VLOOKUP($A$1,tab_z,3,FALSE)&amp;(12+((ROW()-3)*3))),Système!$N$13))</f>
        <v/>
      </c>
      <c r="AI44" s="111" t="str">
        <f ca="1">IF($A44="","",COUNTIF(INDIRECT("Planning!"&amp;VLOOKUP($A$1,tab_z,2,FALSE)&amp;(12+((ROW()-3)*3))&amp;":"&amp;VLOOKUP($A$1,tab_z,3,FALSE)&amp;(12+((ROW()-3)*3))),Système!$N$15))</f>
        <v/>
      </c>
      <c r="AJ44" s="111" t="str">
        <f ca="1">IF($A44="","",COUNTIF(INDIRECT("Planning!"&amp;VLOOKUP($A$1,tab_z,2,FALSE)&amp;(12+((ROW()-3)*3))&amp;":"&amp;VLOOKUP($A$1,tab_z,3,FALSE)&amp;(12+((ROW()-3)*3))),Système!$N$16))</f>
        <v/>
      </c>
      <c r="AK44" s="111" t="str">
        <f ca="1">IF($A44="","",COUNTIF(INDIRECT("Planning!"&amp;VLOOKUP($A$1,tab_z,2,FALSE)&amp;(12+((ROW()-3)*3))&amp;":"&amp;VLOOKUP($A$1,tab_z,3,FALSE)&amp;(12+((ROW()-3)*3))),Système!$N$17))</f>
        <v/>
      </c>
      <c r="AL44" s="111" t="str">
        <f ca="1">IF($A44="","",COUNTIF(INDIRECT("Planning!"&amp;VLOOKUP($A$1,tab_z,2,FALSE)&amp;(12+((ROW()-3)*3))&amp;":"&amp;VLOOKUP($A$1,tab_z,3,FALSE)&amp;(12+((ROW()-3)*3))),Système!$N$43))</f>
        <v/>
      </c>
    </row>
    <row r="45" spans="1:38" ht="18.75" customHeight="1" x14ac:dyDescent="0.25">
      <c r="A45" s="107" t="str">
        <f t="shared" ca="1" si="1"/>
        <v/>
      </c>
      <c r="B45" s="108" t="str">
        <f t="shared" ca="1" si="2"/>
        <v/>
      </c>
      <c r="C45" s="108" t="str">
        <f t="shared" ca="1" si="6"/>
        <v/>
      </c>
      <c r="D45" s="109" t="str">
        <f t="shared" ca="1" si="0"/>
        <v/>
      </c>
      <c r="E45" s="110" t="str">
        <f ca="1">IF($A45="","",COUNTIF(INDIRECT("Planning!"&amp;VLOOKUP($A$1,tab_z,2,FALSE)&amp;(17+((ROW()-3)*3))&amp;":"&amp;VLOOKUP($A$1,tab_z,3,FALSE)&amp;(18+((ROW()-3)*3))),Système!$J$3)*Système!$K$3)</f>
        <v/>
      </c>
      <c r="F45" s="110" t="str">
        <f ca="1">IF($A45="","",COUNTIF(INDIRECT("Planning!"&amp;VLOOKUP($A$1,tab_z,2,FALSE)&amp;(17+((ROW()-3)*3))&amp;":"&amp;VLOOKUP($A$1,tab_z,3,FALSE)&amp;(18+((ROW()-3)*3))),Système!$J$4)*Système!$K$4)</f>
        <v/>
      </c>
      <c r="G45" s="110" t="str">
        <f ca="1">IF($A45="","",COUNTIF(INDIRECT("Planning!"&amp;VLOOKUP($A$1,tab_z,2,FALSE)&amp;(17+((ROW()-3)*3))&amp;":"&amp;VLOOKUP($A$1,tab_z,3,FALSE)&amp;(18+((ROW()-3)*3))),Système!$J$5)*Système!$K$5)</f>
        <v/>
      </c>
      <c r="H45" s="110" t="str">
        <f ca="1">IF($A45="","",COUNTIF(INDIRECT("Planning!"&amp;VLOOKUP($A$1,tab_z,2,FALSE)&amp;(17+((ROW()-3)*3))&amp;":"&amp;VLOOKUP($A$1,tab_z,3,FALSE)&amp;(18+((ROW()-3)*3))),Système!$J$9)*Système!$K$9)</f>
        <v/>
      </c>
      <c r="I45" s="110" t="str">
        <f ca="1">IF($A45="","",COUNTIF(INDIRECT("Planning!"&amp;VLOOKUP($A$1,tab_z,2,FALSE)&amp;(17+((ROW()-3)*3))&amp;":"&amp;VLOOKUP($A$1,tab_z,3,FALSE)&amp;(18+((ROW()-3)*3))),Système!$J$10)*Système!$K$10)</f>
        <v/>
      </c>
      <c r="J45" s="110" t="str">
        <f ca="1">IF($A45="","",COUNTIF(INDIRECT("Planning!"&amp;VLOOKUP($A$1,tab_z,2,FALSE)&amp;(17+((ROW()-3)*3))&amp;":"&amp;VLOOKUP($A$1,tab_z,3,FALSE)&amp;(18+((ROW()-3)*3))),Système!$J$11)*Système!$K$11)</f>
        <v/>
      </c>
      <c r="K45" s="110" t="str">
        <f ca="1">IF($A45="","",COUNTIF(INDIRECT("Planning!"&amp;VLOOKUP($A$1,tab_z,2,FALSE)&amp;(17+((ROW()-3)*3))&amp;":"&amp;VLOOKUP($A$1,tab_z,3,FALSE)&amp;(18+((ROW()-3)*3))),Système!$J$12)*Système!$K$12)</f>
        <v/>
      </c>
      <c r="L45" s="110" t="str">
        <f ca="1">IF($A45="","",COUNTIF(INDIRECT("Planning!"&amp;VLOOKUP($A$1,tab_z,2,FALSE)&amp;(17+((ROW()-3)*3))&amp;":"&amp;VLOOKUP($A$1,tab_z,3,FALSE)&amp;(18+((ROW()-3)*3))),Système!$J$13)*Système!$K$13)</f>
        <v/>
      </c>
      <c r="M45" s="110" t="str">
        <f ca="1">IF($A45="","",COUNTIF(INDIRECT("Planning!"&amp;VLOOKUP($A$1,tab_z,2,FALSE)&amp;(17+((ROW()-3)*3))&amp;":"&amp;VLOOKUP($A$1,tab_z,3,FALSE)&amp;(18+((ROW()-3)*3))),Système!$J$14)*Système!$K$14)</f>
        <v/>
      </c>
      <c r="N45" s="110" t="str">
        <f ca="1">IF($A45="","",COUNTIF(INDIRECT("Planning!"&amp;VLOOKUP($A$1,tab_z,2,FALSE)&amp;(17+((ROW()-3)*3))&amp;":"&amp;VLOOKUP($A$1,tab_z,3,FALSE)&amp;(18+((ROW()-3)*3))),Système!$J$15)*Système!$K$15)</f>
        <v/>
      </c>
      <c r="O45" s="110" t="str">
        <f ca="1">IF($A45="","",COUNTIF(INDIRECT("Planning!"&amp;VLOOKUP($A$1,tab_z,2,FALSE)&amp;(17+((ROW()-3)*3))&amp;":"&amp;VLOOKUP($A$1,tab_z,3,FALSE)&amp;(18+((ROW()-3)*3))),Système!$J$16)*Système!$K$16)</f>
        <v/>
      </c>
      <c r="P45" s="110" t="str">
        <f ca="1">IF($A45="","",COUNTIF(INDIRECT("Planning!"&amp;VLOOKUP($A$1,tab_z,2,FALSE)&amp;(17+((ROW()-3)*3))&amp;":"&amp;VLOOKUP($A$1,tab_z,3,FALSE)&amp;(18+((ROW()-3)*3))),Système!$J$21)*Système!$K$21)</f>
        <v/>
      </c>
      <c r="Q45" s="110" t="str">
        <f ca="1">IF($A45="","",COUNTIF(INDIRECT("Planning!"&amp;VLOOKUP($A$1,tab_z,2,FALSE)&amp;(17+((ROW()-3)*3))&amp;":"&amp;VLOOKUP($A$1,tab_z,3,FALSE)&amp;(18+((ROW()-3)*3))),Système!$J$22)*Système!$K$22)</f>
        <v/>
      </c>
      <c r="R45" s="110" t="str">
        <f ca="1">IF($A45="","",COUNTIF(INDIRECT("Planning!"&amp;VLOOKUP($A$1,tab_z,2,FALSE)&amp;(17+((ROW()-3)*3))&amp;":"&amp;VLOOKUP($A$1,tab_z,3,FALSE)&amp;(18+((ROW()-3)*3))),Système!$J$23)*Système!$K$23)</f>
        <v/>
      </c>
      <c r="S45" s="110" t="str">
        <f ca="1">IF($A45="","",COUNTIF(INDIRECT("Planning!"&amp;VLOOKUP($A$1,tab_z,2,FALSE)&amp;(17+((ROW()-3)*3))&amp;":"&amp;VLOOKUP($A$1,tab_z,3,FALSE)&amp;(18+((ROW()-3)*3))),Système!$J$24)*Système!$K$24)</f>
        <v/>
      </c>
      <c r="T45" s="110" t="str">
        <f ca="1">IF($A45="","",COUNTIF(INDIRECT("Planning!"&amp;VLOOKUP($A$1,tab_z,2,FALSE)&amp;(17+((ROW()-3)*3))&amp;":"&amp;VLOOKUP($A$1,tab_z,3,FALSE)&amp;(18+((ROW()-3)*3))),Système!$J$27)*Système!$K$27)</f>
        <v/>
      </c>
      <c r="U45" s="110" t="str">
        <f ca="1">IF($A45="","",COUNTIF(INDIRECT("Planning!"&amp;VLOOKUP($A$1,tab_z,2,FALSE)&amp;(17+((ROW()-3)*3))&amp;":"&amp;VLOOKUP($A$1,tab_z,3,FALSE)&amp;(18+((ROW()-3)*3))),Système!$J$28)*Système!$K$28)</f>
        <v/>
      </c>
      <c r="V45" s="110" t="str">
        <f ca="1">IF($A45="","",COUNTIF(INDIRECT("Planning!"&amp;VLOOKUP($A$1,tab_z,2,FALSE)&amp;(17+((ROW()-3)*3))&amp;":"&amp;VLOOKUP($A$1,tab_z,3,FALSE)&amp;(18+((ROW()-3)*3))),Système!$J$29)*Système!$K$29)</f>
        <v/>
      </c>
      <c r="W45" s="110" t="str">
        <f ca="1">IF($A45="","",COUNTIF(INDIRECT("Planning!"&amp;VLOOKUP($A$1,tab_z,2,FALSE)&amp;(17+((ROW()-3)*3))&amp;":"&amp;VLOOKUP($A$1,tab_z,3,FALSE)&amp;(18+((ROW()-3)*3))),Système!$J$30)*Système!$K$30)</f>
        <v/>
      </c>
      <c r="X45" s="110" t="str">
        <f ca="1">IF($A45="","",COUNTIF(INDIRECT("Planning!"&amp;VLOOKUP($A$1,tab_z,2,FALSE)&amp;(17+((ROW()-3)*3))&amp;":"&amp;VLOOKUP($A$1,tab_z,3,FALSE)&amp;(18+((ROW()-3)*3))),Système!$J$33)*Système!$K$33)</f>
        <v/>
      </c>
      <c r="Y45" s="110" t="str">
        <f ca="1">IF($A45="","",COUNTIF(INDIRECT("Planning!"&amp;VLOOKUP($A$1,tab_z,2,FALSE)&amp;(17+((ROW()-3)*3))&amp;":"&amp;VLOOKUP($A$1,tab_z,3,FALSE)&amp;(18+((ROW()-3)*3))),Système!$J$34)*Système!$K$34)</f>
        <v/>
      </c>
      <c r="Z45" s="110" t="str">
        <f ca="1">IF($A45="","",COUNTIF(INDIRECT("Planning!"&amp;VLOOKUP($A$1,tab_z,2,FALSE)&amp;(17+((ROW()-3)*3))&amp;":"&amp;VLOOKUP($A$1,tab_z,3,FALSE)&amp;(18+((ROW()-3)*3))),Système!$J$35)*Système!$K$35)</f>
        <v/>
      </c>
      <c r="AA45" s="110" t="str">
        <f ca="1">IF($A45="","",COUNTIF(INDIRECT("Planning!"&amp;VLOOKUP($A$1,tab_z,2,FALSE)&amp;(17+((ROW()-3)*3))&amp;":"&amp;VLOOKUP($A$1,tab_z,3,FALSE)&amp;(18+((ROW()-3)*3))),Système!$J$36)*Système!$K$36)</f>
        <v/>
      </c>
      <c r="AB45" s="110" t="str">
        <f ca="1">IF($A45="","",COUNTIF(INDIRECT("Planning!"&amp;VLOOKUP($A$1,tab_z,2,FALSE)&amp;(17+((ROW()-3)*3))&amp;":"&amp;VLOOKUP($A$1,tab_z,3,FALSE)&amp;(18+((ROW()-3)*3))),Système!$J$37)*Système!$K$37)</f>
        <v/>
      </c>
      <c r="AC45" s="111" t="str">
        <f ca="1">IF($A45="","",COUNTIF(INDIRECT("Planning!"&amp;VLOOKUP($A$1,tab_z,2,FALSE)&amp;(12+((ROW()-3)*3))&amp;":"&amp;VLOOKUP($A$1,tab_z,3,FALSE)&amp;(12+((ROW()-3)*3))),Système!$N$6))</f>
        <v/>
      </c>
      <c r="AD45" s="111" t="str">
        <f ca="1">IF($A45="","",COUNTIF(INDIRECT("Planning!"&amp;VLOOKUP($A$1,tab_z,2,FALSE)&amp;(12+((ROW()-3)*3))&amp;":"&amp;VLOOKUP($A$1,tab_z,3,FALSE)&amp;(12+((ROW()-3)*3))),Système!$N$7))</f>
        <v/>
      </c>
      <c r="AE45" s="111" t="str">
        <f ca="1">IF($A45="","",COUNTIF(INDIRECT("Planning!"&amp;VLOOKUP($A$1,tab_z,2,FALSE)&amp;(12+((ROW()-3)*3))&amp;":"&amp;VLOOKUP($A$1,tab_z,3,FALSE)&amp;(12+((ROW()-3)*3))),Système!$N$8))</f>
        <v/>
      </c>
      <c r="AF45" s="111" t="str">
        <f ca="1">IF($A45="","",COUNTIF(INDIRECT("Planning!"&amp;VLOOKUP($A$1,tab_z,2,FALSE)&amp;(12+((ROW()-3)*3))&amp;":"&amp;VLOOKUP($A$1,tab_z,3,FALSE)&amp;(12+((ROW()-3)*3))),Système!$N$10))</f>
        <v/>
      </c>
      <c r="AG45" s="111" t="str">
        <f ca="1">IF($A45="","",COUNTIF(INDIRECT("Planning!"&amp;VLOOKUP($A$1,tab_z,2,FALSE)&amp;(12+((ROW()-3)*3))&amp;":"&amp;VLOOKUP($A$1,tab_z,3,FALSE)&amp;(12+((ROW()-3)*3))),Système!$N$11))</f>
        <v/>
      </c>
      <c r="AH45" s="111" t="str">
        <f ca="1">IF($A45="","",COUNTIF(INDIRECT("Planning!"&amp;VLOOKUP($A$1,tab_z,2,FALSE)&amp;(12+((ROW()-3)*3))&amp;":"&amp;VLOOKUP($A$1,tab_z,3,FALSE)&amp;(12+((ROW()-3)*3))),Système!$N$13))</f>
        <v/>
      </c>
      <c r="AI45" s="111" t="str">
        <f ca="1">IF($A45="","",COUNTIF(INDIRECT("Planning!"&amp;VLOOKUP($A$1,tab_z,2,FALSE)&amp;(12+((ROW()-3)*3))&amp;":"&amp;VLOOKUP($A$1,tab_z,3,FALSE)&amp;(12+((ROW()-3)*3))),Système!$N$15))</f>
        <v/>
      </c>
      <c r="AJ45" s="111" t="str">
        <f ca="1">IF($A45="","",COUNTIF(INDIRECT("Planning!"&amp;VLOOKUP($A$1,tab_z,2,FALSE)&amp;(12+((ROW()-3)*3))&amp;":"&amp;VLOOKUP($A$1,tab_z,3,FALSE)&amp;(12+((ROW()-3)*3))),Système!$N$16))</f>
        <v/>
      </c>
      <c r="AK45" s="111" t="str">
        <f ca="1">IF($A45="","",COUNTIF(INDIRECT("Planning!"&amp;VLOOKUP($A$1,tab_z,2,FALSE)&amp;(12+((ROW()-3)*3))&amp;":"&amp;VLOOKUP($A$1,tab_z,3,FALSE)&amp;(12+((ROW()-3)*3))),Système!$N$17))</f>
        <v/>
      </c>
      <c r="AL45" s="111" t="str">
        <f ca="1">IF($A45="","",COUNTIF(INDIRECT("Planning!"&amp;VLOOKUP($A$1,tab_z,2,FALSE)&amp;(12+((ROW()-3)*3))&amp;":"&amp;VLOOKUP($A$1,tab_z,3,FALSE)&amp;(12+((ROW()-3)*3))),Système!$N$43))</f>
        <v/>
      </c>
    </row>
    <row r="46" spans="1:38" ht="18.75" customHeight="1" x14ac:dyDescent="0.25">
      <c r="A46" s="107" t="str">
        <f t="shared" ca="1" si="1"/>
        <v/>
      </c>
      <c r="B46" s="108" t="str">
        <f t="shared" ca="1" si="2"/>
        <v/>
      </c>
      <c r="C46" s="108" t="str">
        <f t="shared" ca="1" si="6"/>
        <v/>
      </c>
      <c r="D46" s="109" t="str">
        <f t="shared" ca="1" si="0"/>
        <v/>
      </c>
      <c r="E46" s="110" t="str">
        <f ca="1">IF($A46="","",COUNTIF(INDIRECT("Planning!"&amp;VLOOKUP($A$1,tab_z,2,FALSE)&amp;(17+((ROW()-3)*3))&amp;":"&amp;VLOOKUP($A$1,tab_z,3,FALSE)&amp;(18+((ROW()-3)*3))),Système!$J$3)*Système!$K$3)</f>
        <v/>
      </c>
      <c r="F46" s="110" t="str">
        <f ca="1">IF($A46="","",COUNTIF(INDIRECT("Planning!"&amp;VLOOKUP($A$1,tab_z,2,FALSE)&amp;(17+((ROW()-3)*3))&amp;":"&amp;VLOOKUP($A$1,tab_z,3,FALSE)&amp;(18+((ROW()-3)*3))),Système!$J$4)*Système!$K$4)</f>
        <v/>
      </c>
      <c r="G46" s="110" t="str">
        <f ca="1">IF($A46="","",COUNTIF(INDIRECT("Planning!"&amp;VLOOKUP($A$1,tab_z,2,FALSE)&amp;(17+((ROW()-3)*3))&amp;":"&amp;VLOOKUP($A$1,tab_z,3,FALSE)&amp;(18+((ROW()-3)*3))),Système!$J$5)*Système!$K$5)</f>
        <v/>
      </c>
      <c r="H46" s="110" t="str">
        <f ca="1">IF($A46="","",COUNTIF(INDIRECT("Planning!"&amp;VLOOKUP($A$1,tab_z,2,FALSE)&amp;(17+((ROW()-3)*3))&amp;":"&amp;VLOOKUP($A$1,tab_z,3,FALSE)&amp;(18+((ROW()-3)*3))),Système!$J$9)*Système!$K$9)</f>
        <v/>
      </c>
      <c r="I46" s="110" t="str">
        <f ca="1">IF($A46="","",COUNTIF(INDIRECT("Planning!"&amp;VLOOKUP($A$1,tab_z,2,FALSE)&amp;(17+((ROW()-3)*3))&amp;":"&amp;VLOOKUP($A$1,tab_z,3,FALSE)&amp;(18+((ROW()-3)*3))),Système!$J$10)*Système!$K$10)</f>
        <v/>
      </c>
      <c r="J46" s="110" t="str">
        <f ca="1">IF($A46="","",COUNTIF(INDIRECT("Planning!"&amp;VLOOKUP($A$1,tab_z,2,FALSE)&amp;(17+((ROW()-3)*3))&amp;":"&amp;VLOOKUP($A$1,tab_z,3,FALSE)&amp;(18+((ROW()-3)*3))),Système!$J$11)*Système!$K$11)</f>
        <v/>
      </c>
      <c r="K46" s="110" t="str">
        <f ca="1">IF($A46="","",COUNTIF(INDIRECT("Planning!"&amp;VLOOKUP($A$1,tab_z,2,FALSE)&amp;(17+((ROW()-3)*3))&amp;":"&amp;VLOOKUP($A$1,tab_z,3,FALSE)&amp;(18+((ROW()-3)*3))),Système!$J$12)*Système!$K$12)</f>
        <v/>
      </c>
      <c r="L46" s="110" t="str">
        <f ca="1">IF($A46="","",COUNTIF(INDIRECT("Planning!"&amp;VLOOKUP($A$1,tab_z,2,FALSE)&amp;(17+((ROW()-3)*3))&amp;":"&amp;VLOOKUP($A$1,tab_z,3,FALSE)&amp;(18+((ROW()-3)*3))),Système!$J$13)*Système!$K$13)</f>
        <v/>
      </c>
      <c r="M46" s="110" t="str">
        <f ca="1">IF($A46="","",COUNTIF(INDIRECT("Planning!"&amp;VLOOKUP($A$1,tab_z,2,FALSE)&amp;(17+((ROW()-3)*3))&amp;":"&amp;VLOOKUP($A$1,tab_z,3,FALSE)&amp;(18+((ROW()-3)*3))),Système!$J$14)*Système!$K$14)</f>
        <v/>
      </c>
      <c r="N46" s="110" t="str">
        <f ca="1">IF($A46="","",COUNTIF(INDIRECT("Planning!"&amp;VLOOKUP($A$1,tab_z,2,FALSE)&amp;(17+((ROW()-3)*3))&amp;":"&amp;VLOOKUP($A$1,tab_z,3,FALSE)&amp;(18+((ROW()-3)*3))),Système!$J$15)*Système!$K$15)</f>
        <v/>
      </c>
      <c r="O46" s="110" t="str">
        <f ca="1">IF($A46="","",COUNTIF(INDIRECT("Planning!"&amp;VLOOKUP($A$1,tab_z,2,FALSE)&amp;(17+((ROW()-3)*3))&amp;":"&amp;VLOOKUP($A$1,tab_z,3,FALSE)&amp;(18+((ROW()-3)*3))),Système!$J$16)*Système!$K$16)</f>
        <v/>
      </c>
      <c r="P46" s="110" t="str">
        <f ca="1">IF($A46="","",COUNTIF(INDIRECT("Planning!"&amp;VLOOKUP($A$1,tab_z,2,FALSE)&amp;(17+((ROW()-3)*3))&amp;":"&amp;VLOOKUP($A$1,tab_z,3,FALSE)&amp;(18+((ROW()-3)*3))),Système!$J$21)*Système!$K$21)</f>
        <v/>
      </c>
      <c r="Q46" s="110" t="str">
        <f ca="1">IF($A46="","",COUNTIF(INDIRECT("Planning!"&amp;VLOOKUP($A$1,tab_z,2,FALSE)&amp;(17+((ROW()-3)*3))&amp;":"&amp;VLOOKUP($A$1,tab_z,3,FALSE)&amp;(18+((ROW()-3)*3))),Système!$J$22)*Système!$K$22)</f>
        <v/>
      </c>
      <c r="R46" s="110" t="str">
        <f ca="1">IF($A46="","",COUNTIF(INDIRECT("Planning!"&amp;VLOOKUP($A$1,tab_z,2,FALSE)&amp;(17+((ROW()-3)*3))&amp;":"&amp;VLOOKUP($A$1,tab_z,3,FALSE)&amp;(18+((ROW()-3)*3))),Système!$J$23)*Système!$K$23)</f>
        <v/>
      </c>
      <c r="S46" s="110" t="str">
        <f ca="1">IF($A46="","",COUNTIF(INDIRECT("Planning!"&amp;VLOOKUP($A$1,tab_z,2,FALSE)&amp;(17+((ROW()-3)*3))&amp;":"&amp;VLOOKUP($A$1,tab_z,3,FALSE)&amp;(18+((ROW()-3)*3))),Système!$J$24)*Système!$K$24)</f>
        <v/>
      </c>
      <c r="T46" s="110" t="str">
        <f ca="1">IF($A46="","",COUNTIF(INDIRECT("Planning!"&amp;VLOOKUP($A$1,tab_z,2,FALSE)&amp;(17+((ROW()-3)*3))&amp;":"&amp;VLOOKUP($A$1,tab_z,3,FALSE)&amp;(18+((ROW()-3)*3))),Système!$J$27)*Système!$K$27)</f>
        <v/>
      </c>
      <c r="U46" s="110" t="str">
        <f ca="1">IF($A46="","",COUNTIF(INDIRECT("Planning!"&amp;VLOOKUP($A$1,tab_z,2,FALSE)&amp;(17+((ROW()-3)*3))&amp;":"&amp;VLOOKUP($A$1,tab_z,3,FALSE)&amp;(18+((ROW()-3)*3))),Système!$J$28)*Système!$K$28)</f>
        <v/>
      </c>
      <c r="V46" s="110" t="str">
        <f ca="1">IF($A46="","",COUNTIF(INDIRECT("Planning!"&amp;VLOOKUP($A$1,tab_z,2,FALSE)&amp;(17+((ROW()-3)*3))&amp;":"&amp;VLOOKUP($A$1,tab_z,3,FALSE)&amp;(18+((ROW()-3)*3))),Système!$J$29)*Système!$K$29)</f>
        <v/>
      </c>
      <c r="W46" s="110" t="str">
        <f ca="1">IF($A46="","",COUNTIF(INDIRECT("Planning!"&amp;VLOOKUP($A$1,tab_z,2,FALSE)&amp;(17+((ROW()-3)*3))&amp;":"&amp;VLOOKUP($A$1,tab_z,3,FALSE)&amp;(18+((ROW()-3)*3))),Système!$J$30)*Système!$K$30)</f>
        <v/>
      </c>
      <c r="X46" s="110" t="str">
        <f ca="1">IF($A46="","",COUNTIF(INDIRECT("Planning!"&amp;VLOOKUP($A$1,tab_z,2,FALSE)&amp;(17+((ROW()-3)*3))&amp;":"&amp;VLOOKUP($A$1,tab_z,3,FALSE)&amp;(18+((ROW()-3)*3))),Système!$J$33)*Système!$K$33)</f>
        <v/>
      </c>
      <c r="Y46" s="110" t="str">
        <f ca="1">IF($A46="","",COUNTIF(INDIRECT("Planning!"&amp;VLOOKUP($A$1,tab_z,2,FALSE)&amp;(17+((ROW()-3)*3))&amp;":"&amp;VLOOKUP($A$1,tab_z,3,FALSE)&amp;(18+((ROW()-3)*3))),Système!$J$34)*Système!$K$34)</f>
        <v/>
      </c>
      <c r="Z46" s="110" t="str">
        <f ca="1">IF($A46="","",COUNTIF(INDIRECT("Planning!"&amp;VLOOKUP($A$1,tab_z,2,FALSE)&amp;(17+((ROW()-3)*3))&amp;":"&amp;VLOOKUP($A$1,tab_z,3,FALSE)&amp;(18+((ROW()-3)*3))),Système!$J$35)*Système!$K$35)</f>
        <v/>
      </c>
      <c r="AA46" s="110" t="str">
        <f ca="1">IF($A46="","",COUNTIF(INDIRECT("Planning!"&amp;VLOOKUP($A$1,tab_z,2,FALSE)&amp;(17+((ROW()-3)*3))&amp;":"&amp;VLOOKUP($A$1,tab_z,3,FALSE)&amp;(18+((ROW()-3)*3))),Système!$J$36)*Système!$K$36)</f>
        <v/>
      </c>
      <c r="AB46" s="110" t="str">
        <f ca="1">IF($A46="","",COUNTIF(INDIRECT("Planning!"&amp;VLOOKUP($A$1,tab_z,2,FALSE)&amp;(17+((ROW()-3)*3))&amp;":"&amp;VLOOKUP($A$1,tab_z,3,FALSE)&amp;(18+((ROW()-3)*3))),Système!$J$37)*Système!$K$37)</f>
        <v/>
      </c>
      <c r="AC46" s="111" t="str">
        <f ca="1">IF($A46="","",COUNTIF(INDIRECT("Planning!"&amp;VLOOKUP($A$1,tab_z,2,FALSE)&amp;(12+((ROW()-3)*3))&amp;":"&amp;VLOOKUP($A$1,tab_z,3,FALSE)&amp;(12+((ROW()-3)*3))),Système!$N$6))</f>
        <v/>
      </c>
      <c r="AD46" s="111" t="str">
        <f ca="1">IF($A46="","",COUNTIF(INDIRECT("Planning!"&amp;VLOOKUP($A$1,tab_z,2,FALSE)&amp;(12+((ROW()-3)*3))&amp;":"&amp;VLOOKUP($A$1,tab_z,3,FALSE)&amp;(12+((ROW()-3)*3))),Système!$N$7))</f>
        <v/>
      </c>
      <c r="AE46" s="111" t="str">
        <f ca="1">IF($A46="","",COUNTIF(INDIRECT("Planning!"&amp;VLOOKUP($A$1,tab_z,2,FALSE)&amp;(12+((ROW()-3)*3))&amp;":"&amp;VLOOKUP($A$1,tab_z,3,FALSE)&amp;(12+((ROW()-3)*3))),Système!$N$8))</f>
        <v/>
      </c>
      <c r="AF46" s="111" t="str">
        <f ca="1">IF($A46="","",COUNTIF(INDIRECT("Planning!"&amp;VLOOKUP($A$1,tab_z,2,FALSE)&amp;(12+((ROW()-3)*3))&amp;":"&amp;VLOOKUP($A$1,tab_z,3,FALSE)&amp;(12+((ROW()-3)*3))),Système!$N$10))</f>
        <v/>
      </c>
      <c r="AG46" s="111" t="str">
        <f ca="1">IF($A46="","",COUNTIF(INDIRECT("Planning!"&amp;VLOOKUP($A$1,tab_z,2,FALSE)&amp;(12+((ROW()-3)*3))&amp;":"&amp;VLOOKUP($A$1,tab_z,3,FALSE)&amp;(12+((ROW()-3)*3))),Système!$N$11))</f>
        <v/>
      </c>
      <c r="AH46" s="111" t="str">
        <f ca="1">IF($A46="","",COUNTIF(INDIRECT("Planning!"&amp;VLOOKUP($A$1,tab_z,2,FALSE)&amp;(12+((ROW()-3)*3))&amp;":"&amp;VLOOKUP($A$1,tab_z,3,FALSE)&amp;(12+((ROW()-3)*3))),Système!$N$13))</f>
        <v/>
      </c>
      <c r="AI46" s="111" t="str">
        <f ca="1">IF($A46="","",COUNTIF(INDIRECT("Planning!"&amp;VLOOKUP($A$1,tab_z,2,FALSE)&amp;(12+((ROW()-3)*3))&amp;":"&amp;VLOOKUP($A$1,tab_z,3,FALSE)&amp;(12+((ROW()-3)*3))),Système!$N$15))</f>
        <v/>
      </c>
      <c r="AJ46" s="111" t="str">
        <f ca="1">IF($A46="","",COUNTIF(INDIRECT("Planning!"&amp;VLOOKUP($A$1,tab_z,2,FALSE)&amp;(12+((ROW()-3)*3))&amp;":"&amp;VLOOKUP($A$1,tab_z,3,FALSE)&amp;(12+((ROW()-3)*3))),Système!$N$16))</f>
        <v/>
      </c>
      <c r="AK46" s="111" t="str">
        <f ca="1">IF($A46="","",COUNTIF(INDIRECT("Planning!"&amp;VLOOKUP($A$1,tab_z,2,FALSE)&amp;(12+((ROW()-3)*3))&amp;":"&amp;VLOOKUP($A$1,tab_z,3,FALSE)&amp;(12+((ROW()-3)*3))),Système!$N$17))</f>
        <v/>
      </c>
      <c r="AL46" s="111" t="str">
        <f ca="1">IF($A46="","",COUNTIF(INDIRECT("Planning!"&amp;VLOOKUP($A$1,tab_z,2,FALSE)&amp;(12+((ROW()-3)*3))&amp;":"&amp;VLOOKUP($A$1,tab_z,3,FALSE)&amp;(12+((ROW()-3)*3))),Système!$N$43))</f>
        <v/>
      </c>
    </row>
    <row r="47" spans="1:38" ht="18.75" customHeight="1" x14ac:dyDescent="0.25">
      <c r="A47" s="107" t="str">
        <f t="shared" ca="1" si="1"/>
        <v/>
      </c>
      <c r="B47" s="108" t="str">
        <f t="shared" ca="1" si="2"/>
        <v/>
      </c>
      <c r="C47" s="108" t="str">
        <f t="shared" ca="1" si="6"/>
        <v/>
      </c>
      <c r="D47" s="109" t="str">
        <f t="shared" ca="1" si="0"/>
        <v/>
      </c>
      <c r="E47" s="110" t="str">
        <f ca="1">IF($A47="","",COUNTIF(INDIRECT("Planning!"&amp;VLOOKUP($A$1,tab_z,2,FALSE)&amp;(17+((ROW()-3)*3))&amp;":"&amp;VLOOKUP($A$1,tab_z,3,FALSE)&amp;(18+((ROW()-3)*3))),Système!$J$3)*Système!$K$3)</f>
        <v/>
      </c>
      <c r="F47" s="110" t="str">
        <f ca="1">IF($A47="","",COUNTIF(INDIRECT("Planning!"&amp;VLOOKUP($A$1,tab_z,2,FALSE)&amp;(17+((ROW()-3)*3))&amp;":"&amp;VLOOKUP($A$1,tab_z,3,FALSE)&amp;(18+((ROW()-3)*3))),Système!$J$4)*Système!$K$4)</f>
        <v/>
      </c>
      <c r="G47" s="110" t="str">
        <f ca="1">IF($A47="","",COUNTIF(INDIRECT("Planning!"&amp;VLOOKUP($A$1,tab_z,2,FALSE)&amp;(17+((ROW()-3)*3))&amp;":"&amp;VLOOKUP($A$1,tab_z,3,FALSE)&amp;(18+((ROW()-3)*3))),Système!$J$5)*Système!$K$5)</f>
        <v/>
      </c>
      <c r="H47" s="110" t="str">
        <f ca="1">IF($A47="","",COUNTIF(INDIRECT("Planning!"&amp;VLOOKUP($A$1,tab_z,2,FALSE)&amp;(17+((ROW()-3)*3))&amp;":"&amp;VLOOKUP($A$1,tab_z,3,FALSE)&amp;(18+((ROW()-3)*3))),Système!$J$9)*Système!$K$9)</f>
        <v/>
      </c>
      <c r="I47" s="110" t="str">
        <f ca="1">IF($A47="","",COUNTIF(INDIRECT("Planning!"&amp;VLOOKUP($A$1,tab_z,2,FALSE)&amp;(17+((ROW()-3)*3))&amp;":"&amp;VLOOKUP($A$1,tab_z,3,FALSE)&amp;(18+((ROW()-3)*3))),Système!$J$10)*Système!$K$10)</f>
        <v/>
      </c>
      <c r="J47" s="110" t="str">
        <f ca="1">IF($A47="","",COUNTIF(INDIRECT("Planning!"&amp;VLOOKUP($A$1,tab_z,2,FALSE)&amp;(17+((ROW()-3)*3))&amp;":"&amp;VLOOKUP($A$1,tab_z,3,FALSE)&amp;(18+((ROW()-3)*3))),Système!$J$11)*Système!$K$11)</f>
        <v/>
      </c>
      <c r="K47" s="110" t="str">
        <f ca="1">IF($A47="","",COUNTIF(INDIRECT("Planning!"&amp;VLOOKUP($A$1,tab_z,2,FALSE)&amp;(17+((ROW()-3)*3))&amp;":"&amp;VLOOKUP($A$1,tab_z,3,FALSE)&amp;(18+((ROW()-3)*3))),Système!$J$12)*Système!$K$12)</f>
        <v/>
      </c>
      <c r="L47" s="110" t="str">
        <f ca="1">IF($A47="","",COUNTIF(INDIRECT("Planning!"&amp;VLOOKUP($A$1,tab_z,2,FALSE)&amp;(17+((ROW()-3)*3))&amp;":"&amp;VLOOKUP($A$1,tab_z,3,FALSE)&amp;(18+((ROW()-3)*3))),Système!$J$13)*Système!$K$13)</f>
        <v/>
      </c>
      <c r="M47" s="110" t="str">
        <f ca="1">IF($A47="","",COUNTIF(INDIRECT("Planning!"&amp;VLOOKUP($A$1,tab_z,2,FALSE)&amp;(17+((ROW()-3)*3))&amp;":"&amp;VLOOKUP($A$1,tab_z,3,FALSE)&amp;(18+((ROW()-3)*3))),Système!$J$14)*Système!$K$14)</f>
        <v/>
      </c>
      <c r="N47" s="110" t="str">
        <f ca="1">IF($A47="","",COUNTIF(INDIRECT("Planning!"&amp;VLOOKUP($A$1,tab_z,2,FALSE)&amp;(17+((ROW()-3)*3))&amp;":"&amp;VLOOKUP($A$1,tab_z,3,FALSE)&amp;(18+((ROW()-3)*3))),Système!$J$15)*Système!$K$15)</f>
        <v/>
      </c>
      <c r="O47" s="110" t="str">
        <f ca="1">IF($A47="","",COUNTIF(INDIRECT("Planning!"&amp;VLOOKUP($A$1,tab_z,2,FALSE)&amp;(17+((ROW()-3)*3))&amp;":"&amp;VLOOKUP($A$1,tab_z,3,FALSE)&amp;(18+((ROW()-3)*3))),Système!$J$16)*Système!$K$16)</f>
        <v/>
      </c>
      <c r="P47" s="110" t="str">
        <f ca="1">IF($A47="","",COUNTIF(INDIRECT("Planning!"&amp;VLOOKUP($A$1,tab_z,2,FALSE)&amp;(17+((ROW()-3)*3))&amp;":"&amp;VLOOKUP($A$1,tab_z,3,FALSE)&amp;(18+((ROW()-3)*3))),Système!$J$21)*Système!$K$21)</f>
        <v/>
      </c>
      <c r="Q47" s="110" t="str">
        <f ca="1">IF($A47="","",COUNTIF(INDIRECT("Planning!"&amp;VLOOKUP($A$1,tab_z,2,FALSE)&amp;(17+((ROW()-3)*3))&amp;":"&amp;VLOOKUP($A$1,tab_z,3,FALSE)&amp;(18+((ROW()-3)*3))),Système!$J$22)*Système!$K$22)</f>
        <v/>
      </c>
      <c r="R47" s="110" t="str">
        <f ca="1">IF($A47="","",COUNTIF(INDIRECT("Planning!"&amp;VLOOKUP($A$1,tab_z,2,FALSE)&amp;(17+((ROW()-3)*3))&amp;":"&amp;VLOOKUP($A$1,tab_z,3,FALSE)&amp;(18+((ROW()-3)*3))),Système!$J$23)*Système!$K$23)</f>
        <v/>
      </c>
      <c r="S47" s="110" t="str">
        <f ca="1">IF($A47="","",COUNTIF(INDIRECT("Planning!"&amp;VLOOKUP($A$1,tab_z,2,FALSE)&amp;(17+((ROW()-3)*3))&amp;":"&amp;VLOOKUP($A$1,tab_z,3,FALSE)&amp;(18+((ROW()-3)*3))),Système!$J$24)*Système!$K$24)</f>
        <v/>
      </c>
      <c r="T47" s="110" t="str">
        <f ca="1">IF($A47="","",COUNTIF(INDIRECT("Planning!"&amp;VLOOKUP($A$1,tab_z,2,FALSE)&amp;(17+((ROW()-3)*3))&amp;":"&amp;VLOOKUP($A$1,tab_z,3,FALSE)&amp;(18+((ROW()-3)*3))),Système!$J$27)*Système!$K$27)</f>
        <v/>
      </c>
      <c r="U47" s="110" t="str">
        <f ca="1">IF($A47="","",COUNTIF(INDIRECT("Planning!"&amp;VLOOKUP($A$1,tab_z,2,FALSE)&amp;(17+((ROW()-3)*3))&amp;":"&amp;VLOOKUP($A$1,tab_z,3,FALSE)&amp;(18+((ROW()-3)*3))),Système!$J$28)*Système!$K$28)</f>
        <v/>
      </c>
      <c r="V47" s="110" t="str">
        <f ca="1">IF($A47="","",COUNTIF(INDIRECT("Planning!"&amp;VLOOKUP($A$1,tab_z,2,FALSE)&amp;(17+((ROW()-3)*3))&amp;":"&amp;VLOOKUP($A$1,tab_z,3,FALSE)&amp;(18+((ROW()-3)*3))),Système!$J$29)*Système!$K$29)</f>
        <v/>
      </c>
      <c r="W47" s="110" t="str">
        <f ca="1">IF($A47="","",COUNTIF(INDIRECT("Planning!"&amp;VLOOKUP($A$1,tab_z,2,FALSE)&amp;(17+((ROW()-3)*3))&amp;":"&amp;VLOOKUP($A$1,tab_z,3,FALSE)&amp;(18+((ROW()-3)*3))),Système!$J$30)*Système!$K$30)</f>
        <v/>
      </c>
      <c r="X47" s="110" t="str">
        <f ca="1">IF($A47="","",COUNTIF(INDIRECT("Planning!"&amp;VLOOKUP($A$1,tab_z,2,FALSE)&amp;(17+((ROW()-3)*3))&amp;":"&amp;VLOOKUP($A$1,tab_z,3,FALSE)&amp;(18+((ROW()-3)*3))),Système!$J$33)*Système!$K$33)</f>
        <v/>
      </c>
      <c r="Y47" s="110" t="str">
        <f ca="1">IF($A47="","",COUNTIF(INDIRECT("Planning!"&amp;VLOOKUP($A$1,tab_z,2,FALSE)&amp;(17+((ROW()-3)*3))&amp;":"&amp;VLOOKUP($A$1,tab_z,3,FALSE)&amp;(18+((ROW()-3)*3))),Système!$J$34)*Système!$K$34)</f>
        <v/>
      </c>
      <c r="Z47" s="110" t="str">
        <f ca="1">IF($A47="","",COUNTIF(INDIRECT("Planning!"&amp;VLOOKUP($A$1,tab_z,2,FALSE)&amp;(17+((ROW()-3)*3))&amp;":"&amp;VLOOKUP($A$1,tab_z,3,FALSE)&amp;(18+((ROW()-3)*3))),Système!$J$35)*Système!$K$35)</f>
        <v/>
      </c>
      <c r="AA47" s="110" t="str">
        <f ca="1">IF($A47="","",COUNTIF(INDIRECT("Planning!"&amp;VLOOKUP($A$1,tab_z,2,FALSE)&amp;(17+((ROW()-3)*3))&amp;":"&amp;VLOOKUP($A$1,tab_z,3,FALSE)&amp;(18+((ROW()-3)*3))),Système!$J$36)*Système!$K$36)</f>
        <v/>
      </c>
      <c r="AB47" s="110" t="str">
        <f ca="1">IF($A47="","",COUNTIF(INDIRECT("Planning!"&amp;VLOOKUP($A$1,tab_z,2,FALSE)&amp;(17+((ROW()-3)*3))&amp;":"&amp;VLOOKUP($A$1,tab_z,3,FALSE)&amp;(18+((ROW()-3)*3))),Système!$J$37)*Système!$K$37)</f>
        <v/>
      </c>
      <c r="AC47" s="111" t="str">
        <f ca="1">IF($A47="","",COUNTIF(INDIRECT("Planning!"&amp;VLOOKUP($A$1,tab_z,2,FALSE)&amp;(12+((ROW()-3)*3))&amp;":"&amp;VLOOKUP($A$1,tab_z,3,FALSE)&amp;(12+((ROW()-3)*3))),Système!$N$6))</f>
        <v/>
      </c>
      <c r="AD47" s="111" t="str">
        <f ca="1">IF($A47="","",COUNTIF(INDIRECT("Planning!"&amp;VLOOKUP($A$1,tab_z,2,FALSE)&amp;(12+((ROW()-3)*3))&amp;":"&amp;VLOOKUP($A$1,tab_z,3,FALSE)&amp;(12+((ROW()-3)*3))),Système!$N$7))</f>
        <v/>
      </c>
      <c r="AE47" s="111" t="str">
        <f ca="1">IF($A47="","",COUNTIF(INDIRECT("Planning!"&amp;VLOOKUP($A$1,tab_z,2,FALSE)&amp;(12+((ROW()-3)*3))&amp;":"&amp;VLOOKUP($A$1,tab_z,3,FALSE)&amp;(12+((ROW()-3)*3))),Système!$N$8))</f>
        <v/>
      </c>
      <c r="AF47" s="111" t="str">
        <f ca="1">IF($A47="","",COUNTIF(INDIRECT("Planning!"&amp;VLOOKUP($A$1,tab_z,2,FALSE)&amp;(12+((ROW()-3)*3))&amp;":"&amp;VLOOKUP($A$1,tab_z,3,FALSE)&amp;(12+((ROW()-3)*3))),Système!$N$10))</f>
        <v/>
      </c>
      <c r="AG47" s="111" t="str">
        <f ca="1">IF($A47="","",COUNTIF(INDIRECT("Planning!"&amp;VLOOKUP($A$1,tab_z,2,FALSE)&amp;(12+((ROW()-3)*3))&amp;":"&amp;VLOOKUP($A$1,tab_z,3,FALSE)&amp;(12+((ROW()-3)*3))),Système!$N$11))</f>
        <v/>
      </c>
      <c r="AH47" s="111" t="str">
        <f ca="1">IF($A47="","",COUNTIF(INDIRECT("Planning!"&amp;VLOOKUP($A$1,tab_z,2,FALSE)&amp;(12+((ROW()-3)*3))&amp;":"&amp;VLOOKUP($A$1,tab_z,3,FALSE)&amp;(12+((ROW()-3)*3))),Système!$N$13))</f>
        <v/>
      </c>
      <c r="AI47" s="111" t="str">
        <f ca="1">IF($A47="","",COUNTIF(INDIRECT("Planning!"&amp;VLOOKUP($A$1,tab_z,2,FALSE)&amp;(12+((ROW()-3)*3))&amp;":"&amp;VLOOKUP($A$1,tab_z,3,FALSE)&amp;(12+((ROW()-3)*3))),Système!$N$15))</f>
        <v/>
      </c>
      <c r="AJ47" s="111" t="str">
        <f ca="1">IF($A47="","",COUNTIF(INDIRECT("Planning!"&amp;VLOOKUP($A$1,tab_z,2,FALSE)&amp;(12+((ROW()-3)*3))&amp;":"&amp;VLOOKUP($A$1,tab_z,3,FALSE)&amp;(12+((ROW()-3)*3))),Système!$N$16))</f>
        <v/>
      </c>
      <c r="AK47" s="111" t="str">
        <f ca="1">IF($A47="","",COUNTIF(INDIRECT("Planning!"&amp;VLOOKUP($A$1,tab_z,2,FALSE)&amp;(12+((ROW()-3)*3))&amp;":"&amp;VLOOKUP($A$1,tab_z,3,FALSE)&amp;(12+((ROW()-3)*3))),Système!$N$17))</f>
        <v/>
      </c>
      <c r="AL47" s="111" t="str">
        <f ca="1">IF($A47="","",COUNTIF(INDIRECT("Planning!"&amp;VLOOKUP($A$1,tab_z,2,FALSE)&amp;(12+((ROW()-3)*3))&amp;":"&amp;VLOOKUP($A$1,tab_z,3,FALSE)&amp;(12+((ROW()-3)*3))),Système!$N$43))</f>
        <v/>
      </c>
    </row>
    <row r="48" spans="1:38" ht="18.75" customHeight="1" x14ac:dyDescent="0.25">
      <c r="A48" s="107" t="str">
        <f t="shared" ca="1" si="1"/>
        <v/>
      </c>
      <c r="B48" s="108" t="str">
        <f t="shared" ca="1" si="2"/>
        <v/>
      </c>
      <c r="C48" s="108" t="str">
        <f t="shared" ca="1" si="6"/>
        <v/>
      </c>
      <c r="D48" s="109" t="str">
        <f t="shared" ca="1" si="0"/>
        <v/>
      </c>
      <c r="E48" s="110" t="str">
        <f ca="1">IF($A48="","",COUNTIF(INDIRECT("Planning!"&amp;VLOOKUP($A$1,tab_z,2,FALSE)&amp;(17+((ROW()-3)*3))&amp;":"&amp;VLOOKUP($A$1,tab_z,3,FALSE)&amp;(18+((ROW()-3)*3))),Système!$J$3)*Système!$K$3)</f>
        <v/>
      </c>
      <c r="F48" s="110" t="str">
        <f ca="1">IF($A48="","",COUNTIF(INDIRECT("Planning!"&amp;VLOOKUP($A$1,tab_z,2,FALSE)&amp;(17+((ROW()-3)*3))&amp;":"&amp;VLOOKUP($A$1,tab_z,3,FALSE)&amp;(18+((ROW()-3)*3))),Système!$J$4)*Système!$K$4)</f>
        <v/>
      </c>
      <c r="G48" s="110" t="str">
        <f ca="1">IF($A48="","",COUNTIF(INDIRECT("Planning!"&amp;VLOOKUP($A$1,tab_z,2,FALSE)&amp;(17+((ROW()-3)*3))&amp;":"&amp;VLOOKUP($A$1,tab_z,3,FALSE)&amp;(18+((ROW()-3)*3))),Système!$J$5)*Système!$K$5)</f>
        <v/>
      </c>
      <c r="H48" s="110" t="str">
        <f ca="1">IF($A48="","",COUNTIF(INDIRECT("Planning!"&amp;VLOOKUP($A$1,tab_z,2,FALSE)&amp;(17+((ROW()-3)*3))&amp;":"&amp;VLOOKUP($A$1,tab_z,3,FALSE)&amp;(18+((ROW()-3)*3))),Système!$J$9)*Système!$K$9)</f>
        <v/>
      </c>
      <c r="I48" s="110" t="str">
        <f ca="1">IF($A48="","",COUNTIF(INDIRECT("Planning!"&amp;VLOOKUP($A$1,tab_z,2,FALSE)&amp;(17+((ROW()-3)*3))&amp;":"&amp;VLOOKUP($A$1,tab_z,3,FALSE)&amp;(18+((ROW()-3)*3))),Système!$J$10)*Système!$K$10)</f>
        <v/>
      </c>
      <c r="J48" s="110" t="str">
        <f ca="1">IF($A48="","",COUNTIF(INDIRECT("Planning!"&amp;VLOOKUP($A$1,tab_z,2,FALSE)&amp;(17+((ROW()-3)*3))&amp;":"&amp;VLOOKUP($A$1,tab_z,3,FALSE)&amp;(18+((ROW()-3)*3))),Système!$J$11)*Système!$K$11)</f>
        <v/>
      </c>
      <c r="K48" s="110" t="str">
        <f ca="1">IF($A48="","",COUNTIF(INDIRECT("Planning!"&amp;VLOOKUP($A$1,tab_z,2,FALSE)&amp;(17+((ROW()-3)*3))&amp;":"&amp;VLOOKUP($A$1,tab_z,3,FALSE)&amp;(18+((ROW()-3)*3))),Système!$J$12)*Système!$K$12)</f>
        <v/>
      </c>
      <c r="L48" s="110" t="str">
        <f ca="1">IF($A48="","",COUNTIF(INDIRECT("Planning!"&amp;VLOOKUP($A$1,tab_z,2,FALSE)&amp;(17+((ROW()-3)*3))&amp;":"&amp;VLOOKUP($A$1,tab_z,3,FALSE)&amp;(18+((ROW()-3)*3))),Système!$J$13)*Système!$K$13)</f>
        <v/>
      </c>
      <c r="M48" s="110" t="str">
        <f ca="1">IF($A48="","",COUNTIF(INDIRECT("Planning!"&amp;VLOOKUP($A$1,tab_z,2,FALSE)&amp;(17+((ROW()-3)*3))&amp;":"&amp;VLOOKUP($A$1,tab_z,3,FALSE)&amp;(18+((ROW()-3)*3))),Système!$J$14)*Système!$K$14)</f>
        <v/>
      </c>
      <c r="N48" s="110" t="str">
        <f ca="1">IF($A48="","",COUNTIF(INDIRECT("Planning!"&amp;VLOOKUP($A$1,tab_z,2,FALSE)&amp;(17+((ROW()-3)*3))&amp;":"&amp;VLOOKUP($A$1,tab_z,3,FALSE)&amp;(18+((ROW()-3)*3))),Système!$J$15)*Système!$K$15)</f>
        <v/>
      </c>
      <c r="O48" s="110" t="str">
        <f ca="1">IF($A48="","",COUNTIF(INDIRECT("Planning!"&amp;VLOOKUP($A$1,tab_z,2,FALSE)&amp;(17+((ROW()-3)*3))&amp;":"&amp;VLOOKUP($A$1,tab_z,3,FALSE)&amp;(18+((ROW()-3)*3))),Système!$J$16)*Système!$K$16)</f>
        <v/>
      </c>
      <c r="P48" s="110" t="str">
        <f ca="1">IF($A48="","",COUNTIF(INDIRECT("Planning!"&amp;VLOOKUP($A$1,tab_z,2,FALSE)&amp;(17+((ROW()-3)*3))&amp;":"&amp;VLOOKUP($A$1,tab_z,3,FALSE)&amp;(18+((ROW()-3)*3))),Système!$J$21)*Système!$K$21)</f>
        <v/>
      </c>
      <c r="Q48" s="110" t="str">
        <f ca="1">IF($A48="","",COUNTIF(INDIRECT("Planning!"&amp;VLOOKUP($A$1,tab_z,2,FALSE)&amp;(17+((ROW()-3)*3))&amp;":"&amp;VLOOKUP($A$1,tab_z,3,FALSE)&amp;(18+((ROW()-3)*3))),Système!$J$22)*Système!$K$22)</f>
        <v/>
      </c>
      <c r="R48" s="110" t="str">
        <f ca="1">IF($A48="","",COUNTIF(INDIRECT("Planning!"&amp;VLOOKUP($A$1,tab_z,2,FALSE)&amp;(17+((ROW()-3)*3))&amp;":"&amp;VLOOKUP($A$1,tab_z,3,FALSE)&amp;(18+((ROW()-3)*3))),Système!$J$23)*Système!$K$23)</f>
        <v/>
      </c>
      <c r="S48" s="110" t="str">
        <f ca="1">IF($A48="","",COUNTIF(INDIRECT("Planning!"&amp;VLOOKUP($A$1,tab_z,2,FALSE)&amp;(17+((ROW()-3)*3))&amp;":"&amp;VLOOKUP($A$1,tab_z,3,FALSE)&amp;(18+((ROW()-3)*3))),Système!$J$24)*Système!$K$24)</f>
        <v/>
      </c>
      <c r="T48" s="110" t="str">
        <f ca="1">IF($A48="","",COUNTIF(INDIRECT("Planning!"&amp;VLOOKUP($A$1,tab_z,2,FALSE)&amp;(17+((ROW()-3)*3))&amp;":"&amp;VLOOKUP($A$1,tab_z,3,FALSE)&amp;(18+((ROW()-3)*3))),Système!$J$27)*Système!$K$27)</f>
        <v/>
      </c>
      <c r="U48" s="110" t="str">
        <f ca="1">IF($A48="","",COUNTIF(INDIRECT("Planning!"&amp;VLOOKUP($A$1,tab_z,2,FALSE)&amp;(17+((ROW()-3)*3))&amp;":"&amp;VLOOKUP($A$1,tab_z,3,FALSE)&amp;(18+((ROW()-3)*3))),Système!$J$28)*Système!$K$28)</f>
        <v/>
      </c>
      <c r="V48" s="110" t="str">
        <f ca="1">IF($A48="","",COUNTIF(INDIRECT("Planning!"&amp;VLOOKUP($A$1,tab_z,2,FALSE)&amp;(17+((ROW()-3)*3))&amp;":"&amp;VLOOKUP($A$1,tab_z,3,FALSE)&amp;(18+((ROW()-3)*3))),Système!$J$29)*Système!$K$29)</f>
        <v/>
      </c>
      <c r="W48" s="110" t="str">
        <f ca="1">IF($A48="","",COUNTIF(INDIRECT("Planning!"&amp;VLOOKUP($A$1,tab_z,2,FALSE)&amp;(17+((ROW()-3)*3))&amp;":"&amp;VLOOKUP($A$1,tab_z,3,FALSE)&amp;(18+((ROW()-3)*3))),Système!$J$30)*Système!$K$30)</f>
        <v/>
      </c>
      <c r="X48" s="110" t="str">
        <f ca="1">IF($A48="","",COUNTIF(INDIRECT("Planning!"&amp;VLOOKUP($A$1,tab_z,2,FALSE)&amp;(17+((ROW()-3)*3))&amp;":"&amp;VLOOKUP($A$1,tab_z,3,FALSE)&amp;(18+((ROW()-3)*3))),Système!$J$33)*Système!$K$33)</f>
        <v/>
      </c>
      <c r="Y48" s="110" t="str">
        <f ca="1">IF($A48="","",COUNTIF(INDIRECT("Planning!"&amp;VLOOKUP($A$1,tab_z,2,FALSE)&amp;(17+((ROW()-3)*3))&amp;":"&amp;VLOOKUP($A$1,tab_z,3,FALSE)&amp;(18+((ROW()-3)*3))),Système!$J$34)*Système!$K$34)</f>
        <v/>
      </c>
      <c r="Z48" s="110" t="str">
        <f ca="1">IF($A48="","",COUNTIF(INDIRECT("Planning!"&amp;VLOOKUP($A$1,tab_z,2,FALSE)&amp;(17+((ROW()-3)*3))&amp;":"&amp;VLOOKUP($A$1,tab_z,3,FALSE)&amp;(18+((ROW()-3)*3))),Système!$J$35)*Système!$K$35)</f>
        <v/>
      </c>
      <c r="AA48" s="110" t="str">
        <f ca="1">IF($A48="","",COUNTIF(INDIRECT("Planning!"&amp;VLOOKUP($A$1,tab_z,2,FALSE)&amp;(17+((ROW()-3)*3))&amp;":"&amp;VLOOKUP($A$1,tab_z,3,FALSE)&amp;(18+((ROW()-3)*3))),Système!$J$36)*Système!$K$36)</f>
        <v/>
      </c>
      <c r="AB48" s="110" t="str">
        <f ca="1">IF($A48="","",COUNTIF(INDIRECT("Planning!"&amp;VLOOKUP($A$1,tab_z,2,FALSE)&amp;(17+((ROW()-3)*3))&amp;":"&amp;VLOOKUP($A$1,tab_z,3,FALSE)&amp;(18+((ROW()-3)*3))),Système!$J$37)*Système!$K$37)</f>
        <v/>
      </c>
      <c r="AC48" s="111" t="str">
        <f ca="1">IF($A48="","",COUNTIF(INDIRECT("Planning!"&amp;VLOOKUP($A$1,tab_z,2,FALSE)&amp;(12+((ROW()-3)*3))&amp;":"&amp;VLOOKUP($A$1,tab_z,3,FALSE)&amp;(12+((ROW()-3)*3))),Système!$N$6))</f>
        <v/>
      </c>
      <c r="AD48" s="111" t="str">
        <f ca="1">IF($A48="","",COUNTIF(INDIRECT("Planning!"&amp;VLOOKUP($A$1,tab_z,2,FALSE)&amp;(12+((ROW()-3)*3))&amp;":"&amp;VLOOKUP($A$1,tab_z,3,FALSE)&amp;(12+((ROW()-3)*3))),Système!$N$7))</f>
        <v/>
      </c>
      <c r="AE48" s="111" t="str">
        <f ca="1">IF($A48="","",COUNTIF(INDIRECT("Planning!"&amp;VLOOKUP($A$1,tab_z,2,FALSE)&amp;(12+((ROW()-3)*3))&amp;":"&amp;VLOOKUP($A$1,tab_z,3,FALSE)&amp;(12+((ROW()-3)*3))),Système!$N$8))</f>
        <v/>
      </c>
      <c r="AF48" s="111" t="str">
        <f ca="1">IF($A48="","",COUNTIF(INDIRECT("Planning!"&amp;VLOOKUP($A$1,tab_z,2,FALSE)&amp;(12+((ROW()-3)*3))&amp;":"&amp;VLOOKUP($A$1,tab_z,3,FALSE)&amp;(12+((ROW()-3)*3))),Système!$N$10))</f>
        <v/>
      </c>
      <c r="AG48" s="111" t="str">
        <f ca="1">IF($A48="","",COUNTIF(INDIRECT("Planning!"&amp;VLOOKUP($A$1,tab_z,2,FALSE)&amp;(12+((ROW()-3)*3))&amp;":"&amp;VLOOKUP($A$1,tab_z,3,FALSE)&amp;(12+((ROW()-3)*3))),Système!$N$11))</f>
        <v/>
      </c>
      <c r="AH48" s="111" t="str">
        <f ca="1">IF($A48="","",COUNTIF(INDIRECT("Planning!"&amp;VLOOKUP($A$1,tab_z,2,FALSE)&amp;(12+((ROW()-3)*3))&amp;":"&amp;VLOOKUP($A$1,tab_z,3,FALSE)&amp;(12+((ROW()-3)*3))),Système!$N$13))</f>
        <v/>
      </c>
      <c r="AI48" s="111" t="str">
        <f ca="1">IF($A48="","",COUNTIF(INDIRECT("Planning!"&amp;VLOOKUP($A$1,tab_z,2,FALSE)&amp;(12+((ROW()-3)*3))&amp;":"&amp;VLOOKUP($A$1,tab_z,3,FALSE)&amp;(12+((ROW()-3)*3))),Système!$N$15))</f>
        <v/>
      </c>
      <c r="AJ48" s="111" t="str">
        <f ca="1">IF($A48="","",COUNTIF(INDIRECT("Planning!"&amp;VLOOKUP($A$1,tab_z,2,FALSE)&amp;(12+((ROW()-3)*3))&amp;":"&amp;VLOOKUP($A$1,tab_z,3,FALSE)&amp;(12+((ROW()-3)*3))),Système!$N$16))</f>
        <v/>
      </c>
      <c r="AK48" s="111" t="str">
        <f ca="1">IF($A48="","",COUNTIF(INDIRECT("Planning!"&amp;VLOOKUP($A$1,tab_z,2,FALSE)&amp;(12+((ROW()-3)*3))&amp;":"&amp;VLOOKUP($A$1,tab_z,3,FALSE)&amp;(12+((ROW()-3)*3))),Système!$N$17))</f>
        <v/>
      </c>
      <c r="AL48" s="111" t="str">
        <f ca="1">IF($A48="","",COUNTIF(INDIRECT("Planning!"&amp;VLOOKUP($A$1,tab_z,2,FALSE)&amp;(12+((ROW()-3)*3))&amp;":"&amp;VLOOKUP($A$1,tab_z,3,FALSE)&amp;(12+((ROW()-3)*3))),Système!$N$43))</f>
        <v/>
      </c>
    </row>
    <row r="49" spans="1:38" ht="18.75" customHeight="1" x14ac:dyDescent="0.25">
      <c r="A49" s="107" t="str">
        <f t="shared" ca="1" si="1"/>
        <v/>
      </c>
      <c r="B49" s="108" t="str">
        <f t="shared" ca="1" si="2"/>
        <v/>
      </c>
      <c r="C49" s="108" t="str">
        <f t="shared" ca="1" si="6"/>
        <v/>
      </c>
      <c r="D49" s="109" t="str">
        <f t="shared" ca="1" si="0"/>
        <v/>
      </c>
      <c r="E49" s="110" t="str">
        <f ca="1">IF($A49="","",COUNTIF(INDIRECT("Planning!"&amp;VLOOKUP($A$1,tab_z,2,FALSE)&amp;(17+((ROW()-3)*3))&amp;":"&amp;VLOOKUP($A$1,tab_z,3,FALSE)&amp;(18+((ROW()-3)*3))),Système!$J$3)*Système!$K$3)</f>
        <v/>
      </c>
      <c r="F49" s="110" t="str">
        <f ca="1">IF($A49="","",COUNTIF(INDIRECT("Planning!"&amp;VLOOKUP($A$1,tab_z,2,FALSE)&amp;(17+((ROW()-3)*3))&amp;":"&amp;VLOOKUP($A$1,tab_z,3,FALSE)&amp;(18+((ROW()-3)*3))),Système!$J$4)*Système!$K$4)</f>
        <v/>
      </c>
      <c r="G49" s="110" t="str">
        <f ca="1">IF($A49="","",COUNTIF(INDIRECT("Planning!"&amp;VLOOKUP($A$1,tab_z,2,FALSE)&amp;(17+((ROW()-3)*3))&amp;":"&amp;VLOOKUP($A$1,tab_z,3,FALSE)&amp;(18+((ROW()-3)*3))),Système!$J$5)*Système!$K$5)</f>
        <v/>
      </c>
      <c r="H49" s="110" t="str">
        <f ca="1">IF($A49="","",COUNTIF(INDIRECT("Planning!"&amp;VLOOKUP($A$1,tab_z,2,FALSE)&amp;(17+((ROW()-3)*3))&amp;":"&amp;VLOOKUP($A$1,tab_z,3,FALSE)&amp;(18+((ROW()-3)*3))),Système!$J$9)*Système!$K$9)</f>
        <v/>
      </c>
      <c r="I49" s="110" t="str">
        <f ca="1">IF($A49="","",COUNTIF(INDIRECT("Planning!"&amp;VLOOKUP($A$1,tab_z,2,FALSE)&amp;(17+((ROW()-3)*3))&amp;":"&amp;VLOOKUP($A$1,tab_z,3,FALSE)&amp;(18+((ROW()-3)*3))),Système!$J$10)*Système!$K$10)</f>
        <v/>
      </c>
      <c r="J49" s="110" t="str">
        <f ca="1">IF($A49="","",COUNTIF(INDIRECT("Planning!"&amp;VLOOKUP($A$1,tab_z,2,FALSE)&amp;(17+((ROW()-3)*3))&amp;":"&amp;VLOOKUP($A$1,tab_z,3,FALSE)&amp;(18+((ROW()-3)*3))),Système!$J$11)*Système!$K$11)</f>
        <v/>
      </c>
      <c r="K49" s="110" t="str">
        <f ca="1">IF($A49="","",COUNTIF(INDIRECT("Planning!"&amp;VLOOKUP($A$1,tab_z,2,FALSE)&amp;(17+((ROW()-3)*3))&amp;":"&amp;VLOOKUP($A$1,tab_z,3,FALSE)&amp;(18+((ROW()-3)*3))),Système!$J$12)*Système!$K$12)</f>
        <v/>
      </c>
      <c r="L49" s="110" t="str">
        <f ca="1">IF($A49="","",COUNTIF(INDIRECT("Planning!"&amp;VLOOKUP($A$1,tab_z,2,FALSE)&amp;(17+((ROW()-3)*3))&amp;":"&amp;VLOOKUP($A$1,tab_z,3,FALSE)&amp;(18+((ROW()-3)*3))),Système!$J$13)*Système!$K$13)</f>
        <v/>
      </c>
      <c r="M49" s="110" t="str">
        <f ca="1">IF($A49="","",COUNTIF(INDIRECT("Planning!"&amp;VLOOKUP($A$1,tab_z,2,FALSE)&amp;(17+((ROW()-3)*3))&amp;":"&amp;VLOOKUP($A$1,tab_z,3,FALSE)&amp;(18+((ROW()-3)*3))),Système!$J$14)*Système!$K$14)</f>
        <v/>
      </c>
      <c r="N49" s="110" t="str">
        <f ca="1">IF($A49="","",COUNTIF(INDIRECT("Planning!"&amp;VLOOKUP($A$1,tab_z,2,FALSE)&amp;(17+((ROW()-3)*3))&amp;":"&amp;VLOOKUP($A$1,tab_z,3,FALSE)&amp;(18+((ROW()-3)*3))),Système!$J$15)*Système!$K$15)</f>
        <v/>
      </c>
      <c r="O49" s="110" t="str">
        <f ca="1">IF($A49="","",COUNTIF(INDIRECT("Planning!"&amp;VLOOKUP($A$1,tab_z,2,FALSE)&amp;(17+((ROW()-3)*3))&amp;":"&amp;VLOOKUP($A$1,tab_z,3,FALSE)&amp;(18+((ROW()-3)*3))),Système!$J$16)*Système!$K$16)</f>
        <v/>
      </c>
      <c r="P49" s="110" t="str">
        <f ca="1">IF($A49="","",COUNTIF(INDIRECT("Planning!"&amp;VLOOKUP($A$1,tab_z,2,FALSE)&amp;(17+((ROW()-3)*3))&amp;":"&amp;VLOOKUP($A$1,tab_z,3,FALSE)&amp;(18+((ROW()-3)*3))),Système!$J$21)*Système!$K$21)</f>
        <v/>
      </c>
      <c r="Q49" s="110" t="str">
        <f ca="1">IF($A49="","",COUNTIF(INDIRECT("Planning!"&amp;VLOOKUP($A$1,tab_z,2,FALSE)&amp;(17+((ROW()-3)*3))&amp;":"&amp;VLOOKUP($A$1,tab_z,3,FALSE)&amp;(18+((ROW()-3)*3))),Système!$J$22)*Système!$K$22)</f>
        <v/>
      </c>
      <c r="R49" s="110" t="str">
        <f ca="1">IF($A49="","",COUNTIF(INDIRECT("Planning!"&amp;VLOOKUP($A$1,tab_z,2,FALSE)&amp;(17+((ROW()-3)*3))&amp;":"&amp;VLOOKUP($A$1,tab_z,3,FALSE)&amp;(18+((ROW()-3)*3))),Système!$J$23)*Système!$K$23)</f>
        <v/>
      </c>
      <c r="S49" s="110" t="str">
        <f ca="1">IF($A49="","",COUNTIF(INDIRECT("Planning!"&amp;VLOOKUP($A$1,tab_z,2,FALSE)&amp;(17+((ROW()-3)*3))&amp;":"&amp;VLOOKUP($A$1,tab_z,3,FALSE)&amp;(18+((ROW()-3)*3))),Système!$J$24)*Système!$K$24)</f>
        <v/>
      </c>
      <c r="T49" s="110" t="str">
        <f ca="1">IF($A49="","",COUNTIF(INDIRECT("Planning!"&amp;VLOOKUP($A$1,tab_z,2,FALSE)&amp;(17+((ROW()-3)*3))&amp;":"&amp;VLOOKUP($A$1,tab_z,3,FALSE)&amp;(18+((ROW()-3)*3))),Système!$J$27)*Système!$K$27)</f>
        <v/>
      </c>
      <c r="U49" s="110" t="str">
        <f ca="1">IF($A49="","",COUNTIF(INDIRECT("Planning!"&amp;VLOOKUP($A$1,tab_z,2,FALSE)&amp;(17+((ROW()-3)*3))&amp;":"&amp;VLOOKUP($A$1,tab_z,3,FALSE)&amp;(18+((ROW()-3)*3))),Système!$J$28)*Système!$K$28)</f>
        <v/>
      </c>
      <c r="V49" s="110" t="str">
        <f ca="1">IF($A49="","",COUNTIF(INDIRECT("Planning!"&amp;VLOOKUP($A$1,tab_z,2,FALSE)&amp;(17+((ROW()-3)*3))&amp;":"&amp;VLOOKUP($A$1,tab_z,3,FALSE)&amp;(18+((ROW()-3)*3))),Système!$J$29)*Système!$K$29)</f>
        <v/>
      </c>
      <c r="W49" s="110" t="str">
        <f ca="1">IF($A49="","",COUNTIF(INDIRECT("Planning!"&amp;VLOOKUP($A$1,tab_z,2,FALSE)&amp;(17+((ROW()-3)*3))&amp;":"&amp;VLOOKUP($A$1,tab_z,3,FALSE)&amp;(18+((ROW()-3)*3))),Système!$J$30)*Système!$K$30)</f>
        <v/>
      </c>
      <c r="X49" s="110" t="str">
        <f ca="1">IF($A49="","",COUNTIF(INDIRECT("Planning!"&amp;VLOOKUP($A$1,tab_z,2,FALSE)&amp;(17+((ROW()-3)*3))&amp;":"&amp;VLOOKUP($A$1,tab_z,3,FALSE)&amp;(18+((ROW()-3)*3))),Système!$J$33)*Système!$K$33)</f>
        <v/>
      </c>
      <c r="Y49" s="110" t="str">
        <f ca="1">IF($A49="","",COUNTIF(INDIRECT("Planning!"&amp;VLOOKUP($A$1,tab_z,2,FALSE)&amp;(17+((ROW()-3)*3))&amp;":"&amp;VLOOKUP($A$1,tab_z,3,FALSE)&amp;(18+((ROW()-3)*3))),Système!$J$34)*Système!$K$34)</f>
        <v/>
      </c>
      <c r="Z49" s="110" t="str">
        <f ca="1">IF($A49="","",COUNTIF(INDIRECT("Planning!"&amp;VLOOKUP($A$1,tab_z,2,FALSE)&amp;(17+((ROW()-3)*3))&amp;":"&amp;VLOOKUP($A$1,tab_z,3,FALSE)&amp;(18+((ROW()-3)*3))),Système!$J$35)*Système!$K$35)</f>
        <v/>
      </c>
      <c r="AA49" s="110" t="str">
        <f ca="1">IF($A49="","",COUNTIF(INDIRECT("Planning!"&amp;VLOOKUP($A$1,tab_z,2,FALSE)&amp;(17+((ROW()-3)*3))&amp;":"&amp;VLOOKUP($A$1,tab_z,3,FALSE)&amp;(18+((ROW()-3)*3))),Système!$J$36)*Système!$K$36)</f>
        <v/>
      </c>
      <c r="AB49" s="110" t="str">
        <f ca="1">IF($A49="","",COUNTIF(INDIRECT("Planning!"&amp;VLOOKUP($A$1,tab_z,2,FALSE)&amp;(17+((ROW()-3)*3))&amp;":"&amp;VLOOKUP($A$1,tab_z,3,FALSE)&amp;(18+((ROW()-3)*3))),Système!$J$37)*Système!$K$37)</f>
        <v/>
      </c>
      <c r="AC49" s="111" t="str">
        <f ca="1">IF($A49="","",COUNTIF(INDIRECT("Planning!"&amp;VLOOKUP($A$1,tab_z,2,FALSE)&amp;(12+((ROW()-3)*3))&amp;":"&amp;VLOOKUP($A$1,tab_z,3,FALSE)&amp;(12+((ROW()-3)*3))),Système!$N$6))</f>
        <v/>
      </c>
      <c r="AD49" s="111" t="str">
        <f ca="1">IF($A49="","",COUNTIF(INDIRECT("Planning!"&amp;VLOOKUP($A$1,tab_z,2,FALSE)&amp;(12+((ROW()-3)*3))&amp;":"&amp;VLOOKUP($A$1,tab_z,3,FALSE)&amp;(12+((ROW()-3)*3))),Système!$N$7))</f>
        <v/>
      </c>
      <c r="AE49" s="111" t="str">
        <f ca="1">IF($A49="","",COUNTIF(INDIRECT("Planning!"&amp;VLOOKUP($A$1,tab_z,2,FALSE)&amp;(12+((ROW()-3)*3))&amp;":"&amp;VLOOKUP($A$1,tab_z,3,FALSE)&amp;(12+((ROW()-3)*3))),Système!$N$8))</f>
        <v/>
      </c>
      <c r="AF49" s="111" t="str">
        <f ca="1">IF($A49="","",COUNTIF(INDIRECT("Planning!"&amp;VLOOKUP($A$1,tab_z,2,FALSE)&amp;(12+((ROW()-3)*3))&amp;":"&amp;VLOOKUP($A$1,tab_z,3,FALSE)&amp;(12+((ROW()-3)*3))),Système!$N$10))</f>
        <v/>
      </c>
      <c r="AG49" s="111" t="str">
        <f ca="1">IF($A49="","",COUNTIF(INDIRECT("Planning!"&amp;VLOOKUP($A$1,tab_z,2,FALSE)&amp;(12+((ROW()-3)*3))&amp;":"&amp;VLOOKUP($A$1,tab_z,3,FALSE)&amp;(12+((ROW()-3)*3))),Système!$N$11))</f>
        <v/>
      </c>
      <c r="AH49" s="111" t="str">
        <f ca="1">IF($A49="","",COUNTIF(INDIRECT("Planning!"&amp;VLOOKUP($A$1,tab_z,2,FALSE)&amp;(12+((ROW()-3)*3))&amp;":"&amp;VLOOKUP($A$1,tab_z,3,FALSE)&amp;(12+((ROW()-3)*3))),Système!$N$13))</f>
        <v/>
      </c>
      <c r="AI49" s="111" t="str">
        <f ca="1">IF($A49="","",COUNTIF(INDIRECT("Planning!"&amp;VLOOKUP($A$1,tab_z,2,FALSE)&amp;(12+((ROW()-3)*3))&amp;":"&amp;VLOOKUP($A$1,tab_z,3,FALSE)&amp;(12+((ROW()-3)*3))),Système!$N$15))</f>
        <v/>
      </c>
      <c r="AJ49" s="111" t="str">
        <f ca="1">IF($A49="","",COUNTIF(INDIRECT("Planning!"&amp;VLOOKUP($A$1,tab_z,2,FALSE)&amp;(12+((ROW()-3)*3))&amp;":"&amp;VLOOKUP($A$1,tab_z,3,FALSE)&amp;(12+((ROW()-3)*3))),Système!$N$16))</f>
        <v/>
      </c>
      <c r="AK49" s="111" t="str">
        <f ca="1">IF($A49="","",COUNTIF(INDIRECT("Planning!"&amp;VLOOKUP($A$1,tab_z,2,FALSE)&amp;(12+((ROW()-3)*3))&amp;":"&amp;VLOOKUP($A$1,tab_z,3,FALSE)&amp;(12+((ROW()-3)*3))),Système!$N$17))</f>
        <v/>
      </c>
      <c r="AL49" s="111" t="str">
        <f ca="1">IF($A49="","",COUNTIF(INDIRECT("Planning!"&amp;VLOOKUP($A$1,tab_z,2,FALSE)&amp;(12+((ROW()-3)*3))&amp;":"&amp;VLOOKUP($A$1,tab_z,3,FALSE)&amp;(12+((ROW()-3)*3))),Système!$N$43))</f>
        <v/>
      </c>
    </row>
    <row r="50" spans="1:38" ht="18.75" customHeight="1" x14ac:dyDescent="0.25">
      <c r="A50" s="107" t="str">
        <f t="shared" ca="1" si="1"/>
        <v/>
      </c>
      <c r="B50" s="108" t="str">
        <f t="shared" ca="1" si="2"/>
        <v/>
      </c>
      <c r="C50" s="108" t="str">
        <f t="shared" ca="1" si="6"/>
        <v/>
      </c>
      <c r="D50" s="109" t="str">
        <f t="shared" ca="1" si="0"/>
        <v/>
      </c>
      <c r="E50" s="110" t="str">
        <f ca="1">IF($A50="","",COUNTIF(INDIRECT("Planning!"&amp;VLOOKUP($A$1,tab_z,2,FALSE)&amp;(17+((ROW()-3)*3))&amp;":"&amp;VLOOKUP($A$1,tab_z,3,FALSE)&amp;(18+((ROW()-3)*3))),Système!$J$3)*Système!$K$3)</f>
        <v/>
      </c>
      <c r="F50" s="110" t="str">
        <f ca="1">IF($A50="","",COUNTIF(INDIRECT("Planning!"&amp;VLOOKUP($A$1,tab_z,2,FALSE)&amp;(17+((ROW()-3)*3))&amp;":"&amp;VLOOKUP($A$1,tab_z,3,FALSE)&amp;(18+((ROW()-3)*3))),Système!$J$4)*Système!$K$4)</f>
        <v/>
      </c>
      <c r="G50" s="110" t="str">
        <f ca="1">IF($A50="","",COUNTIF(INDIRECT("Planning!"&amp;VLOOKUP($A$1,tab_z,2,FALSE)&amp;(17+((ROW()-3)*3))&amp;":"&amp;VLOOKUP($A$1,tab_z,3,FALSE)&amp;(18+((ROW()-3)*3))),Système!$J$5)*Système!$K$5)</f>
        <v/>
      </c>
      <c r="H50" s="110" t="str">
        <f ca="1">IF($A50="","",COUNTIF(INDIRECT("Planning!"&amp;VLOOKUP($A$1,tab_z,2,FALSE)&amp;(17+((ROW()-3)*3))&amp;":"&amp;VLOOKUP($A$1,tab_z,3,FALSE)&amp;(18+((ROW()-3)*3))),Système!$J$9)*Système!$K$9)</f>
        <v/>
      </c>
      <c r="I50" s="110" t="str">
        <f ca="1">IF($A50="","",COUNTIF(INDIRECT("Planning!"&amp;VLOOKUP($A$1,tab_z,2,FALSE)&amp;(17+((ROW()-3)*3))&amp;":"&amp;VLOOKUP($A$1,tab_z,3,FALSE)&amp;(18+((ROW()-3)*3))),Système!$J$10)*Système!$K$10)</f>
        <v/>
      </c>
      <c r="J50" s="110" t="str">
        <f ca="1">IF($A50="","",COUNTIF(INDIRECT("Planning!"&amp;VLOOKUP($A$1,tab_z,2,FALSE)&amp;(17+((ROW()-3)*3))&amp;":"&amp;VLOOKUP($A$1,tab_z,3,FALSE)&amp;(18+((ROW()-3)*3))),Système!$J$11)*Système!$K$11)</f>
        <v/>
      </c>
      <c r="K50" s="110" t="str">
        <f ca="1">IF($A50="","",COUNTIF(INDIRECT("Planning!"&amp;VLOOKUP($A$1,tab_z,2,FALSE)&amp;(17+((ROW()-3)*3))&amp;":"&amp;VLOOKUP($A$1,tab_z,3,FALSE)&amp;(18+((ROW()-3)*3))),Système!$J$12)*Système!$K$12)</f>
        <v/>
      </c>
      <c r="L50" s="110" t="str">
        <f ca="1">IF($A50="","",COUNTIF(INDIRECT("Planning!"&amp;VLOOKUP($A$1,tab_z,2,FALSE)&amp;(17+((ROW()-3)*3))&amp;":"&amp;VLOOKUP($A$1,tab_z,3,FALSE)&amp;(18+((ROW()-3)*3))),Système!$J$13)*Système!$K$13)</f>
        <v/>
      </c>
      <c r="M50" s="110" t="str">
        <f ca="1">IF($A50="","",COUNTIF(INDIRECT("Planning!"&amp;VLOOKUP($A$1,tab_z,2,FALSE)&amp;(17+((ROW()-3)*3))&amp;":"&amp;VLOOKUP($A$1,tab_z,3,FALSE)&amp;(18+((ROW()-3)*3))),Système!$J$14)*Système!$K$14)</f>
        <v/>
      </c>
      <c r="N50" s="110" t="str">
        <f ca="1">IF($A50="","",COUNTIF(INDIRECT("Planning!"&amp;VLOOKUP($A$1,tab_z,2,FALSE)&amp;(17+((ROW()-3)*3))&amp;":"&amp;VLOOKUP($A$1,tab_z,3,FALSE)&amp;(18+((ROW()-3)*3))),Système!$J$15)*Système!$K$15)</f>
        <v/>
      </c>
      <c r="O50" s="110" t="str">
        <f ca="1">IF($A50="","",COUNTIF(INDIRECT("Planning!"&amp;VLOOKUP($A$1,tab_z,2,FALSE)&amp;(17+((ROW()-3)*3))&amp;":"&amp;VLOOKUP($A$1,tab_z,3,FALSE)&amp;(18+((ROW()-3)*3))),Système!$J$16)*Système!$K$16)</f>
        <v/>
      </c>
      <c r="P50" s="110" t="str">
        <f ca="1">IF($A50="","",COUNTIF(INDIRECT("Planning!"&amp;VLOOKUP($A$1,tab_z,2,FALSE)&amp;(17+((ROW()-3)*3))&amp;":"&amp;VLOOKUP($A$1,tab_z,3,FALSE)&amp;(18+((ROW()-3)*3))),Système!$J$21)*Système!$K$21)</f>
        <v/>
      </c>
      <c r="Q50" s="110" t="str">
        <f ca="1">IF($A50="","",COUNTIF(INDIRECT("Planning!"&amp;VLOOKUP($A$1,tab_z,2,FALSE)&amp;(17+((ROW()-3)*3))&amp;":"&amp;VLOOKUP($A$1,tab_z,3,FALSE)&amp;(18+((ROW()-3)*3))),Système!$J$22)*Système!$K$22)</f>
        <v/>
      </c>
      <c r="R50" s="110" t="str">
        <f ca="1">IF($A50="","",COUNTIF(INDIRECT("Planning!"&amp;VLOOKUP($A$1,tab_z,2,FALSE)&amp;(17+((ROW()-3)*3))&amp;":"&amp;VLOOKUP($A$1,tab_z,3,FALSE)&amp;(18+((ROW()-3)*3))),Système!$J$23)*Système!$K$23)</f>
        <v/>
      </c>
      <c r="S50" s="110" t="str">
        <f ca="1">IF($A50="","",COUNTIF(INDIRECT("Planning!"&amp;VLOOKUP($A$1,tab_z,2,FALSE)&amp;(17+((ROW()-3)*3))&amp;":"&amp;VLOOKUP($A$1,tab_z,3,FALSE)&amp;(18+((ROW()-3)*3))),Système!$J$24)*Système!$K$24)</f>
        <v/>
      </c>
      <c r="T50" s="110" t="str">
        <f ca="1">IF($A50="","",COUNTIF(INDIRECT("Planning!"&amp;VLOOKUP($A$1,tab_z,2,FALSE)&amp;(17+((ROW()-3)*3))&amp;":"&amp;VLOOKUP($A$1,tab_z,3,FALSE)&amp;(18+((ROW()-3)*3))),Système!$J$27)*Système!$K$27)</f>
        <v/>
      </c>
      <c r="U50" s="110" t="str">
        <f ca="1">IF($A50="","",COUNTIF(INDIRECT("Planning!"&amp;VLOOKUP($A$1,tab_z,2,FALSE)&amp;(17+((ROW()-3)*3))&amp;":"&amp;VLOOKUP($A$1,tab_z,3,FALSE)&amp;(18+((ROW()-3)*3))),Système!$J$28)*Système!$K$28)</f>
        <v/>
      </c>
      <c r="V50" s="110" t="str">
        <f ca="1">IF($A50="","",COUNTIF(INDIRECT("Planning!"&amp;VLOOKUP($A$1,tab_z,2,FALSE)&amp;(17+((ROW()-3)*3))&amp;":"&amp;VLOOKUP($A$1,tab_z,3,FALSE)&amp;(18+((ROW()-3)*3))),Système!$J$29)*Système!$K$29)</f>
        <v/>
      </c>
      <c r="W50" s="110" t="str">
        <f ca="1">IF($A50="","",COUNTIF(INDIRECT("Planning!"&amp;VLOOKUP($A$1,tab_z,2,FALSE)&amp;(17+((ROW()-3)*3))&amp;":"&amp;VLOOKUP($A$1,tab_z,3,FALSE)&amp;(18+((ROW()-3)*3))),Système!$J$30)*Système!$K$30)</f>
        <v/>
      </c>
      <c r="X50" s="110" t="str">
        <f ca="1">IF($A50="","",COUNTIF(INDIRECT("Planning!"&amp;VLOOKUP($A$1,tab_z,2,FALSE)&amp;(17+((ROW()-3)*3))&amp;":"&amp;VLOOKUP($A$1,tab_z,3,FALSE)&amp;(18+((ROW()-3)*3))),Système!$J$33)*Système!$K$33)</f>
        <v/>
      </c>
      <c r="Y50" s="110" t="str">
        <f ca="1">IF($A50="","",COUNTIF(INDIRECT("Planning!"&amp;VLOOKUP($A$1,tab_z,2,FALSE)&amp;(17+((ROW()-3)*3))&amp;":"&amp;VLOOKUP($A$1,tab_z,3,FALSE)&amp;(18+((ROW()-3)*3))),Système!$J$34)*Système!$K$34)</f>
        <v/>
      </c>
      <c r="Z50" s="110" t="str">
        <f ca="1">IF($A50="","",COUNTIF(INDIRECT("Planning!"&amp;VLOOKUP($A$1,tab_z,2,FALSE)&amp;(17+((ROW()-3)*3))&amp;":"&amp;VLOOKUP($A$1,tab_z,3,FALSE)&amp;(18+((ROW()-3)*3))),Système!$J$35)*Système!$K$35)</f>
        <v/>
      </c>
      <c r="AA50" s="110" t="str">
        <f ca="1">IF($A50="","",COUNTIF(INDIRECT("Planning!"&amp;VLOOKUP($A$1,tab_z,2,FALSE)&amp;(17+((ROW()-3)*3))&amp;":"&amp;VLOOKUP($A$1,tab_z,3,FALSE)&amp;(18+((ROW()-3)*3))),Système!$J$36)*Système!$K$36)</f>
        <v/>
      </c>
      <c r="AB50" s="110" t="str">
        <f ca="1">IF($A50="","",COUNTIF(INDIRECT("Planning!"&amp;VLOOKUP($A$1,tab_z,2,FALSE)&amp;(17+((ROW()-3)*3))&amp;":"&amp;VLOOKUP($A$1,tab_z,3,FALSE)&amp;(18+((ROW()-3)*3))),Système!$J$37)*Système!$K$37)</f>
        <v/>
      </c>
      <c r="AC50" s="111" t="str">
        <f ca="1">IF($A50="","",COUNTIF(INDIRECT("Planning!"&amp;VLOOKUP($A$1,tab_z,2,FALSE)&amp;(12+((ROW()-3)*3))&amp;":"&amp;VLOOKUP($A$1,tab_z,3,FALSE)&amp;(12+((ROW()-3)*3))),Système!$N$6))</f>
        <v/>
      </c>
      <c r="AD50" s="111" t="str">
        <f ca="1">IF($A50="","",COUNTIF(INDIRECT("Planning!"&amp;VLOOKUP($A$1,tab_z,2,FALSE)&amp;(12+((ROW()-3)*3))&amp;":"&amp;VLOOKUP($A$1,tab_z,3,FALSE)&amp;(12+((ROW()-3)*3))),Système!$N$7))</f>
        <v/>
      </c>
      <c r="AE50" s="111" t="str">
        <f ca="1">IF($A50="","",COUNTIF(INDIRECT("Planning!"&amp;VLOOKUP($A$1,tab_z,2,FALSE)&amp;(12+((ROW()-3)*3))&amp;":"&amp;VLOOKUP($A$1,tab_z,3,FALSE)&amp;(12+((ROW()-3)*3))),Système!$N$8))</f>
        <v/>
      </c>
      <c r="AF50" s="111" t="str">
        <f ca="1">IF($A50="","",COUNTIF(INDIRECT("Planning!"&amp;VLOOKUP($A$1,tab_z,2,FALSE)&amp;(12+((ROW()-3)*3))&amp;":"&amp;VLOOKUP($A$1,tab_z,3,FALSE)&amp;(12+((ROW()-3)*3))),Système!$N$10))</f>
        <v/>
      </c>
      <c r="AG50" s="111" t="str">
        <f ca="1">IF($A50="","",COUNTIF(INDIRECT("Planning!"&amp;VLOOKUP($A$1,tab_z,2,FALSE)&amp;(12+((ROW()-3)*3))&amp;":"&amp;VLOOKUP($A$1,tab_z,3,FALSE)&amp;(12+((ROW()-3)*3))),Système!$N$11))</f>
        <v/>
      </c>
      <c r="AH50" s="111" t="str">
        <f ca="1">IF($A50="","",COUNTIF(INDIRECT("Planning!"&amp;VLOOKUP($A$1,tab_z,2,FALSE)&amp;(12+((ROW()-3)*3))&amp;":"&amp;VLOOKUP($A$1,tab_z,3,FALSE)&amp;(12+((ROW()-3)*3))),Système!$N$13))</f>
        <v/>
      </c>
      <c r="AI50" s="111" t="str">
        <f ca="1">IF($A50="","",COUNTIF(INDIRECT("Planning!"&amp;VLOOKUP($A$1,tab_z,2,FALSE)&amp;(12+((ROW()-3)*3))&amp;":"&amp;VLOOKUP($A$1,tab_z,3,FALSE)&amp;(12+((ROW()-3)*3))),Système!$N$15))</f>
        <v/>
      </c>
      <c r="AJ50" s="111" t="str">
        <f ca="1">IF($A50="","",COUNTIF(INDIRECT("Planning!"&amp;VLOOKUP($A$1,tab_z,2,FALSE)&amp;(12+((ROW()-3)*3))&amp;":"&amp;VLOOKUP($A$1,tab_z,3,FALSE)&amp;(12+((ROW()-3)*3))),Système!$N$16))</f>
        <v/>
      </c>
      <c r="AK50" s="111" t="str">
        <f ca="1">IF($A50="","",COUNTIF(INDIRECT("Planning!"&amp;VLOOKUP($A$1,tab_z,2,FALSE)&amp;(12+((ROW()-3)*3))&amp;":"&amp;VLOOKUP($A$1,tab_z,3,FALSE)&amp;(12+((ROW()-3)*3))),Système!$N$17))</f>
        <v/>
      </c>
      <c r="AL50" s="111" t="str">
        <f ca="1">IF($A50="","",COUNTIF(INDIRECT("Planning!"&amp;VLOOKUP($A$1,tab_z,2,FALSE)&amp;(12+((ROW()-3)*3))&amp;":"&amp;VLOOKUP($A$1,tab_z,3,FALSE)&amp;(12+((ROW()-3)*3))),Système!$N$43))</f>
        <v/>
      </c>
    </row>
    <row r="51" spans="1:38" ht="18.75" customHeight="1" x14ac:dyDescent="0.25">
      <c r="A51" s="107" t="str">
        <f t="shared" ca="1" si="1"/>
        <v/>
      </c>
      <c r="B51" s="108" t="str">
        <f t="shared" ca="1" si="2"/>
        <v/>
      </c>
      <c r="C51" s="108" t="str">
        <f t="shared" ca="1" si="6"/>
        <v/>
      </c>
      <c r="D51" s="109" t="str">
        <f t="shared" ca="1" si="0"/>
        <v/>
      </c>
      <c r="E51" s="110" t="str">
        <f ca="1">IF($A51="","",COUNTIF(INDIRECT("Planning!"&amp;VLOOKUP($A$1,tab_z,2,FALSE)&amp;(17+((ROW()-3)*3))&amp;":"&amp;VLOOKUP($A$1,tab_z,3,FALSE)&amp;(18+((ROW()-3)*3))),Système!$J$3)*Système!$K$3)</f>
        <v/>
      </c>
      <c r="F51" s="110" t="str">
        <f ca="1">IF($A51="","",COUNTIF(INDIRECT("Planning!"&amp;VLOOKUP($A$1,tab_z,2,FALSE)&amp;(17+((ROW()-3)*3))&amp;":"&amp;VLOOKUP($A$1,tab_z,3,FALSE)&amp;(18+((ROW()-3)*3))),Système!$J$4)*Système!$K$4)</f>
        <v/>
      </c>
      <c r="G51" s="110" t="str">
        <f ca="1">IF($A51="","",COUNTIF(INDIRECT("Planning!"&amp;VLOOKUP($A$1,tab_z,2,FALSE)&amp;(17+((ROW()-3)*3))&amp;":"&amp;VLOOKUP($A$1,tab_z,3,FALSE)&amp;(18+((ROW()-3)*3))),Système!$J$5)*Système!$K$5)</f>
        <v/>
      </c>
      <c r="H51" s="110" t="str">
        <f ca="1">IF($A51="","",COUNTIF(INDIRECT("Planning!"&amp;VLOOKUP($A$1,tab_z,2,FALSE)&amp;(17+((ROW()-3)*3))&amp;":"&amp;VLOOKUP($A$1,tab_z,3,FALSE)&amp;(18+((ROW()-3)*3))),Système!$J$9)*Système!$K$9)</f>
        <v/>
      </c>
      <c r="I51" s="110" t="str">
        <f ca="1">IF($A51="","",COUNTIF(INDIRECT("Planning!"&amp;VLOOKUP($A$1,tab_z,2,FALSE)&amp;(17+((ROW()-3)*3))&amp;":"&amp;VLOOKUP($A$1,tab_z,3,FALSE)&amp;(18+((ROW()-3)*3))),Système!$J$10)*Système!$K$10)</f>
        <v/>
      </c>
      <c r="J51" s="110" t="str">
        <f ca="1">IF($A51="","",COUNTIF(INDIRECT("Planning!"&amp;VLOOKUP($A$1,tab_z,2,FALSE)&amp;(17+((ROW()-3)*3))&amp;":"&amp;VLOOKUP($A$1,tab_z,3,FALSE)&amp;(18+((ROW()-3)*3))),Système!$J$11)*Système!$K$11)</f>
        <v/>
      </c>
      <c r="K51" s="110" t="str">
        <f ca="1">IF($A51="","",COUNTIF(INDIRECT("Planning!"&amp;VLOOKUP($A$1,tab_z,2,FALSE)&amp;(17+((ROW()-3)*3))&amp;":"&amp;VLOOKUP($A$1,tab_z,3,FALSE)&amp;(18+((ROW()-3)*3))),Système!$J$12)*Système!$K$12)</f>
        <v/>
      </c>
      <c r="L51" s="110" t="str">
        <f ca="1">IF($A51="","",COUNTIF(INDIRECT("Planning!"&amp;VLOOKUP($A$1,tab_z,2,FALSE)&amp;(17+((ROW()-3)*3))&amp;":"&amp;VLOOKUP($A$1,tab_z,3,FALSE)&amp;(18+((ROW()-3)*3))),Système!$J$13)*Système!$K$13)</f>
        <v/>
      </c>
      <c r="M51" s="110" t="str">
        <f ca="1">IF($A51="","",COUNTIF(INDIRECT("Planning!"&amp;VLOOKUP($A$1,tab_z,2,FALSE)&amp;(17+((ROW()-3)*3))&amp;":"&amp;VLOOKUP($A$1,tab_z,3,FALSE)&amp;(18+((ROW()-3)*3))),Système!$J$14)*Système!$K$14)</f>
        <v/>
      </c>
      <c r="N51" s="110" t="str">
        <f ca="1">IF($A51="","",COUNTIF(INDIRECT("Planning!"&amp;VLOOKUP($A$1,tab_z,2,FALSE)&amp;(17+((ROW()-3)*3))&amp;":"&amp;VLOOKUP($A$1,tab_z,3,FALSE)&amp;(18+((ROW()-3)*3))),Système!$J$15)*Système!$K$15)</f>
        <v/>
      </c>
      <c r="O51" s="110" t="str">
        <f ca="1">IF($A51="","",COUNTIF(INDIRECT("Planning!"&amp;VLOOKUP($A$1,tab_z,2,FALSE)&amp;(17+((ROW()-3)*3))&amp;":"&amp;VLOOKUP($A$1,tab_z,3,FALSE)&amp;(18+((ROW()-3)*3))),Système!$J$16)*Système!$K$16)</f>
        <v/>
      </c>
      <c r="P51" s="110" t="str">
        <f ca="1">IF($A51="","",COUNTIF(INDIRECT("Planning!"&amp;VLOOKUP($A$1,tab_z,2,FALSE)&amp;(17+((ROW()-3)*3))&amp;":"&amp;VLOOKUP($A$1,tab_z,3,FALSE)&amp;(18+((ROW()-3)*3))),Système!$J$21)*Système!$K$21)</f>
        <v/>
      </c>
      <c r="Q51" s="110" t="str">
        <f ca="1">IF($A51="","",COUNTIF(INDIRECT("Planning!"&amp;VLOOKUP($A$1,tab_z,2,FALSE)&amp;(17+((ROW()-3)*3))&amp;":"&amp;VLOOKUP($A$1,tab_z,3,FALSE)&amp;(18+((ROW()-3)*3))),Système!$J$22)*Système!$K$22)</f>
        <v/>
      </c>
      <c r="R51" s="110" t="str">
        <f ca="1">IF($A51="","",COUNTIF(INDIRECT("Planning!"&amp;VLOOKUP($A$1,tab_z,2,FALSE)&amp;(17+((ROW()-3)*3))&amp;":"&amp;VLOOKUP($A$1,tab_z,3,FALSE)&amp;(18+((ROW()-3)*3))),Système!$J$23)*Système!$K$23)</f>
        <v/>
      </c>
      <c r="S51" s="110" t="str">
        <f ca="1">IF($A51="","",COUNTIF(INDIRECT("Planning!"&amp;VLOOKUP($A$1,tab_z,2,FALSE)&amp;(17+((ROW()-3)*3))&amp;":"&amp;VLOOKUP($A$1,tab_z,3,FALSE)&amp;(18+((ROW()-3)*3))),Système!$J$24)*Système!$K$24)</f>
        <v/>
      </c>
      <c r="T51" s="110" t="str">
        <f ca="1">IF($A51="","",COUNTIF(INDIRECT("Planning!"&amp;VLOOKUP($A$1,tab_z,2,FALSE)&amp;(17+((ROW()-3)*3))&amp;":"&amp;VLOOKUP($A$1,tab_z,3,FALSE)&amp;(18+((ROW()-3)*3))),Système!$J$27)*Système!$K$27)</f>
        <v/>
      </c>
      <c r="U51" s="110" t="str">
        <f ca="1">IF($A51="","",COUNTIF(INDIRECT("Planning!"&amp;VLOOKUP($A$1,tab_z,2,FALSE)&amp;(17+((ROW()-3)*3))&amp;":"&amp;VLOOKUP($A$1,tab_z,3,FALSE)&amp;(18+((ROW()-3)*3))),Système!$J$28)*Système!$K$28)</f>
        <v/>
      </c>
      <c r="V51" s="110" t="str">
        <f ca="1">IF($A51="","",COUNTIF(INDIRECT("Planning!"&amp;VLOOKUP($A$1,tab_z,2,FALSE)&amp;(17+((ROW()-3)*3))&amp;":"&amp;VLOOKUP($A$1,tab_z,3,FALSE)&amp;(18+((ROW()-3)*3))),Système!$J$29)*Système!$K$29)</f>
        <v/>
      </c>
      <c r="W51" s="110" t="str">
        <f ca="1">IF($A51="","",COUNTIF(INDIRECT("Planning!"&amp;VLOOKUP($A$1,tab_z,2,FALSE)&amp;(17+((ROW()-3)*3))&amp;":"&amp;VLOOKUP($A$1,tab_z,3,FALSE)&amp;(18+((ROW()-3)*3))),Système!$J$30)*Système!$K$30)</f>
        <v/>
      </c>
      <c r="X51" s="110" t="str">
        <f ca="1">IF($A51="","",COUNTIF(INDIRECT("Planning!"&amp;VLOOKUP($A$1,tab_z,2,FALSE)&amp;(17+((ROW()-3)*3))&amp;":"&amp;VLOOKUP($A$1,tab_z,3,FALSE)&amp;(18+((ROW()-3)*3))),Système!$J$33)*Système!$K$33)</f>
        <v/>
      </c>
      <c r="Y51" s="110" t="str">
        <f ca="1">IF($A51="","",COUNTIF(INDIRECT("Planning!"&amp;VLOOKUP($A$1,tab_z,2,FALSE)&amp;(17+((ROW()-3)*3))&amp;":"&amp;VLOOKUP($A$1,tab_z,3,FALSE)&amp;(18+((ROW()-3)*3))),Système!$J$34)*Système!$K$34)</f>
        <v/>
      </c>
      <c r="Z51" s="110" t="str">
        <f ca="1">IF($A51="","",COUNTIF(INDIRECT("Planning!"&amp;VLOOKUP($A$1,tab_z,2,FALSE)&amp;(17+((ROW()-3)*3))&amp;":"&amp;VLOOKUP($A$1,tab_z,3,FALSE)&amp;(18+((ROW()-3)*3))),Système!$J$35)*Système!$K$35)</f>
        <v/>
      </c>
      <c r="AA51" s="110" t="str">
        <f ca="1">IF($A51="","",COUNTIF(INDIRECT("Planning!"&amp;VLOOKUP($A$1,tab_z,2,FALSE)&amp;(17+((ROW()-3)*3))&amp;":"&amp;VLOOKUP($A$1,tab_z,3,FALSE)&amp;(18+((ROW()-3)*3))),Système!$J$36)*Système!$K$36)</f>
        <v/>
      </c>
      <c r="AB51" s="110" t="str">
        <f ca="1">IF($A51="","",COUNTIF(INDIRECT("Planning!"&amp;VLOOKUP($A$1,tab_z,2,FALSE)&amp;(17+((ROW()-3)*3))&amp;":"&amp;VLOOKUP($A$1,tab_z,3,FALSE)&amp;(18+((ROW()-3)*3))),Système!$J$37)*Système!$K$37)</f>
        <v/>
      </c>
      <c r="AC51" s="111" t="str">
        <f ca="1">IF($A51="","",COUNTIF(INDIRECT("Planning!"&amp;VLOOKUP($A$1,tab_z,2,FALSE)&amp;(12+((ROW()-3)*3))&amp;":"&amp;VLOOKUP($A$1,tab_z,3,FALSE)&amp;(12+((ROW()-3)*3))),Système!$N$6))</f>
        <v/>
      </c>
      <c r="AD51" s="111" t="str">
        <f ca="1">IF($A51="","",COUNTIF(INDIRECT("Planning!"&amp;VLOOKUP($A$1,tab_z,2,FALSE)&amp;(12+((ROW()-3)*3))&amp;":"&amp;VLOOKUP($A$1,tab_z,3,FALSE)&amp;(12+((ROW()-3)*3))),Système!$N$7))</f>
        <v/>
      </c>
      <c r="AE51" s="111" t="str">
        <f ca="1">IF($A51="","",COUNTIF(INDIRECT("Planning!"&amp;VLOOKUP($A$1,tab_z,2,FALSE)&amp;(12+((ROW()-3)*3))&amp;":"&amp;VLOOKUP($A$1,tab_z,3,FALSE)&amp;(12+((ROW()-3)*3))),Système!$N$8))</f>
        <v/>
      </c>
      <c r="AF51" s="111" t="str">
        <f ca="1">IF($A51="","",COUNTIF(INDIRECT("Planning!"&amp;VLOOKUP($A$1,tab_z,2,FALSE)&amp;(12+((ROW()-3)*3))&amp;":"&amp;VLOOKUP($A$1,tab_z,3,FALSE)&amp;(12+((ROW()-3)*3))),Système!$N$10))</f>
        <v/>
      </c>
      <c r="AG51" s="111" t="str">
        <f ca="1">IF($A51="","",COUNTIF(INDIRECT("Planning!"&amp;VLOOKUP($A$1,tab_z,2,FALSE)&amp;(12+((ROW()-3)*3))&amp;":"&amp;VLOOKUP($A$1,tab_z,3,FALSE)&amp;(12+((ROW()-3)*3))),Système!$N$11))</f>
        <v/>
      </c>
      <c r="AH51" s="111" t="str">
        <f ca="1">IF($A51="","",COUNTIF(INDIRECT("Planning!"&amp;VLOOKUP($A$1,tab_z,2,FALSE)&amp;(12+((ROW()-3)*3))&amp;":"&amp;VLOOKUP($A$1,tab_z,3,FALSE)&amp;(12+((ROW()-3)*3))),Système!$N$13))</f>
        <v/>
      </c>
      <c r="AI51" s="111" t="str">
        <f ca="1">IF($A51="","",COUNTIF(INDIRECT("Planning!"&amp;VLOOKUP($A$1,tab_z,2,FALSE)&amp;(12+((ROW()-3)*3))&amp;":"&amp;VLOOKUP($A$1,tab_z,3,FALSE)&amp;(12+((ROW()-3)*3))),Système!$N$15))</f>
        <v/>
      </c>
      <c r="AJ51" s="111" t="str">
        <f ca="1">IF($A51="","",COUNTIF(INDIRECT("Planning!"&amp;VLOOKUP($A$1,tab_z,2,FALSE)&amp;(12+((ROW()-3)*3))&amp;":"&amp;VLOOKUP($A$1,tab_z,3,FALSE)&amp;(12+((ROW()-3)*3))),Système!$N$16))</f>
        <v/>
      </c>
      <c r="AK51" s="111" t="str">
        <f ca="1">IF($A51="","",COUNTIF(INDIRECT("Planning!"&amp;VLOOKUP($A$1,tab_z,2,FALSE)&amp;(12+((ROW()-3)*3))&amp;":"&amp;VLOOKUP($A$1,tab_z,3,FALSE)&amp;(12+((ROW()-3)*3))),Système!$N$17))</f>
        <v/>
      </c>
      <c r="AL51" s="111" t="str">
        <f ca="1">IF($A51="","",COUNTIF(INDIRECT("Planning!"&amp;VLOOKUP($A$1,tab_z,2,FALSE)&amp;(12+((ROW()-3)*3))&amp;":"&amp;VLOOKUP($A$1,tab_z,3,FALSE)&amp;(12+((ROW()-3)*3))),Système!$N$43))</f>
        <v/>
      </c>
    </row>
    <row r="52" spans="1:38" ht="18.75" customHeight="1" x14ac:dyDescent="0.25">
      <c r="A52" s="107" t="str">
        <f t="shared" ca="1" si="1"/>
        <v/>
      </c>
      <c r="B52" s="108" t="str">
        <f t="shared" ca="1" si="2"/>
        <v/>
      </c>
      <c r="C52" s="108" t="str">
        <f t="shared" ca="1" si="6"/>
        <v/>
      </c>
      <c r="D52" s="109" t="str">
        <f t="shared" ca="1" si="0"/>
        <v/>
      </c>
      <c r="E52" s="110" t="str">
        <f ca="1">IF($A52="","",COUNTIF(INDIRECT("Planning!"&amp;VLOOKUP($A$1,tab_z,2,FALSE)&amp;(17+((ROW()-3)*3))&amp;":"&amp;VLOOKUP($A$1,tab_z,3,FALSE)&amp;(18+((ROW()-3)*3))),Système!$J$3)*Système!$K$3)</f>
        <v/>
      </c>
      <c r="F52" s="110" t="str">
        <f ca="1">IF($A52="","",COUNTIF(INDIRECT("Planning!"&amp;VLOOKUP($A$1,tab_z,2,FALSE)&amp;(17+((ROW()-3)*3))&amp;":"&amp;VLOOKUP($A$1,tab_z,3,FALSE)&amp;(18+((ROW()-3)*3))),Système!$J$4)*Système!$K$4)</f>
        <v/>
      </c>
      <c r="G52" s="110" t="str">
        <f ca="1">IF($A52="","",COUNTIF(INDIRECT("Planning!"&amp;VLOOKUP($A$1,tab_z,2,FALSE)&amp;(17+((ROW()-3)*3))&amp;":"&amp;VLOOKUP($A$1,tab_z,3,FALSE)&amp;(18+((ROW()-3)*3))),Système!$J$5)*Système!$K$5)</f>
        <v/>
      </c>
      <c r="H52" s="110" t="str">
        <f ca="1">IF($A52="","",COUNTIF(INDIRECT("Planning!"&amp;VLOOKUP($A$1,tab_z,2,FALSE)&amp;(17+((ROW()-3)*3))&amp;":"&amp;VLOOKUP($A$1,tab_z,3,FALSE)&amp;(18+((ROW()-3)*3))),Système!$J$9)*Système!$K$9)</f>
        <v/>
      </c>
      <c r="I52" s="110" t="str">
        <f ca="1">IF($A52="","",COUNTIF(INDIRECT("Planning!"&amp;VLOOKUP($A$1,tab_z,2,FALSE)&amp;(17+((ROW()-3)*3))&amp;":"&amp;VLOOKUP($A$1,tab_z,3,FALSE)&amp;(18+((ROW()-3)*3))),Système!$J$10)*Système!$K$10)</f>
        <v/>
      </c>
      <c r="J52" s="110" t="str">
        <f ca="1">IF($A52="","",COUNTIF(INDIRECT("Planning!"&amp;VLOOKUP($A$1,tab_z,2,FALSE)&amp;(17+((ROW()-3)*3))&amp;":"&amp;VLOOKUP($A$1,tab_z,3,FALSE)&amp;(18+((ROW()-3)*3))),Système!$J$11)*Système!$K$11)</f>
        <v/>
      </c>
      <c r="K52" s="110" t="str">
        <f ca="1">IF($A52="","",COUNTIF(INDIRECT("Planning!"&amp;VLOOKUP($A$1,tab_z,2,FALSE)&amp;(17+((ROW()-3)*3))&amp;":"&amp;VLOOKUP($A$1,tab_z,3,FALSE)&amp;(18+((ROW()-3)*3))),Système!$J$12)*Système!$K$12)</f>
        <v/>
      </c>
      <c r="L52" s="110" t="str">
        <f ca="1">IF($A52="","",COUNTIF(INDIRECT("Planning!"&amp;VLOOKUP($A$1,tab_z,2,FALSE)&amp;(17+((ROW()-3)*3))&amp;":"&amp;VLOOKUP($A$1,tab_z,3,FALSE)&amp;(18+((ROW()-3)*3))),Système!$J$13)*Système!$K$13)</f>
        <v/>
      </c>
      <c r="M52" s="110" t="str">
        <f ca="1">IF($A52="","",COUNTIF(INDIRECT("Planning!"&amp;VLOOKUP($A$1,tab_z,2,FALSE)&amp;(17+((ROW()-3)*3))&amp;":"&amp;VLOOKUP($A$1,tab_z,3,FALSE)&amp;(18+((ROW()-3)*3))),Système!$J$14)*Système!$K$14)</f>
        <v/>
      </c>
      <c r="N52" s="110" t="str">
        <f ca="1">IF($A52="","",COUNTIF(INDIRECT("Planning!"&amp;VLOOKUP($A$1,tab_z,2,FALSE)&amp;(17+((ROW()-3)*3))&amp;":"&amp;VLOOKUP($A$1,tab_z,3,FALSE)&amp;(18+((ROW()-3)*3))),Système!$J$15)*Système!$K$15)</f>
        <v/>
      </c>
      <c r="O52" s="110" t="str">
        <f ca="1">IF($A52="","",COUNTIF(INDIRECT("Planning!"&amp;VLOOKUP($A$1,tab_z,2,FALSE)&amp;(17+((ROW()-3)*3))&amp;":"&amp;VLOOKUP($A$1,tab_z,3,FALSE)&amp;(18+((ROW()-3)*3))),Système!$J$16)*Système!$K$16)</f>
        <v/>
      </c>
      <c r="P52" s="110" t="str">
        <f ca="1">IF($A52="","",COUNTIF(INDIRECT("Planning!"&amp;VLOOKUP($A$1,tab_z,2,FALSE)&amp;(17+((ROW()-3)*3))&amp;":"&amp;VLOOKUP($A$1,tab_z,3,FALSE)&amp;(18+((ROW()-3)*3))),Système!$J$21)*Système!$K$21)</f>
        <v/>
      </c>
      <c r="Q52" s="110" t="str">
        <f ca="1">IF($A52="","",COUNTIF(INDIRECT("Planning!"&amp;VLOOKUP($A$1,tab_z,2,FALSE)&amp;(17+((ROW()-3)*3))&amp;":"&amp;VLOOKUP($A$1,tab_z,3,FALSE)&amp;(18+((ROW()-3)*3))),Système!$J$22)*Système!$K$22)</f>
        <v/>
      </c>
      <c r="R52" s="110" t="str">
        <f ca="1">IF($A52="","",COUNTIF(INDIRECT("Planning!"&amp;VLOOKUP($A$1,tab_z,2,FALSE)&amp;(17+((ROW()-3)*3))&amp;":"&amp;VLOOKUP($A$1,tab_z,3,FALSE)&amp;(18+((ROW()-3)*3))),Système!$J$23)*Système!$K$23)</f>
        <v/>
      </c>
      <c r="S52" s="110" t="str">
        <f ca="1">IF($A52="","",COUNTIF(INDIRECT("Planning!"&amp;VLOOKUP($A$1,tab_z,2,FALSE)&amp;(17+((ROW()-3)*3))&amp;":"&amp;VLOOKUP($A$1,tab_z,3,FALSE)&amp;(18+((ROW()-3)*3))),Système!$J$24)*Système!$K$24)</f>
        <v/>
      </c>
      <c r="T52" s="110" t="str">
        <f ca="1">IF($A52="","",COUNTIF(INDIRECT("Planning!"&amp;VLOOKUP($A$1,tab_z,2,FALSE)&amp;(17+((ROW()-3)*3))&amp;":"&amp;VLOOKUP($A$1,tab_z,3,FALSE)&amp;(18+((ROW()-3)*3))),Système!$J$27)*Système!$K$27)</f>
        <v/>
      </c>
      <c r="U52" s="110" t="str">
        <f ca="1">IF($A52="","",COUNTIF(INDIRECT("Planning!"&amp;VLOOKUP($A$1,tab_z,2,FALSE)&amp;(17+((ROW()-3)*3))&amp;":"&amp;VLOOKUP($A$1,tab_z,3,FALSE)&amp;(18+((ROW()-3)*3))),Système!$J$28)*Système!$K$28)</f>
        <v/>
      </c>
      <c r="V52" s="110" t="str">
        <f ca="1">IF($A52="","",COUNTIF(INDIRECT("Planning!"&amp;VLOOKUP($A$1,tab_z,2,FALSE)&amp;(17+((ROW()-3)*3))&amp;":"&amp;VLOOKUP($A$1,tab_z,3,FALSE)&amp;(18+((ROW()-3)*3))),Système!$J$29)*Système!$K$29)</f>
        <v/>
      </c>
      <c r="W52" s="110" t="str">
        <f ca="1">IF($A52="","",COUNTIF(INDIRECT("Planning!"&amp;VLOOKUP($A$1,tab_z,2,FALSE)&amp;(17+((ROW()-3)*3))&amp;":"&amp;VLOOKUP($A$1,tab_z,3,FALSE)&amp;(18+((ROW()-3)*3))),Système!$J$30)*Système!$K$30)</f>
        <v/>
      </c>
      <c r="X52" s="110" t="str">
        <f ca="1">IF($A52="","",COUNTIF(INDIRECT("Planning!"&amp;VLOOKUP($A$1,tab_z,2,FALSE)&amp;(17+((ROW()-3)*3))&amp;":"&amp;VLOOKUP($A$1,tab_z,3,FALSE)&amp;(18+((ROW()-3)*3))),Système!$J$33)*Système!$K$33)</f>
        <v/>
      </c>
      <c r="Y52" s="110" t="str">
        <f ca="1">IF($A52="","",COUNTIF(INDIRECT("Planning!"&amp;VLOOKUP($A$1,tab_z,2,FALSE)&amp;(17+((ROW()-3)*3))&amp;":"&amp;VLOOKUP($A$1,tab_z,3,FALSE)&amp;(18+((ROW()-3)*3))),Système!$J$34)*Système!$K$34)</f>
        <v/>
      </c>
      <c r="Z52" s="110" t="str">
        <f ca="1">IF($A52="","",COUNTIF(INDIRECT("Planning!"&amp;VLOOKUP($A$1,tab_z,2,FALSE)&amp;(17+((ROW()-3)*3))&amp;":"&amp;VLOOKUP($A$1,tab_z,3,FALSE)&amp;(18+((ROW()-3)*3))),Système!$J$35)*Système!$K$35)</f>
        <v/>
      </c>
      <c r="AA52" s="110" t="str">
        <f ca="1">IF($A52="","",COUNTIF(INDIRECT("Planning!"&amp;VLOOKUP($A$1,tab_z,2,FALSE)&amp;(17+((ROW()-3)*3))&amp;":"&amp;VLOOKUP($A$1,tab_z,3,FALSE)&amp;(18+((ROW()-3)*3))),Système!$J$36)*Système!$K$36)</f>
        <v/>
      </c>
      <c r="AB52" s="110" t="str">
        <f ca="1">IF($A52="","",COUNTIF(INDIRECT("Planning!"&amp;VLOOKUP($A$1,tab_z,2,FALSE)&amp;(17+((ROW()-3)*3))&amp;":"&amp;VLOOKUP($A$1,tab_z,3,FALSE)&amp;(18+((ROW()-3)*3))),Système!$J$37)*Système!$K$37)</f>
        <v/>
      </c>
      <c r="AC52" s="111" t="str">
        <f ca="1">IF($A52="","",COUNTIF(INDIRECT("Planning!"&amp;VLOOKUP($A$1,tab_z,2,FALSE)&amp;(12+((ROW()-3)*3))&amp;":"&amp;VLOOKUP($A$1,tab_z,3,FALSE)&amp;(12+((ROW()-3)*3))),Système!$N$6))</f>
        <v/>
      </c>
      <c r="AD52" s="111" t="str">
        <f ca="1">IF($A52="","",COUNTIF(INDIRECT("Planning!"&amp;VLOOKUP($A$1,tab_z,2,FALSE)&amp;(12+((ROW()-3)*3))&amp;":"&amp;VLOOKUP($A$1,tab_z,3,FALSE)&amp;(12+((ROW()-3)*3))),Système!$N$7))</f>
        <v/>
      </c>
      <c r="AE52" s="111" t="str">
        <f ca="1">IF($A52="","",COUNTIF(INDIRECT("Planning!"&amp;VLOOKUP($A$1,tab_z,2,FALSE)&amp;(12+((ROW()-3)*3))&amp;":"&amp;VLOOKUP($A$1,tab_z,3,FALSE)&amp;(12+((ROW()-3)*3))),Système!$N$8))</f>
        <v/>
      </c>
      <c r="AF52" s="111" t="str">
        <f ca="1">IF($A52="","",COUNTIF(INDIRECT("Planning!"&amp;VLOOKUP($A$1,tab_z,2,FALSE)&amp;(12+((ROW()-3)*3))&amp;":"&amp;VLOOKUP($A$1,tab_z,3,FALSE)&amp;(12+((ROW()-3)*3))),Système!$N$10))</f>
        <v/>
      </c>
      <c r="AG52" s="111" t="str">
        <f ca="1">IF($A52="","",COUNTIF(INDIRECT("Planning!"&amp;VLOOKUP($A$1,tab_z,2,FALSE)&amp;(12+((ROW()-3)*3))&amp;":"&amp;VLOOKUP($A$1,tab_z,3,FALSE)&amp;(12+((ROW()-3)*3))),Système!$N$11))</f>
        <v/>
      </c>
      <c r="AH52" s="111" t="str">
        <f ca="1">IF($A52="","",COUNTIF(INDIRECT("Planning!"&amp;VLOOKUP($A$1,tab_z,2,FALSE)&amp;(12+((ROW()-3)*3))&amp;":"&amp;VLOOKUP($A$1,tab_z,3,FALSE)&amp;(12+((ROW()-3)*3))),Système!$N$13))</f>
        <v/>
      </c>
      <c r="AI52" s="111" t="str">
        <f ca="1">IF($A52="","",COUNTIF(INDIRECT("Planning!"&amp;VLOOKUP($A$1,tab_z,2,FALSE)&amp;(12+((ROW()-3)*3))&amp;":"&amp;VLOOKUP($A$1,tab_z,3,FALSE)&amp;(12+((ROW()-3)*3))),Système!$N$15))</f>
        <v/>
      </c>
      <c r="AJ52" s="111" t="str">
        <f ca="1">IF($A52="","",COUNTIF(INDIRECT("Planning!"&amp;VLOOKUP($A$1,tab_z,2,FALSE)&amp;(12+((ROW()-3)*3))&amp;":"&amp;VLOOKUP($A$1,tab_z,3,FALSE)&amp;(12+((ROW()-3)*3))),Système!$N$16))</f>
        <v/>
      </c>
      <c r="AK52" s="111" t="str">
        <f ca="1">IF($A52="","",COUNTIF(INDIRECT("Planning!"&amp;VLOOKUP($A$1,tab_z,2,FALSE)&amp;(12+((ROW()-3)*3))&amp;":"&amp;VLOOKUP($A$1,tab_z,3,FALSE)&amp;(12+((ROW()-3)*3))),Système!$N$17))</f>
        <v/>
      </c>
      <c r="AL52" s="111" t="str">
        <f ca="1">IF($A52="","",COUNTIF(INDIRECT("Planning!"&amp;VLOOKUP($A$1,tab_z,2,FALSE)&amp;(12+((ROW()-3)*3))&amp;":"&amp;VLOOKUP($A$1,tab_z,3,FALSE)&amp;(12+((ROW()-3)*3))),Système!$N$43))</f>
        <v/>
      </c>
    </row>
    <row r="53" spans="1:38" ht="18.75" customHeight="1" x14ac:dyDescent="0.25">
      <c r="A53" s="107" t="str">
        <f t="shared" ca="1" si="1"/>
        <v/>
      </c>
      <c r="B53" s="108" t="str">
        <f t="shared" ca="1" si="2"/>
        <v/>
      </c>
      <c r="C53" s="108" t="str">
        <f t="shared" ca="1" si="6"/>
        <v/>
      </c>
      <c r="D53" s="109" t="str">
        <f t="shared" ca="1" si="0"/>
        <v/>
      </c>
      <c r="E53" s="110" t="str">
        <f ca="1">IF($A53="","",COUNTIF(INDIRECT("Planning!"&amp;VLOOKUP($A$1,tab_z,2,FALSE)&amp;(17+((ROW()-3)*3))&amp;":"&amp;VLOOKUP($A$1,tab_z,3,FALSE)&amp;(18+((ROW()-3)*3))),Système!$J$3)*Système!$K$3)</f>
        <v/>
      </c>
      <c r="F53" s="110" t="str">
        <f ca="1">IF($A53="","",COUNTIF(INDIRECT("Planning!"&amp;VLOOKUP($A$1,tab_z,2,FALSE)&amp;(17+((ROW()-3)*3))&amp;":"&amp;VLOOKUP($A$1,tab_z,3,FALSE)&amp;(18+((ROW()-3)*3))),Système!$J$4)*Système!$K$4)</f>
        <v/>
      </c>
      <c r="G53" s="110" t="str">
        <f ca="1">IF($A53="","",COUNTIF(INDIRECT("Planning!"&amp;VLOOKUP($A$1,tab_z,2,FALSE)&amp;(17+((ROW()-3)*3))&amp;":"&amp;VLOOKUP($A$1,tab_z,3,FALSE)&amp;(18+((ROW()-3)*3))),Système!$J$5)*Système!$K$5)</f>
        <v/>
      </c>
      <c r="H53" s="110" t="str">
        <f ca="1">IF($A53="","",COUNTIF(INDIRECT("Planning!"&amp;VLOOKUP($A$1,tab_z,2,FALSE)&amp;(17+((ROW()-3)*3))&amp;":"&amp;VLOOKUP($A$1,tab_z,3,FALSE)&amp;(18+((ROW()-3)*3))),Système!$J$9)*Système!$K$9)</f>
        <v/>
      </c>
      <c r="I53" s="110" t="str">
        <f ca="1">IF($A53="","",COUNTIF(INDIRECT("Planning!"&amp;VLOOKUP($A$1,tab_z,2,FALSE)&amp;(17+((ROW()-3)*3))&amp;":"&amp;VLOOKUP($A$1,tab_z,3,FALSE)&amp;(18+((ROW()-3)*3))),Système!$J$10)*Système!$K$10)</f>
        <v/>
      </c>
      <c r="J53" s="110" t="str">
        <f ca="1">IF($A53="","",COUNTIF(INDIRECT("Planning!"&amp;VLOOKUP($A$1,tab_z,2,FALSE)&amp;(17+((ROW()-3)*3))&amp;":"&amp;VLOOKUP($A$1,tab_z,3,FALSE)&amp;(18+((ROW()-3)*3))),Système!$J$11)*Système!$K$11)</f>
        <v/>
      </c>
      <c r="K53" s="110" t="str">
        <f ca="1">IF($A53="","",COUNTIF(INDIRECT("Planning!"&amp;VLOOKUP($A$1,tab_z,2,FALSE)&amp;(17+((ROW()-3)*3))&amp;":"&amp;VLOOKUP($A$1,tab_z,3,FALSE)&amp;(18+((ROW()-3)*3))),Système!$J$12)*Système!$K$12)</f>
        <v/>
      </c>
      <c r="L53" s="110" t="str">
        <f ca="1">IF($A53="","",COUNTIF(INDIRECT("Planning!"&amp;VLOOKUP($A$1,tab_z,2,FALSE)&amp;(17+((ROW()-3)*3))&amp;":"&amp;VLOOKUP($A$1,tab_z,3,FALSE)&amp;(18+((ROW()-3)*3))),Système!$J$13)*Système!$K$13)</f>
        <v/>
      </c>
      <c r="M53" s="110" t="str">
        <f ca="1">IF($A53="","",COUNTIF(INDIRECT("Planning!"&amp;VLOOKUP($A$1,tab_z,2,FALSE)&amp;(17+((ROW()-3)*3))&amp;":"&amp;VLOOKUP($A$1,tab_z,3,FALSE)&amp;(18+((ROW()-3)*3))),Système!$J$14)*Système!$K$14)</f>
        <v/>
      </c>
      <c r="N53" s="110" t="str">
        <f ca="1">IF($A53="","",COUNTIF(INDIRECT("Planning!"&amp;VLOOKUP($A$1,tab_z,2,FALSE)&amp;(17+((ROW()-3)*3))&amp;":"&amp;VLOOKUP($A$1,tab_z,3,FALSE)&amp;(18+((ROW()-3)*3))),Système!$J$15)*Système!$K$15)</f>
        <v/>
      </c>
      <c r="O53" s="110" t="str">
        <f ca="1">IF($A53="","",COUNTIF(INDIRECT("Planning!"&amp;VLOOKUP($A$1,tab_z,2,FALSE)&amp;(17+((ROW()-3)*3))&amp;":"&amp;VLOOKUP($A$1,tab_z,3,FALSE)&amp;(18+((ROW()-3)*3))),Système!$J$16)*Système!$K$16)</f>
        <v/>
      </c>
      <c r="P53" s="110" t="str">
        <f ca="1">IF($A53="","",COUNTIF(INDIRECT("Planning!"&amp;VLOOKUP($A$1,tab_z,2,FALSE)&amp;(17+((ROW()-3)*3))&amp;":"&amp;VLOOKUP($A$1,tab_z,3,FALSE)&amp;(18+((ROW()-3)*3))),Système!$J$21)*Système!$K$21)</f>
        <v/>
      </c>
      <c r="Q53" s="110" t="str">
        <f ca="1">IF($A53="","",COUNTIF(INDIRECT("Planning!"&amp;VLOOKUP($A$1,tab_z,2,FALSE)&amp;(17+((ROW()-3)*3))&amp;":"&amp;VLOOKUP($A$1,tab_z,3,FALSE)&amp;(18+((ROW()-3)*3))),Système!$J$22)*Système!$K$22)</f>
        <v/>
      </c>
      <c r="R53" s="110" t="str">
        <f ca="1">IF($A53="","",COUNTIF(INDIRECT("Planning!"&amp;VLOOKUP($A$1,tab_z,2,FALSE)&amp;(17+((ROW()-3)*3))&amp;":"&amp;VLOOKUP($A$1,tab_z,3,FALSE)&amp;(18+((ROW()-3)*3))),Système!$J$23)*Système!$K$23)</f>
        <v/>
      </c>
      <c r="S53" s="110" t="str">
        <f ca="1">IF($A53="","",COUNTIF(INDIRECT("Planning!"&amp;VLOOKUP($A$1,tab_z,2,FALSE)&amp;(17+((ROW()-3)*3))&amp;":"&amp;VLOOKUP($A$1,tab_z,3,FALSE)&amp;(18+((ROW()-3)*3))),Système!$J$24)*Système!$K$24)</f>
        <v/>
      </c>
      <c r="T53" s="110" t="str">
        <f ca="1">IF($A53="","",COUNTIF(INDIRECT("Planning!"&amp;VLOOKUP($A$1,tab_z,2,FALSE)&amp;(17+((ROW()-3)*3))&amp;":"&amp;VLOOKUP($A$1,tab_z,3,FALSE)&amp;(18+((ROW()-3)*3))),Système!$J$27)*Système!$K$27)</f>
        <v/>
      </c>
      <c r="U53" s="110" t="str">
        <f ca="1">IF($A53="","",COUNTIF(INDIRECT("Planning!"&amp;VLOOKUP($A$1,tab_z,2,FALSE)&amp;(17+((ROW()-3)*3))&amp;":"&amp;VLOOKUP($A$1,tab_z,3,FALSE)&amp;(18+((ROW()-3)*3))),Système!$J$28)*Système!$K$28)</f>
        <v/>
      </c>
      <c r="V53" s="110" t="str">
        <f ca="1">IF($A53="","",COUNTIF(INDIRECT("Planning!"&amp;VLOOKUP($A$1,tab_z,2,FALSE)&amp;(17+((ROW()-3)*3))&amp;":"&amp;VLOOKUP($A$1,tab_z,3,FALSE)&amp;(18+((ROW()-3)*3))),Système!$J$29)*Système!$K$29)</f>
        <v/>
      </c>
      <c r="W53" s="110" t="str">
        <f ca="1">IF($A53="","",COUNTIF(INDIRECT("Planning!"&amp;VLOOKUP($A$1,tab_z,2,FALSE)&amp;(17+((ROW()-3)*3))&amp;":"&amp;VLOOKUP($A$1,tab_z,3,FALSE)&amp;(18+((ROW()-3)*3))),Système!$J$30)*Système!$K$30)</f>
        <v/>
      </c>
      <c r="X53" s="110" t="str">
        <f ca="1">IF($A53="","",COUNTIF(INDIRECT("Planning!"&amp;VLOOKUP($A$1,tab_z,2,FALSE)&amp;(17+((ROW()-3)*3))&amp;":"&amp;VLOOKUP($A$1,tab_z,3,FALSE)&amp;(18+((ROW()-3)*3))),Système!$J$33)*Système!$K$33)</f>
        <v/>
      </c>
      <c r="Y53" s="110" t="str">
        <f ca="1">IF($A53="","",COUNTIF(INDIRECT("Planning!"&amp;VLOOKUP($A$1,tab_z,2,FALSE)&amp;(17+((ROW()-3)*3))&amp;":"&amp;VLOOKUP($A$1,tab_z,3,FALSE)&amp;(18+((ROW()-3)*3))),Système!$J$34)*Système!$K$34)</f>
        <v/>
      </c>
      <c r="Z53" s="110" t="str">
        <f ca="1">IF($A53="","",COUNTIF(INDIRECT("Planning!"&amp;VLOOKUP($A$1,tab_z,2,FALSE)&amp;(17+((ROW()-3)*3))&amp;":"&amp;VLOOKUP($A$1,tab_z,3,FALSE)&amp;(18+((ROW()-3)*3))),Système!$J$35)*Système!$K$35)</f>
        <v/>
      </c>
      <c r="AA53" s="110" t="str">
        <f ca="1">IF($A53="","",COUNTIF(INDIRECT("Planning!"&amp;VLOOKUP($A$1,tab_z,2,FALSE)&amp;(17+((ROW()-3)*3))&amp;":"&amp;VLOOKUP($A$1,tab_z,3,FALSE)&amp;(18+((ROW()-3)*3))),Système!$J$36)*Système!$K$36)</f>
        <v/>
      </c>
      <c r="AB53" s="110" t="str">
        <f ca="1">IF($A53="","",COUNTIF(INDIRECT("Planning!"&amp;VLOOKUP($A$1,tab_z,2,FALSE)&amp;(17+((ROW()-3)*3))&amp;":"&amp;VLOOKUP($A$1,tab_z,3,FALSE)&amp;(18+((ROW()-3)*3))),Système!$J$37)*Système!$K$37)</f>
        <v/>
      </c>
      <c r="AC53" s="111" t="str">
        <f ca="1">IF($A53="","",COUNTIF(INDIRECT("Planning!"&amp;VLOOKUP($A$1,tab_z,2,FALSE)&amp;(12+((ROW()-3)*3))&amp;":"&amp;VLOOKUP($A$1,tab_z,3,FALSE)&amp;(12+((ROW()-3)*3))),Système!$N$6))</f>
        <v/>
      </c>
      <c r="AD53" s="111" t="str">
        <f ca="1">IF($A53="","",COUNTIF(INDIRECT("Planning!"&amp;VLOOKUP($A$1,tab_z,2,FALSE)&amp;(12+((ROW()-3)*3))&amp;":"&amp;VLOOKUP($A$1,tab_z,3,FALSE)&amp;(12+((ROW()-3)*3))),Système!$N$7))</f>
        <v/>
      </c>
      <c r="AE53" s="111" t="str">
        <f ca="1">IF($A53="","",COUNTIF(INDIRECT("Planning!"&amp;VLOOKUP($A$1,tab_z,2,FALSE)&amp;(12+((ROW()-3)*3))&amp;":"&amp;VLOOKUP($A$1,tab_z,3,FALSE)&amp;(12+((ROW()-3)*3))),Système!$N$8))</f>
        <v/>
      </c>
      <c r="AF53" s="111" t="str">
        <f ca="1">IF($A53="","",COUNTIF(INDIRECT("Planning!"&amp;VLOOKUP($A$1,tab_z,2,FALSE)&amp;(12+((ROW()-3)*3))&amp;":"&amp;VLOOKUP($A$1,tab_z,3,FALSE)&amp;(12+((ROW()-3)*3))),Système!$N$10))</f>
        <v/>
      </c>
      <c r="AG53" s="111" t="str">
        <f ca="1">IF($A53="","",COUNTIF(INDIRECT("Planning!"&amp;VLOOKUP($A$1,tab_z,2,FALSE)&amp;(12+((ROW()-3)*3))&amp;":"&amp;VLOOKUP($A$1,tab_z,3,FALSE)&amp;(12+((ROW()-3)*3))),Système!$N$11))</f>
        <v/>
      </c>
      <c r="AH53" s="111" t="str">
        <f ca="1">IF($A53="","",COUNTIF(INDIRECT("Planning!"&amp;VLOOKUP($A$1,tab_z,2,FALSE)&amp;(12+((ROW()-3)*3))&amp;":"&amp;VLOOKUP($A$1,tab_z,3,FALSE)&amp;(12+((ROW()-3)*3))),Système!$N$13))</f>
        <v/>
      </c>
      <c r="AI53" s="111" t="str">
        <f ca="1">IF($A53="","",COUNTIF(INDIRECT("Planning!"&amp;VLOOKUP($A$1,tab_z,2,FALSE)&amp;(12+((ROW()-3)*3))&amp;":"&amp;VLOOKUP($A$1,tab_z,3,FALSE)&amp;(12+((ROW()-3)*3))),Système!$N$15))</f>
        <v/>
      </c>
      <c r="AJ53" s="111" t="str">
        <f ca="1">IF($A53="","",COUNTIF(INDIRECT("Planning!"&amp;VLOOKUP($A$1,tab_z,2,FALSE)&amp;(12+((ROW()-3)*3))&amp;":"&amp;VLOOKUP($A$1,tab_z,3,FALSE)&amp;(12+((ROW()-3)*3))),Système!$N$16))</f>
        <v/>
      </c>
      <c r="AK53" s="111" t="str">
        <f ca="1">IF($A53="","",COUNTIF(INDIRECT("Planning!"&amp;VLOOKUP($A$1,tab_z,2,FALSE)&amp;(12+((ROW()-3)*3))&amp;":"&amp;VLOOKUP($A$1,tab_z,3,FALSE)&amp;(12+((ROW()-3)*3))),Système!$N$17))</f>
        <v/>
      </c>
      <c r="AL53" s="111" t="str">
        <f ca="1">IF($A53="","",COUNTIF(INDIRECT("Planning!"&amp;VLOOKUP($A$1,tab_z,2,FALSE)&amp;(12+((ROW()-3)*3))&amp;":"&amp;VLOOKUP($A$1,tab_z,3,FALSE)&amp;(12+((ROW()-3)*3))),Système!$N$43))</f>
        <v/>
      </c>
    </row>
    <row r="54" spans="1:38" ht="18.75" customHeight="1" x14ac:dyDescent="0.25">
      <c r="A54" s="107" t="str">
        <f t="shared" ref="A54:A55" ca="1" si="7">IF(INDIRECT("Planning!A"&amp;16+((ROW()-3)*7))&lt;&gt;"",INDIRECT("Planning!A"&amp;16+((ROW()-3)*7)),"")</f>
        <v/>
      </c>
      <c r="B54" s="108" t="str">
        <f t="shared" ref="B54:B55" ca="1" si="8">IF(A54="","",0)</f>
        <v/>
      </c>
      <c r="C54" s="108" t="str">
        <f t="shared" ref="C54" ca="1" si="9">IF(A54="","",Congés_Payés)</f>
        <v/>
      </c>
      <c r="D54" s="109" t="str">
        <f t="shared" ref="D54" ca="1" si="10">IFERROR(B54+C54-SUMPRODUCT((INDIRECT("Planning!A$15:A"&amp;15+((NB_Personnel)*7))=A54)*(INDIRECT("Planning!NJ$15:NJ"&amp;15+((NB_Personnel)*7)))),"")</f>
        <v/>
      </c>
      <c r="E54" s="110" t="str">
        <f ca="1">IF($A54="","",COUNTIF(INDIRECT("Planning!"&amp;VLOOKUP($A$1,tab_z,2,FALSE)&amp;(17+((ROW()-3)*3))&amp;":"&amp;VLOOKUP($A$1,tab_z,3,FALSE)&amp;(18+((ROW()-3)*3))),Système!$J$3)*Système!$K$3)</f>
        <v/>
      </c>
      <c r="F54" s="110" t="str">
        <f ca="1">IF($A54="","",COUNTIF(INDIRECT("Planning!"&amp;VLOOKUP($A$1,tab_z,2,FALSE)&amp;(17+((ROW()-3)*3))&amp;":"&amp;VLOOKUP($A$1,tab_z,3,FALSE)&amp;(18+((ROW()-3)*3))),Système!$J$4)*Système!$K$4)</f>
        <v/>
      </c>
      <c r="G54" s="110" t="str">
        <f ca="1">IF($A54="","",COUNTIF(INDIRECT("Planning!"&amp;VLOOKUP($A$1,tab_z,2,FALSE)&amp;(17+((ROW()-3)*3))&amp;":"&amp;VLOOKUP($A$1,tab_z,3,FALSE)&amp;(18+((ROW()-3)*3))),Système!$J$5)*Système!$K$5)</f>
        <v/>
      </c>
      <c r="H54" s="110" t="str">
        <f ca="1">IF($A54="","",COUNTIF(INDIRECT("Planning!"&amp;VLOOKUP($A$1,tab_z,2,FALSE)&amp;(17+((ROW()-3)*3))&amp;":"&amp;VLOOKUP($A$1,tab_z,3,FALSE)&amp;(18+((ROW()-3)*3))),Système!$J$9)*Système!$K$9)</f>
        <v/>
      </c>
      <c r="I54" s="110" t="str">
        <f ca="1">IF($A54="","",COUNTIF(INDIRECT("Planning!"&amp;VLOOKUP($A$1,tab_z,2,FALSE)&amp;(17+((ROW()-3)*3))&amp;":"&amp;VLOOKUP($A$1,tab_z,3,FALSE)&amp;(18+((ROW()-3)*3))),Système!$J$10)*Système!$K$10)</f>
        <v/>
      </c>
      <c r="J54" s="110" t="str">
        <f ca="1">IF($A54="","",COUNTIF(INDIRECT("Planning!"&amp;VLOOKUP($A$1,tab_z,2,FALSE)&amp;(17+((ROW()-3)*3))&amp;":"&amp;VLOOKUP($A$1,tab_z,3,FALSE)&amp;(18+((ROW()-3)*3))),Système!$J$11)*Système!$K$11)</f>
        <v/>
      </c>
      <c r="K54" s="110" t="str">
        <f ca="1">IF($A54="","",COUNTIF(INDIRECT("Planning!"&amp;VLOOKUP($A$1,tab_z,2,FALSE)&amp;(17+((ROW()-3)*3))&amp;":"&amp;VLOOKUP($A$1,tab_z,3,FALSE)&amp;(18+((ROW()-3)*3))),Système!$J$12)*Système!$K$12)</f>
        <v/>
      </c>
      <c r="L54" s="110" t="str">
        <f ca="1">IF($A54="","",COUNTIF(INDIRECT("Planning!"&amp;VLOOKUP($A$1,tab_z,2,FALSE)&amp;(17+((ROW()-3)*3))&amp;":"&amp;VLOOKUP($A$1,tab_z,3,FALSE)&amp;(18+((ROW()-3)*3))),Système!$J$13)*Système!$K$13)</f>
        <v/>
      </c>
      <c r="M54" s="110" t="str">
        <f ca="1">IF($A54="","",COUNTIF(INDIRECT("Planning!"&amp;VLOOKUP($A$1,tab_z,2,FALSE)&amp;(17+((ROW()-3)*3))&amp;":"&amp;VLOOKUP($A$1,tab_z,3,FALSE)&amp;(18+((ROW()-3)*3))),Système!$J$14)*Système!$K$14)</f>
        <v/>
      </c>
      <c r="N54" s="110" t="str">
        <f ca="1">IF($A54="","",COUNTIF(INDIRECT("Planning!"&amp;VLOOKUP($A$1,tab_z,2,FALSE)&amp;(17+((ROW()-3)*3))&amp;":"&amp;VLOOKUP($A$1,tab_z,3,FALSE)&amp;(18+((ROW()-3)*3))),Système!$J$15)*Système!$K$15)</f>
        <v/>
      </c>
      <c r="O54" s="110" t="str">
        <f ca="1">IF($A54="","",COUNTIF(INDIRECT("Planning!"&amp;VLOOKUP($A$1,tab_z,2,FALSE)&amp;(17+((ROW()-3)*3))&amp;":"&amp;VLOOKUP($A$1,tab_z,3,FALSE)&amp;(18+((ROW()-3)*3))),Système!$J$16)*Système!$K$16)</f>
        <v/>
      </c>
      <c r="P54" s="110" t="str">
        <f ca="1">IF($A54="","",COUNTIF(INDIRECT("Planning!"&amp;VLOOKUP($A$1,tab_z,2,FALSE)&amp;(17+((ROW()-3)*3))&amp;":"&amp;VLOOKUP($A$1,tab_z,3,FALSE)&amp;(18+((ROW()-3)*3))),Système!$J$21)*Système!$K$21)</f>
        <v/>
      </c>
      <c r="Q54" s="110" t="str">
        <f ca="1">IF($A54="","",COUNTIF(INDIRECT("Planning!"&amp;VLOOKUP($A$1,tab_z,2,FALSE)&amp;(17+((ROW()-3)*3))&amp;":"&amp;VLOOKUP($A$1,tab_z,3,FALSE)&amp;(18+((ROW()-3)*3))),Système!$J$22)*Système!$K$22)</f>
        <v/>
      </c>
      <c r="R54" s="110" t="str">
        <f ca="1">IF($A54="","",COUNTIF(INDIRECT("Planning!"&amp;VLOOKUP($A$1,tab_z,2,FALSE)&amp;(17+((ROW()-3)*3))&amp;":"&amp;VLOOKUP($A$1,tab_z,3,FALSE)&amp;(18+((ROW()-3)*3))),Système!$J$23)*Système!$K$23)</f>
        <v/>
      </c>
      <c r="S54" s="110" t="str">
        <f ca="1">IF($A54="","",COUNTIF(INDIRECT("Planning!"&amp;VLOOKUP($A$1,tab_z,2,FALSE)&amp;(17+((ROW()-3)*3))&amp;":"&amp;VLOOKUP($A$1,tab_z,3,FALSE)&amp;(18+((ROW()-3)*3))),Système!$J$24)*Système!$K$24)</f>
        <v/>
      </c>
      <c r="T54" s="110" t="str">
        <f ca="1">IF($A54="","",COUNTIF(INDIRECT("Planning!"&amp;VLOOKUP($A$1,tab_z,2,FALSE)&amp;(17+((ROW()-3)*3))&amp;":"&amp;VLOOKUP($A$1,tab_z,3,FALSE)&amp;(18+((ROW()-3)*3))),Système!$J$27)*Système!$K$27)</f>
        <v/>
      </c>
      <c r="U54" s="110" t="str">
        <f ca="1">IF($A54="","",COUNTIF(INDIRECT("Planning!"&amp;VLOOKUP($A$1,tab_z,2,FALSE)&amp;(17+((ROW()-3)*3))&amp;":"&amp;VLOOKUP($A$1,tab_z,3,FALSE)&amp;(18+((ROW()-3)*3))),Système!$J$28)*Système!$K$28)</f>
        <v/>
      </c>
      <c r="V54" s="110" t="str">
        <f ca="1">IF($A54="","",COUNTIF(INDIRECT("Planning!"&amp;VLOOKUP($A$1,tab_z,2,FALSE)&amp;(17+((ROW()-3)*3))&amp;":"&amp;VLOOKUP($A$1,tab_z,3,FALSE)&amp;(18+((ROW()-3)*3))),Système!$J$29)*Système!$K$29)</f>
        <v/>
      </c>
      <c r="W54" s="110" t="str">
        <f ca="1">IF($A54="","",COUNTIF(INDIRECT("Planning!"&amp;VLOOKUP($A$1,tab_z,2,FALSE)&amp;(17+((ROW()-3)*3))&amp;":"&amp;VLOOKUP($A$1,tab_z,3,FALSE)&amp;(18+((ROW()-3)*3))),Système!$J$30)*Système!$K$30)</f>
        <v/>
      </c>
      <c r="X54" s="110" t="str">
        <f ca="1">IF($A54="","",COUNTIF(INDIRECT("Planning!"&amp;VLOOKUP($A$1,tab_z,2,FALSE)&amp;(17+((ROW()-3)*3))&amp;":"&amp;VLOOKUP($A$1,tab_z,3,FALSE)&amp;(18+((ROW()-3)*3))),Système!$J$33)*Système!$K$33)</f>
        <v/>
      </c>
      <c r="Y54" s="110" t="str">
        <f ca="1">IF($A54="","",COUNTIF(INDIRECT("Planning!"&amp;VLOOKUP($A$1,tab_z,2,FALSE)&amp;(17+((ROW()-3)*3))&amp;":"&amp;VLOOKUP($A$1,tab_z,3,FALSE)&amp;(18+((ROW()-3)*3))),Système!$J$34)*Système!$K$34)</f>
        <v/>
      </c>
      <c r="Z54" s="110" t="str">
        <f ca="1">IF($A54="","",COUNTIF(INDIRECT("Planning!"&amp;VLOOKUP($A$1,tab_z,2,FALSE)&amp;(17+((ROW()-3)*3))&amp;":"&amp;VLOOKUP($A$1,tab_z,3,FALSE)&amp;(18+((ROW()-3)*3))),Système!$J$35)*Système!$K$35)</f>
        <v/>
      </c>
      <c r="AA54" s="110" t="str">
        <f ca="1">IF($A54="","",COUNTIF(INDIRECT("Planning!"&amp;VLOOKUP($A$1,tab_z,2,FALSE)&amp;(17+((ROW()-3)*3))&amp;":"&amp;VLOOKUP($A$1,tab_z,3,FALSE)&amp;(18+((ROW()-3)*3))),Système!$J$36)*Système!$K$36)</f>
        <v/>
      </c>
      <c r="AB54" s="110" t="str">
        <f ca="1">IF($A54="","",COUNTIF(INDIRECT("Planning!"&amp;VLOOKUP($A$1,tab_z,2,FALSE)&amp;(17+((ROW()-3)*3))&amp;":"&amp;VLOOKUP($A$1,tab_z,3,FALSE)&amp;(18+((ROW()-3)*3))),Système!$J$37)*Système!$K$37)</f>
        <v/>
      </c>
      <c r="AC54" s="111" t="str">
        <f ca="1">IF($A54="","",COUNTIF(INDIRECT("Planning!"&amp;VLOOKUP($A$1,tab_z,2,FALSE)&amp;(12+((ROW()-3)*3))&amp;":"&amp;VLOOKUP($A$1,tab_z,3,FALSE)&amp;(12+((ROW()-3)*3))),Système!$N$6))</f>
        <v/>
      </c>
      <c r="AD54" s="111" t="str">
        <f ca="1">IF($A54="","",COUNTIF(INDIRECT("Planning!"&amp;VLOOKUP($A$1,tab_z,2,FALSE)&amp;(12+((ROW()-3)*3))&amp;":"&amp;VLOOKUP($A$1,tab_z,3,FALSE)&amp;(12+((ROW()-3)*3))),Système!$N$7))</f>
        <v/>
      </c>
      <c r="AE54" s="111" t="str">
        <f ca="1">IF($A54="","",COUNTIF(INDIRECT("Planning!"&amp;VLOOKUP($A$1,tab_z,2,FALSE)&amp;(12+((ROW()-3)*3))&amp;":"&amp;VLOOKUP($A$1,tab_z,3,FALSE)&amp;(12+((ROW()-3)*3))),Système!$N$8))</f>
        <v/>
      </c>
      <c r="AF54" s="111" t="str">
        <f ca="1">IF($A54="","",COUNTIF(INDIRECT("Planning!"&amp;VLOOKUP($A$1,tab_z,2,FALSE)&amp;(12+((ROW()-3)*3))&amp;":"&amp;VLOOKUP($A$1,tab_z,3,FALSE)&amp;(12+((ROW()-3)*3))),Système!$N$10))</f>
        <v/>
      </c>
      <c r="AG54" s="111" t="str">
        <f ca="1">IF($A54="","",COUNTIF(INDIRECT("Planning!"&amp;VLOOKUP($A$1,tab_z,2,FALSE)&amp;(12+((ROW()-3)*3))&amp;":"&amp;VLOOKUP($A$1,tab_z,3,FALSE)&amp;(12+((ROW()-3)*3))),Système!$N$11))</f>
        <v/>
      </c>
      <c r="AH54" s="111" t="str">
        <f ca="1">IF($A54="","",COUNTIF(INDIRECT("Planning!"&amp;VLOOKUP($A$1,tab_z,2,FALSE)&amp;(12+((ROW()-3)*3))&amp;":"&amp;VLOOKUP($A$1,tab_z,3,FALSE)&amp;(12+((ROW()-3)*3))),Système!$N$13))</f>
        <v/>
      </c>
      <c r="AI54" s="111" t="str">
        <f ca="1">IF($A54="","",COUNTIF(INDIRECT("Planning!"&amp;VLOOKUP($A$1,tab_z,2,FALSE)&amp;(12+((ROW()-3)*3))&amp;":"&amp;VLOOKUP($A$1,tab_z,3,FALSE)&amp;(12+((ROW()-3)*3))),Système!$N$15))</f>
        <v/>
      </c>
      <c r="AJ54" s="111" t="str">
        <f ca="1">IF($A54="","",COUNTIF(INDIRECT("Planning!"&amp;VLOOKUP($A$1,tab_z,2,FALSE)&amp;(12+((ROW()-3)*3))&amp;":"&amp;VLOOKUP($A$1,tab_z,3,FALSE)&amp;(12+((ROW()-3)*3))),Système!$N$16))</f>
        <v/>
      </c>
      <c r="AK54" s="111" t="str">
        <f ca="1">IF($A54="","",COUNTIF(INDIRECT("Planning!"&amp;VLOOKUP($A$1,tab_z,2,FALSE)&amp;(12+((ROW()-3)*3))&amp;":"&amp;VLOOKUP($A$1,tab_z,3,FALSE)&amp;(12+((ROW()-3)*3))),Système!$N$17))</f>
        <v/>
      </c>
      <c r="AL54" s="111" t="str">
        <f ca="1">IF($A54="","",COUNTIF(INDIRECT("Planning!"&amp;VLOOKUP($A$1,tab_z,2,FALSE)&amp;(12+((ROW()-3)*3))&amp;":"&amp;VLOOKUP($A$1,tab_z,3,FALSE)&amp;(12+((ROW()-3)*3))),Système!$N$43))</f>
        <v/>
      </c>
    </row>
    <row r="55" spans="1:38" ht="18.75" customHeight="1" x14ac:dyDescent="0.25">
      <c r="A55" s="107" t="str">
        <f t="shared" ca="1" si="7"/>
        <v/>
      </c>
      <c r="B55" s="108" t="str">
        <f t="shared" ca="1" si="8"/>
        <v/>
      </c>
      <c r="C55" s="108" t="str">
        <f t="shared" ref="C55" ca="1" si="11">IF(A55="","",Congés_Payés)</f>
        <v/>
      </c>
      <c r="D55" s="109" t="str">
        <f t="shared" ref="D55" ca="1" si="12">IFERROR(B55+C55-SUMPRODUCT((INDIRECT("Planning!A$15:A"&amp;15+((NB_Personnel)*7))=A55)*(INDIRECT("Planning!NJ$15:NJ"&amp;15+((NB_Personnel)*7)))),"")</f>
        <v/>
      </c>
      <c r="E55" s="110" t="str">
        <f ca="1">IF($A55="","",COUNTIF(INDIRECT("Planning!"&amp;VLOOKUP($A$1,tab_z,2,FALSE)&amp;(17+((ROW()-3)*3))&amp;":"&amp;VLOOKUP($A$1,tab_z,3,FALSE)&amp;(18+((ROW()-3)*3))),Système!$J$3)*Système!$K$3)</f>
        <v/>
      </c>
      <c r="F55" s="110" t="str">
        <f ca="1">IF($A55="","",COUNTIF(INDIRECT("Planning!"&amp;VLOOKUP($A$1,tab_z,2,FALSE)&amp;(17+((ROW()-3)*3))&amp;":"&amp;VLOOKUP($A$1,tab_z,3,FALSE)&amp;(18+((ROW()-3)*3))),Système!$J$4)*Système!$K$4)</f>
        <v/>
      </c>
      <c r="G55" s="110" t="str">
        <f ca="1">IF($A55="","",COUNTIF(INDIRECT("Planning!"&amp;VLOOKUP($A$1,tab_z,2,FALSE)&amp;(17+((ROW()-3)*3))&amp;":"&amp;VLOOKUP($A$1,tab_z,3,FALSE)&amp;(18+((ROW()-3)*3))),Système!$J$5)*Système!$K$5)</f>
        <v/>
      </c>
      <c r="H55" s="110" t="str">
        <f ca="1">IF($A55="","",COUNTIF(INDIRECT("Planning!"&amp;VLOOKUP($A$1,tab_z,2,FALSE)&amp;(17+((ROW()-3)*3))&amp;":"&amp;VLOOKUP($A$1,tab_z,3,FALSE)&amp;(18+((ROW()-3)*3))),Système!$J$9)*Système!$K$9)</f>
        <v/>
      </c>
      <c r="I55" s="110" t="str">
        <f ca="1">IF($A55="","",COUNTIF(INDIRECT("Planning!"&amp;VLOOKUP($A$1,tab_z,2,FALSE)&amp;(17+((ROW()-3)*3))&amp;":"&amp;VLOOKUP($A$1,tab_z,3,FALSE)&amp;(18+((ROW()-3)*3))),Système!$J$10)*Système!$K$10)</f>
        <v/>
      </c>
      <c r="J55" s="110" t="str">
        <f ca="1">IF($A55="","",COUNTIF(INDIRECT("Planning!"&amp;VLOOKUP($A$1,tab_z,2,FALSE)&amp;(17+((ROW()-3)*3))&amp;":"&amp;VLOOKUP($A$1,tab_z,3,FALSE)&amp;(18+((ROW()-3)*3))),Système!$J$11)*Système!$K$11)</f>
        <v/>
      </c>
      <c r="K55" s="110" t="str">
        <f ca="1">IF($A55="","",COUNTIF(INDIRECT("Planning!"&amp;VLOOKUP($A$1,tab_z,2,FALSE)&amp;(17+((ROW()-3)*3))&amp;":"&amp;VLOOKUP($A$1,tab_z,3,FALSE)&amp;(18+((ROW()-3)*3))),Système!$J$12)*Système!$K$12)</f>
        <v/>
      </c>
      <c r="L55" s="110" t="str">
        <f ca="1">IF($A55="","",COUNTIF(INDIRECT("Planning!"&amp;VLOOKUP($A$1,tab_z,2,FALSE)&amp;(17+((ROW()-3)*3))&amp;":"&amp;VLOOKUP($A$1,tab_z,3,FALSE)&amp;(18+((ROW()-3)*3))),Système!$J$13)*Système!$K$13)</f>
        <v/>
      </c>
      <c r="M55" s="110" t="str">
        <f ca="1">IF($A55="","",COUNTIF(INDIRECT("Planning!"&amp;VLOOKUP($A$1,tab_z,2,FALSE)&amp;(17+((ROW()-3)*3))&amp;":"&amp;VLOOKUP($A$1,tab_z,3,FALSE)&amp;(18+((ROW()-3)*3))),Système!$J$14)*Système!$K$14)</f>
        <v/>
      </c>
      <c r="N55" s="110" t="str">
        <f ca="1">IF($A55="","",COUNTIF(INDIRECT("Planning!"&amp;VLOOKUP($A$1,tab_z,2,FALSE)&amp;(17+((ROW()-3)*3))&amp;":"&amp;VLOOKUP($A$1,tab_z,3,FALSE)&amp;(18+((ROW()-3)*3))),Système!$J$15)*Système!$K$15)</f>
        <v/>
      </c>
      <c r="O55" s="110" t="str">
        <f ca="1">IF($A55="","",COUNTIF(INDIRECT("Planning!"&amp;VLOOKUP($A$1,tab_z,2,FALSE)&amp;(17+((ROW()-3)*3))&amp;":"&amp;VLOOKUP($A$1,tab_z,3,FALSE)&amp;(18+((ROW()-3)*3))),Système!$J$16)*Système!$K$16)</f>
        <v/>
      </c>
      <c r="P55" s="110" t="str">
        <f ca="1">IF($A55="","",COUNTIF(INDIRECT("Planning!"&amp;VLOOKUP($A$1,tab_z,2,FALSE)&amp;(17+((ROW()-3)*3))&amp;":"&amp;VLOOKUP($A$1,tab_z,3,FALSE)&amp;(18+((ROW()-3)*3))),Système!$J$21)*Système!$K$21)</f>
        <v/>
      </c>
      <c r="Q55" s="110" t="str">
        <f ca="1">IF($A55="","",COUNTIF(INDIRECT("Planning!"&amp;VLOOKUP($A$1,tab_z,2,FALSE)&amp;(17+((ROW()-3)*3))&amp;":"&amp;VLOOKUP($A$1,tab_z,3,FALSE)&amp;(18+((ROW()-3)*3))),Système!$J$22)*Système!$K$22)</f>
        <v/>
      </c>
      <c r="R55" s="110" t="str">
        <f ca="1">IF($A55="","",COUNTIF(INDIRECT("Planning!"&amp;VLOOKUP($A$1,tab_z,2,FALSE)&amp;(17+((ROW()-3)*3))&amp;":"&amp;VLOOKUP($A$1,tab_z,3,FALSE)&amp;(18+((ROW()-3)*3))),Système!$J$23)*Système!$K$23)</f>
        <v/>
      </c>
      <c r="S55" s="110" t="str">
        <f ca="1">IF($A55="","",COUNTIF(INDIRECT("Planning!"&amp;VLOOKUP($A$1,tab_z,2,FALSE)&amp;(17+((ROW()-3)*3))&amp;":"&amp;VLOOKUP($A$1,tab_z,3,FALSE)&amp;(18+((ROW()-3)*3))),Système!$J$24)*Système!$K$24)</f>
        <v/>
      </c>
      <c r="T55" s="110" t="str">
        <f ca="1">IF($A55="","",COUNTIF(INDIRECT("Planning!"&amp;VLOOKUP($A$1,tab_z,2,FALSE)&amp;(17+((ROW()-3)*3))&amp;":"&amp;VLOOKUP($A$1,tab_z,3,FALSE)&amp;(18+((ROW()-3)*3))),Système!$J$27)*Système!$K$27)</f>
        <v/>
      </c>
      <c r="U55" s="110" t="str">
        <f ca="1">IF($A55="","",COUNTIF(INDIRECT("Planning!"&amp;VLOOKUP($A$1,tab_z,2,FALSE)&amp;(17+((ROW()-3)*3))&amp;":"&amp;VLOOKUP($A$1,tab_z,3,FALSE)&amp;(18+((ROW()-3)*3))),Système!$J$28)*Système!$K$28)</f>
        <v/>
      </c>
      <c r="V55" s="110" t="str">
        <f ca="1">IF($A55="","",COUNTIF(INDIRECT("Planning!"&amp;VLOOKUP($A$1,tab_z,2,FALSE)&amp;(17+((ROW()-3)*3))&amp;":"&amp;VLOOKUP($A$1,tab_z,3,FALSE)&amp;(18+((ROW()-3)*3))),Système!$J$29)*Système!$K$29)</f>
        <v/>
      </c>
      <c r="W55" s="110" t="str">
        <f ca="1">IF($A55="","",COUNTIF(INDIRECT("Planning!"&amp;VLOOKUP($A$1,tab_z,2,FALSE)&amp;(17+((ROW()-3)*3))&amp;":"&amp;VLOOKUP($A$1,tab_z,3,FALSE)&amp;(18+((ROW()-3)*3))),Système!$J$30)*Système!$K$30)</f>
        <v/>
      </c>
      <c r="X55" s="110" t="str">
        <f ca="1">IF($A55="","",COUNTIF(INDIRECT("Planning!"&amp;VLOOKUP($A$1,tab_z,2,FALSE)&amp;(17+((ROW()-3)*3))&amp;":"&amp;VLOOKUP($A$1,tab_z,3,FALSE)&amp;(18+((ROW()-3)*3))),Système!$J$33)*Système!$K$33)</f>
        <v/>
      </c>
      <c r="Y55" s="110" t="str">
        <f ca="1">IF($A55="","",COUNTIF(INDIRECT("Planning!"&amp;VLOOKUP($A$1,tab_z,2,FALSE)&amp;(17+((ROW()-3)*3))&amp;":"&amp;VLOOKUP($A$1,tab_z,3,FALSE)&amp;(18+((ROW()-3)*3))),Système!$J$34)*Système!$K$34)</f>
        <v/>
      </c>
      <c r="Z55" s="110" t="str">
        <f ca="1">IF($A55="","",COUNTIF(INDIRECT("Planning!"&amp;VLOOKUP($A$1,tab_z,2,FALSE)&amp;(17+((ROW()-3)*3))&amp;":"&amp;VLOOKUP($A$1,tab_z,3,FALSE)&amp;(18+((ROW()-3)*3))),Système!$J$35)*Système!$K$35)</f>
        <v/>
      </c>
      <c r="AA55" s="110" t="str">
        <f ca="1">IF($A55="","",COUNTIF(INDIRECT("Planning!"&amp;VLOOKUP($A$1,tab_z,2,FALSE)&amp;(17+((ROW()-3)*3))&amp;":"&amp;VLOOKUP($A$1,tab_z,3,FALSE)&amp;(18+((ROW()-3)*3))),Système!$J$36)*Système!$K$36)</f>
        <v/>
      </c>
      <c r="AB55" s="110" t="str">
        <f ca="1">IF($A55="","",COUNTIF(INDIRECT("Planning!"&amp;VLOOKUP($A$1,tab_z,2,FALSE)&amp;(17+((ROW()-3)*3))&amp;":"&amp;VLOOKUP($A$1,tab_z,3,FALSE)&amp;(18+((ROW()-3)*3))),Système!$J$37)*Système!$K$37)</f>
        <v/>
      </c>
      <c r="AC55" s="111" t="str">
        <f ca="1">IF($A55="","",COUNTIF(INDIRECT("Planning!"&amp;VLOOKUP($A$1,tab_z,2,FALSE)&amp;(12+((ROW()-3)*3))&amp;":"&amp;VLOOKUP($A$1,tab_z,3,FALSE)&amp;(12+((ROW()-3)*3))),Système!$N$6))</f>
        <v/>
      </c>
      <c r="AD55" s="111" t="str">
        <f ca="1">IF($A55="","",COUNTIF(INDIRECT("Planning!"&amp;VLOOKUP($A$1,tab_z,2,FALSE)&amp;(12+((ROW()-3)*3))&amp;":"&amp;VLOOKUP($A$1,tab_z,3,FALSE)&amp;(12+((ROW()-3)*3))),Système!$N$7))</f>
        <v/>
      </c>
      <c r="AE55" s="111" t="str">
        <f ca="1">IF($A55="","",COUNTIF(INDIRECT("Planning!"&amp;VLOOKUP($A$1,tab_z,2,FALSE)&amp;(12+((ROW()-3)*3))&amp;":"&amp;VLOOKUP($A$1,tab_z,3,FALSE)&amp;(12+((ROW()-3)*3))),Système!$N$8))</f>
        <v/>
      </c>
      <c r="AF55" s="111" t="str">
        <f ca="1">IF($A55="","",COUNTIF(INDIRECT("Planning!"&amp;VLOOKUP($A$1,tab_z,2,FALSE)&amp;(12+((ROW()-3)*3))&amp;":"&amp;VLOOKUP($A$1,tab_z,3,FALSE)&amp;(12+((ROW()-3)*3))),Système!$N$10))</f>
        <v/>
      </c>
      <c r="AG55" s="111" t="str">
        <f ca="1">IF($A55="","",COUNTIF(INDIRECT("Planning!"&amp;VLOOKUP($A$1,tab_z,2,FALSE)&amp;(12+((ROW()-3)*3))&amp;":"&amp;VLOOKUP($A$1,tab_z,3,FALSE)&amp;(12+((ROW()-3)*3))),Système!$N$11))</f>
        <v/>
      </c>
      <c r="AH55" s="111" t="str">
        <f ca="1">IF($A55="","",COUNTIF(INDIRECT("Planning!"&amp;VLOOKUP($A$1,tab_z,2,FALSE)&amp;(12+((ROW()-3)*3))&amp;":"&amp;VLOOKUP($A$1,tab_z,3,FALSE)&amp;(12+((ROW()-3)*3))),Système!$N$13))</f>
        <v/>
      </c>
      <c r="AI55" s="111" t="str">
        <f ca="1">IF($A55="","",COUNTIF(INDIRECT("Planning!"&amp;VLOOKUP($A$1,tab_z,2,FALSE)&amp;(12+((ROW()-3)*3))&amp;":"&amp;VLOOKUP($A$1,tab_z,3,FALSE)&amp;(12+((ROW()-3)*3))),Système!$N$15))</f>
        <v/>
      </c>
      <c r="AJ55" s="111" t="str">
        <f ca="1">IF($A55="","",COUNTIF(INDIRECT("Planning!"&amp;VLOOKUP($A$1,tab_z,2,FALSE)&amp;(12+((ROW()-3)*3))&amp;":"&amp;VLOOKUP($A$1,tab_z,3,FALSE)&amp;(12+((ROW()-3)*3))),Système!$N$16))</f>
        <v/>
      </c>
      <c r="AK55" s="111" t="str">
        <f ca="1">IF($A55="","",COUNTIF(INDIRECT("Planning!"&amp;VLOOKUP($A$1,tab_z,2,FALSE)&amp;(12+((ROW()-3)*3))&amp;":"&amp;VLOOKUP($A$1,tab_z,3,FALSE)&amp;(12+((ROW()-3)*3))),Système!$N$17))</f>
        <v/>
      </c>
      <c r="AL55" s="111" t="str">
        <f ca="1">IF($A55="","",COUNTIF(INDIRECT("Planning!"&amp;VLOOKUP($A$1,tab_z,2,FALSE)&amp;(12+((ROW()-3)*3))&amp;":"&amp;VLOOKUP($A$1,tab_z,3,FALSE)&amp;(12+((ROW()-3)*3))),Système!$N$43))</f>
        <v/>
      </c>
    </row>
    <row r="56" spans="1:38" ht="18.75" customHeight="1" x14ac:dyDescent="0.25"/>
    <row r="57" spans="1:38" ht="18.75" customHeight="1" x14ac:dyDescent="0.25"/>
    <row r="58" spans="1:38" ht="18.75" customHeight="1" x14ac:dyDescent="0.25"/>
    <row r="59" spans="1:38" ht="18.75" customHeight="1" x14ac:dyDescent="0.25"/>
    <row r="60" spans="1:38" ht="18.75" customHeight="1" x14ac:dyDescent="0.25"/>
    <row r="61" spans="1:38" ht="18.75" customHeight="1" x14ac:dyDescent="0.25"/>
    <row r="62" spans="1:38" ht="18.75" customHeight="1" x14ac:dyDescent="0.25"/>
    <row r="63" spans="1:38" ht="18.75" customHeight="1" x14ac:dyDescent="0.25"/>
    <row r="64" spans="1:38" ht="18.75" customHeight="1" x14ac:dyDescent="0.25"/>
    <row r="65" spans="1:4" ht="18.75" customHeight="1" x14ac:dyDescent="0.25"/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  <row r="84" spans="1:4" x14ac:dyDescent="0.25">
      <c r="A84"/>
      <c r="B84"/>
      <c r="C84"/>
      <c r="D84"/>
    </row>
    <row r="85" spans="1:4" x14ac:dyDescent="0.25">
      <c r="A85"/>
      <c r="B85"/>
      <c r="C85"/>
      <c r="D85"/>
    </row>
    <row r="86" spans="1:4" x14ac:dyDescent="0.25">
      <c r="A86"/>
      <c r="B86"/>
      <c r="C86"/>
      <c r="D86"/>
    </row>
    <row r="87" spans="1:4" x14ac:dyDescent="0.25">
      <c r="A87"/>
      <c r="B87"/>
      <c r="C87"/>
      <c r="D87"/>
    </row>
    <row r="88" spans="1:4" x14ac:dyDescent="0.25">
      <c r="A88"/>
      <c r="B88"/>
      <c r="C88"/>
      <c r="D88"/>
    </row>
    <row r="89" spans="1:4" x14ac:dyDescent="0.25">
      <c r="A89"/>
      <c r="B89"/>
      <c r="C89"/>
      <c r="D89"/>
    </row>
    <row r="90" spans="1:4" x14ac:dyDescent="0.25">
      <c r="A90"/>
      <c r="B90"/>
      <c r="C90"/>
      <c r="D90"/>
    </row>
    <row r="91" spans="1:4" x14ac:dyDescent="0.25">
      <c r="A91"/>
      <c r="B91"/>
      <c r="C91"/>
      <c r="D91"/>
    </row>
    <row r="92" spans="1:4" x14ac:dyDescent="0.25">
      <c r="A92"/>
      <c r="B92"/>
      <c r="C92"/>
      <c r="D92"/>
    </row>
    <row r="93" spans="1:4" x14ac:dyDescent="0.25">
      <c r="A93"/>
      <c r="B93"/>
      <c r="C93"/>
      <c r="D93"/>
    </row>
    <row r="94" spans="1:4" x14ac:dyDescent="0.25">
      <c r="A94"/>
      <c r="B94"/>
      <c r="C94"/>
      <c r="D94"/>
    </row>
    <row r="95" spans="1:4" x14ac:dyDescent="0.25">
      <c r="A95"/>
      <c r="B95"/>
      <c r="C95"/>
      <c r="D95"/>
    </row>
    <row r="96" spans="1:4" x14ac:dyDescent="0.25">
      <c r="A96"/>
      <c r="B96"/>
      <c r="C96"/>
      <c r="D96"/>
    </row>
    <row r="97" spans="1:4" x14ac:dyDescent="0.25">
      <c r="A97"/>
      <c r="B97"/>
      <c r="C97"/>
      <c r="D97"/>
    </row>
    <row r="98" spans="1:4" x14ac:dyDescent="0.25">
      <c r="A98"/>
      <c r="B98"/>
      <c r="C98"/>
      <c r="D98"/>
    </row>
    <row r="99" spans="1:4" x14ac:dyDescent="0.25">
      <c r="A99"/>
      <c r="B99"/>
      <c r="C99"/>
      <c r="D99"/>
    </row>
    <row r="100" spans="1:4" x14ac:dyDescent="0.25">
      <c r="A100"/>
      <c r="B100"/>
      <c r="C100"/>
      <c r="D100"/>
    </row>
    <row r="101" spans="1:4" x14ac:dyDescent="0.25">
      <c r="A101"/>
      <c r="B101"/>
      <c r="C101"/>
      <c r="D101"/>
    </row>
    <row r="102" spans="1:4" x14ac:dyDescent="0.25">
      <c r="A102"/>
      <c r="B102"/>
      <c r="C102"/>
      <c r="D102"/>
    </row>
    <row r="103" spans="1:4" x14ac:dyDescent="0.25">
      <c r="A103"/>
      <c r="B103"/>
      <c r="C103"/>
      <c r="D103"/>
    </row>
    <row r="104" spans="1:4" x14ac:dyDescent="0.25">
      <c r="A104"/>
      <c r="B104"/>
      <c r="C104"/>
      <c r="D104"/>
    </row>
    <row r="105" spans="1:4" x14ac:dyDescent="0.25">
      <c r="A105"/>
      <c r="B105"/>
      <c r="C105"/>
      <c r="D105"/>
    </row>
    <row r="106" spans="1:4" x14ac:dyDescent="0.25">
      <c r="A106"/>
      <c r="B106"/>
      <c r="C106"/>
      <c r="D106"/>
    </row>
    <row r="107" spans="1:4" x14ac:dyDescent="0.25">
      <c r="A107"/>
      <c r="B107"/>
      <c r="C107"/>
      <c r="D107"/>
    </row>
    <row r="108" spans="1:4" x14ac:dyDescent="0.25">
      <c r="A108"/>
      <c r="B108"/>
      <c r="C108"/>
      <c r="D108"/>
    </row>
    <row r="109" spans="1:4" x14ac:dyDescent="0.25">
      <c r="A109"/>
      <c r="B109"/>
      <c r="C109"/>
      <c r="D109"/>
    </row>
    <row r="110" spans="1:4" x14ac:dyDescent="0.25">
      <c r="A110"/>
      <c r="B110"/>
      <c r="C110"/>
      <c r="D110"/>
    </row>
    <row r="111" spans="1:4" x14ac:dyDescent="0.25">
      <c r="A111"/>
      <c r="B111"/>
      <c r="C111"/>
      <c r="D111"/>
    </row>
    <row r="112" spans="1:4" x14ac:dyDescent="0.25">
      <c r="A112"/>
      <c r="B112"/>
      <c r="C112"/>
      <c r="D112"/>
    </row>
    <row r="113" spans="1:4" x14ac:dyDescent="0.25">
      <c r="A113"/>
      <c r="B113"/>
      <c r="C113"/>
      <c r="D113"/>
    </row>
    <row r="114" spans="1:4" x14ac:dyDescent="0.25">
      <c r="A114"/>
      <c r="B114"/>
      <c r="C114"/>
      <c r="D114"/>
    </row>
    <row r="115" spans="1:4" x14ac:dyDescent="0.25">
      <c r="A115"/>
      <c r="B115"/>
      <c r="C115"/>
      <c r="D115"/>
    </row>
    <row r="116" spans="1:4" x14ac:dyDescent="0.25">
      <c r="A116"/>
      <c r="B116"/>
      <c r="C116"/>
      <c r="D116"/>
    </row>
    <row r="117" spans="1:4" x14ac:dyDescent="0.25">
      <c r="A117"/>
      <c r="B117"/>
      <c r="C117"/>
      <c r="D117"/>
    </row>
    <row r="118" spans="1:4" x14ac:dyDescent="0.25">
      <c r="A118"/>
      <c r="B118"/>
      <c r="C118"/>
      <c r="D118"/>
    </row>
    <row r="119" spans="1:4" x14ac:dyDescent="0.25">
      <c r="A119"/>
      <c r="B119"/>
      <c r="C119"/>
      <c r="D119"/>
    </row>
    <row r="120" spans="1:4" x14ac:dyDescent="0.25">
      <c r="A120"/>
      <c r="B120"/>
      <c r="C120"/>
      <c r="D120"/>
    </row>
    <row r="121" spans="1:4" x14ac:dyDescent="0.25">
      <c r="A121"/>
      <c r="B121"/>
      <c r="C121"/>
      <c r="D121"/>
    </row>
    <row r="122" spans="1:4" x14ac:dyDescent="0.25">
      <c r="A122"/>
      <c r="B122"/>
      <c r="C122"/>
      <c r="D122"/>
    </row>
    <row r="123" spans="1:4" x14ac:dyDescent="0.25">
      <c r="A123"/>
      <c r="B123"/>
      <c r="C123"/>
      <c r="D123"/>
    </row>
    <row r="124" spans="1:4" x14ac:dyDescent="0.25">
      <c r="A124"/>
      <c r="B124"/>
      <c r="C124"/>
      <c r="D124"/>
    </row>
    <row r="125" spans="1:4" x14ac:dyDescent="0.25">
      <c r="A125"/>
      <c r="B125"/>
      <c r="C125"/>
      <c r="D125"/>
    </row>
    <row r="126" spans="1:4" x14ac:dyDescent="0.25">
      <c r="A126"/>
      <c r="B126"/>
      <c r="C126"/>
      <c r="D126"/>
    </row>
    <row r="127" spans="1:4" x14ac:dyDescent="0.25">
      <c r="A127"/>
      <c r="B127"/>
      <c r="C127"/>
      <c r="D127"/>
    </row>
    <row r="128" spans="1:4" x14ac:dyDescent="0.25">
      <c r="A128"/>
      <c r="B128"/>
      <c r="C128"/>
      <c r="D128"/>
    </row>
    <row r="129" spans="1:4" x14ac:dyDescent="0.25">
      <c r="A129"/>
      <c r="B129"/>
      <c r="C129"/>
      <c r="D129"/>
    </row>
    <row r="130" spans="1:4" x14ac:dyDescent="0.25">
      <c r="A130"/>
      <c r="B130"/>
      <c r="C130"/>
      <c r="D130"/>
    </row>
    <row r="131" spans="1:4" x14ac:dyDescent="0.25">
      <c r="A131"/>
      <c r="B131"/>
      <c r="C131"/>
      <c r="D131"/>
    </row>
    <row r="132" spans="1:4" x14ac:dyDescent="0.25">
      <c r="A132"/>
      <c r="B132"/>
      <c r="C132"/>
      <c r="D132"/>
    </row>
    <row r="133" spans="1:4" x14ac:dyDescent="0.25">
      <c r="A133"/>
      <c r="B133"/>
      <c r="C133"/>
      <c r="D133"/>
    </row>
    <row r="134" spans="1:4" x14ac:dyDescent="0.25">
      <c r="A134"/>
      <c r="B134"/>
      <c r="C134"/>
      <c r="D134"/>
    </row>
    <row r="135" spans="1:4" x14ac:dyDescent="0.25">
      <c r="A135"/>
      <c r="B135"/>
      <c r="C135"/>
      <c r="D135"/>
    </row>
    <row r="136" spans="1:4" x14ac:dyDescent="0.25">
      <c r="A136"/>
      <c r="B136"/>
      <c r="C136"/>
      <c r="D136"/>
    </row>
    <row r="137" spans="1:4" x14ac:dyDescent="0.25">
      <c r="A137"/>
      <c r="B137"/>
      <c r="C137"/>
      <c r="D137"/>
    </row>
    <row r="138" spans="1:4" x14ac:dyDescent="0.25">
      <c r="A138"/>
      <c r="B138"/>
      <c r="C138"/>
      <c r="D138"/>
    </row>
    <row r="139" spans="1:4" x14ac:dyDescent="0.25">
      <c r="A139"/>
      <c r="B139"/>
      <c r="C139"/>
      <c r="D139"/>
    </row>
    <row r="140" spans="1:4" x14ac:dyDescent="0.25">
      <c r="A140"/>
      <c r="B140"/>
      <c r="C140"/>
      <c r="D140"/>
    </row>
    <row r="141" spans="1:4" x14ac:dyDescent="0.25">
      <c r="A141"/>
      <c r="B141"/>
      <c r="C141"/>
      <c r="D141"/>
    </row>
    <row r="142" spans="1:4" x14ac:dyDescent="0.25">
      <c r="A142"/>
      <c r="B142"/>
      <c r="C142"/>
      <c r="D142"/>
    </row>
    <row r="143" spans="1:4" x14ac:dyDescent="0.25">
      <c r="A143"/>
      <c r="B143"/>
      <c r="C143"/>
      <c r="D143"/>
    </row>
    <row r="144" spans="1:4" x14ac:dyDescent="0.25">
      <c r="A144"/>
      <c r="B144"/>
      <c r="C144"/>
      <c r="D144"/>
    </row>
    <row r="145" spans="1:4" x14ac:dyDescent="0.25">
      <c r="A145"/>
      <c r="B145"/>
      <c r="C145"/>
      <c r="D145"/>
    </row>
    <row r="146" spans="1:4" x14ac:dyDescent="0.25">
      <c r="A146"/>
      <c r="B146"/>
      <c r="C146"/>
      <c r="D146"/>
    </row>
    <row r="147" spans="1:4" x14ac:dyDescent="0.25">
      <c r="A147"/>
      <c r="B147"/>
      <c r="C147"/>
      <c r="D147"/>
    </row>
    <row r="148" spans="1:4" x14ac:dyDescent="0.25">
      <c r="A148"/>
      <c r="B148"/>
      <c r="C148"/>
      <c r="D148"/>
    </row>
    <row r="149" spans="1:4" x14ac:dyDescent="0.25">
      <c r="A149"/>
      <c r="B149"/>
      <c r="C149"/>
      <c r="D149"/>
    </row>
    <row r="150" spans="1:4" x14ac:dyDescent="0.25">
      <c r="A150"/>
      <c r="B150"/>
      <c r="C150"/>
      <c r="D150"/>
    </row>
    <row r="151" spans="1:4" x14ac:dyDescent="0.25">
      <c r="A151"/>
      <c r="B151"/>
      <c r="C151"/>
      <c r="D151"/>
    </row>
    <row r="152" spans="1:4" x14ac:dyDescent="0.25">
      <c r="A152"/>
      <c r="B152"/>
      <c r="C152"/>
      <c r="D152"/>
    </row>
    <row r="153" spans="1:4" x14ac:dyDescent="0.25">
      <c r="A153"/>
      <c r="B153"/>
      <c r="C153"/>
      <c r="D153"/>
    </row>
    <row r="154" spans="1:4" x14ac:dyDescent="0.25">
      <c r="A154"/>
      <c r="B154"/>
      <c r="C154"/>
      <c r="D154"/>
    </row>
    <row r="155" spans="1:4" x14ac:dyDescent="0.25">
      <c r="A155"/>
      <c r="B155"/>
      <c r="C155"/>
      <c r="D155"/>
    </row>
    <row r="156" spans="1:4" x14ac:dyDescent="0.25">
      <c r="A156"/>
      <c r="B156"/>
      <c r="C156"/>
      <c r="D156"/>
    </row>
    <row r="157" spans="1:4" x14ac:dyDescent="0.25">
      <c r="A157"/>
      <c r="B157"/>
      <c r="C157"/>
      <c r="D157"/>
    </row>
    <row r="158" spans="1:4" x14ac:dyDescent="0.25">
      <c r="A158"/>
      <c r="B158"/>
      <c r="C158"/>
      <c r="D158"/>
    </row>
    <row r="159" spans="1:4" x14ac:dyDescent="0.25">
      <c r="A159"/>
      <c r="B159"/>
      <c r="C159"/>
      <c r="D159"/>
    </row>
    <row r="160" spans="1:4" x14ac:dyDescent="0.25">
      <c r="A160"/>
      <c r="B160"/>
      <c r="C160"/>
      <c r="D160"/>
    </row>
    <row r="161" spans="1:4" x14ac:dyDescent="0.25">
      <c r="A161"/>
      <c r="B161"/>
      <c r="C161"/>
      <c r="D161"/>
    </row>
    <row r="162" spans="1:4" x14ac:dyDescent="0.25">
      <c r="A162"/>
      <c r="B162"/>
      <c r="C162"/>
      <c r="D162"/>
    </row>
    <row r="163" spans="1:4" x14ac:dyDescent="0.25">
      <c r="A163"/>
      <c r="B163"/>
      <c r="C163"/>
      <c r="D163"/>
    </row>
    <row r="164" spans="1:4" x14ac:dyDescent="0.25">
      <c r="A164"/>
      <c r="B164"/>
      <c r="C164"/>
      <c r="D164"/>
    </row>
    <row r="165" spans="1:4" x14ac:dyDescent="0.25">
      <c r="A165"/>
      <c r="B165"/>
      <c r="C165"/>
      <c r="D165"/>
    </row>
    <row r="166" spans="1:4" x14ac:dyDescent="0.25">
      <c r="A166"/>
      <c r="B166"/>
      <c r="C166"/>
      <c r="D166"/>
    </row>
    <row r="167" spans="1:4" x14ac:dyDescent="0.25">
      <c r="A167"/>
      <c r="B167"/>
      <c r="C167"/>
      <c r="D167"/>
    </row>
    <row r="168" spans="1:4" x14ac:dyDescent="0.25">
      <c r="A168"/>
      <c r="B168"/>
      <c r="C168"/>
      <c r="D168"/>
    </row>
    <row r="169" spans="1:4" x14ac:dyDescent="0.25">
      <c r="A169"/>
      <c r="B169"/>
      <c r="C169"/>
      <c r="D169"/>
    </row>
    <row r="170" spans="1:4" x14ac:dyDescent="0.25">
      <c r="A170"/>
      <c r="B170"/>
      <c r="C170"/>
      <c r="D170"/>
    </row>
    <row r="171" spans="1:4" x14ac:dyDescent="0.25">
      <c r="A171"/>
      <c r="B171"/>
      <c r="C171"/>
      <c r="D171"/>
    </row>
    <row r="172" spans="1:4" x14ac:dyDescent="0.25">
      <c r="A172"/>
      <c r="B172"/>
      <c r="C172"/>
      <c r="D172"/>
    </row>
    <row r="173" spans="1:4" x14ac:dyDescent="0.25">
      <c r="A173"/>
      <c r="B173"/>
      <c r="C173"/>
      <c r="D173"/>
    </row>
    <row r="174" spans="1:4" x14ac:dyDescent="0.25">
      <c r="A174"/>
      <c r="B174"/>
      <c r="C174"/>
      <c r="D174"/>
    </row>
    <row r="175" spans="1:4" x14ac:dyDescent="0.25">
      <c r="A175"/>
      <c r="B175"/>
      <c r="C175"/>
      <c r="D175"/>
    </row>
    <row r="176" spans="1:4" x14ac:dyDescent="0.25">
      <c r="A176"/>
      <c r="B176"/>
      <c r="C176"/>
      <c r="D176"/>
    </row>
    <row r="177" spans="1:4" x14ac:dyDescent="0.25">
      <c r="A177"/>
      <c r="B177"/>
      <c r="C177"/>
      <c r="D177"/>
    </row>
    <row r="178" spans="1:4" x14ac:dyDescent="0.25">
      <c r="A178"/>
      <c r="B178"/>
      <c r="C178"/>
      <c r="D178"/>
    </row>
    <row r="179" spans="1:4" x14ac:dyDescent="0.25">
      <c r="A179"/>
      <c r="B179"/>
      <c r="C179"/>
      <c r="D179"/>
    </row>
    <row r="180" spans="1:4" x14ac:dyDescent="0.25">
      <c r="A180"/>
      <c r="B180"/>
      <c r="C180"/>
      <c r="D180"/>
    </row>
    <row r="181" spans="1:4" x14ac:dyDescent="0.25">
      <c r="A181"/>
      <c r="B181"/>
      <c r="C181"/>
      <c r="D181"/>
    </row>
    <row r="182" spans="1:4" x14ac:dyDescent="0.25">
      <c r="A182"/>
      <c r="B182"/>
      <c r="C182"/>
      <c r="D182"/>
    </row>
    <row r="183" spans="1:4" x14ac:dyDescent="0.25">
      <c r="A183"/>
      <c r="B183"/>
      <c r="C183"/>
      <c r="D183"/>
    </row>
    <row r="184" spans="1:4" x14ac:dyDescent="0.25">
      <c r="A184"/>
      <c r="B184"/>
      <c r="C184"/>
      <c r="D184"/>
    </row>
    <row r="185" spans="1:4" x14ac:dyDescent="0.25">
      <c r="A185"/>
      <c r="B185"/>
      <c r="C185"/>
      <c r="D185"/>
    </row>
    <row r="186" spans="1:4" x14ac:dyDescent="0.25">
      <c r="A186"/>
      <c r="B186"/>
      <c r="C186"/>
      <c r="D186"/>
    </row>
    <row r="187" spans="1:4" x14ac:dyDescent="0.25">
      <c r="A187"/>
      <c r="B187"/>
      <c r="C187"/>
      <c r="D187"/>
    </row>
    <row r="188" spans="1:4" x14ac:dyDescent="0.25">
      <c r="A188"/>
      <c r="B188"/>
      <c r="C188"/>
      <c r="D188"/>
    </row>
    <row r="189" spans="1:4" x14ac:dyDescent="0.25">
      <c r="A189"/>
      <c r="B189"/>
      <c r="C189"/>
      <c r="D189"/>
    </row>
    <row r="190" spans="1:4" x14ac:dyDescent="0.25">
      <c r="A190"/>
      <c r="B190"/>
      <c r="C190"/>
      <c r="D190"/>
    </row>
    <row r="191" spans="1:4" x14ac:dyDescent="0.25">
      <c r="A191"/>
      <c r="B191"/>
      <c r="C191"/>
      <c r="D191"/>
    </row>
    <row r="192" spans="1:4" x14ac:dyDescent="0.25">
      <c r="A192"/>
      <c r="B192"/>
      <c r="C192"/>
      <c r="D192"/>
    </row>
    <row r="193" spans="1:4" x14ac:dyDescent="0.25">
      <c r="A193"/>
      <c r="B193"/>
      <c r="C193"/>
      <c r="D193"/>
    </row>
    <row r="194" spans="1:4" x14ac:dyDescent="0.25">
      <c r="A194"/>
      <c r="B194"/>
      <c r="C194"/>
      <c r="D194"/>
    </row>
    <row r="195" spans="1:4" x14ac:dyDescent="0.25">
      <c r="A195"/>
      <c r="B195"/>
      <c r="C195"/>
      <c r="D195"/>
    </row>
    <row r="196" spans="1:4" x14ac:dyDescent="0.25">
      <c r="A196"/>
      <c r="B196"/>
      <c r="C196"/>
      <c r="D196"/>
    </row>
    <row r="197" spans="1:4" x14ac:dyDescent="0.25">
      <c r="A197"/>
      <c r="B197"/>
      <c r="C197"/>
      <c r="D197"/>
    </row>
    <row r="198" spans="1:4" x14ac:dyDescent="0.25">
      <c r="A198"/>
      <c r="B198"/>
      <c r="C198"/>
      <c r="D198"/>
    </row>
    <row r="199" spans="1:4" x14ac:dyDescent="0.25">
      <c r="A199"/>
      <c r="B199"/>
      <c r="C199"/>
      <c r="D199"/>
    </row>
    <row r="200" spans="1:4" x14ac:dyDescent="0.25">
      <c r="A200"/>
      <c r="B200"/>
      <c r="C200"/>
      <c r="D200"/>
    </row>
    <row r="201" spans="1:4" x14ac:dyDescent="0.25">
      <c r="A201"/>
      <c r="B201"/>
      <c r="C201"/>
      <c r="D201"/>
    </row>
    <row r="202" spans="1:4" x14ac:dyDescent="0.25">
      <c r="A202"/>
      <c r="B202"/>
      <c r="C202"/>
      <c r="D202"/>
    </row>
    <row r="203" spans="1:4" x14ac:dyDescent="0.25">
      <c r="A203"/>
      <c r="B203"/>
      <c r="C203"/>
      <c r="D203"/>
    </row>
    <row r="204" spans="1:4" x14ac:dyDescent="0.25">
      <c r="A204"/>
      <c r="B204"/>
      <c r="C204"/>
      <c r="D204"/>
    </row>
    <row r="205" spans="1:4" x14ac:dyDescent="0.25">
      <c r="A205"/>
      <c r="B205"/>
      <c r="C205"/>
      <c r="D205"/>
    </row>
    <row r="206" spans="1:4" x14ac:dyDescent="0.25">
      <c r="A206"/>
      <c r="B206"/>
      <c r="C206"/>
      <c r="D206"/>
    </row>
    <row r="207" spans="1:4" x14ac:dyDescent="0.25">
      <c r="A207"/>
      <c r="B207"/>
      <c r="C207"/>
      <c r="D207"/>
    </row>
    <row r="208" spans="1:4" x14ac:dyDescent="0.25">
      <c r="A208"/>
      <c r="B208"/>
      <c r="C208"/>
      <c r="D208"/>
    </row>
    <row r="209" spans="1:4" x14ac:dyDescent="0.25">
      <c r="A209"/>
      <c r="B209"/>
      <c r="C209"/>
      <c r="D209"/>
    </row>
    <row r="210" spans="1:4" x14ac:dyDescent="0.25">
      <c r="A210"/>
      <c r="B210"/>
      <c r="C210"/>
      <c r="D210"/>
    </row>
    <row r="211" spans="1:4" x14ac:dyDescent="0.25">
      <c r="A211"/>
      <c r="B211"/>
      <c r="C211"/>
      <c r="D211"/>
    </row>
    <row r="212" spans="1:4" x14ac:dyDescent="0.25">
      <c r="A212"/>
      <c r="B212"/>
      <c r="C212"/>
      <c r="D212"/>
    </row>
    <row r="213" spans="1:4" x14ac:dyDescent="0.25">
      <c r="A213"/>
      <c r="B213"/>
      <c r="C213"/>
      <c r="D213"/>
    </row>
    <row r="214" spans="1:4" x14ac:dyDescent="0.25">
      <c r="A214"/>
      <c r="B214"/>
      <c r="C214"/>
      <c r="D214"/>
    </row>
    <row r="215" spans="1:4" x14ac:dyDescent="0.25">
      <c r="A215"/>
      <c r="B215"/>
      <c r="C215"/>
      <c r="D215"/>
    </row>
    <row r="216" spans="1:4" x14ac:dyDescent="0.25">
      <c r="A216"/>
      <c r="B216"/>
      <c r="C216"/>
      <c r="D216"/>
    </row>
    <row r="217" spans="1:4" x14ac:dyDescent="0.25">
      <c r="A217"/>
      <c r="B217"/>
      <c r="C217"/>
      <c r="D217"/>
    </row>
    <row r="218" spans="1:4" x14ac:dyDescent="0.25">
      <c r="A218"/>
      <c r="B218"/>
      <c r="C218"/>
      <c r="D218"/>
    </row>
    <row r="219" spans="1:4" x14ac:dyDescent="0.25">
      <c r="A219"/>
      <c r="B219"/>
      <c r="C219"/>
      <c r="D219"/>
    </row>
    <row r="220" spans="1:4" x14ac:dyDescent="0.25">
      <c r="A220"/>
      <c r="B220"/>
      <c r="C220"/>
      <c r="D220"/>
    </row>
    <row r="221" spans="1:4" x14ac:dyDescent="0.25">
      <c r="A221"/>
      <c r="B221"/>
      <c r="C221"/>
      <c r="D221"/>
    </row>
    <row r="222" spans="1:4" x14ac:dyDescent="0.25">
      <c r="A222"/>
      <c r="B222"/>
      <c r="C222"/>
      <c r="D222"/>
    </row>
    <row r="223" spans="1:4" x14ac:dyDescent="0.25">
      <c r="A223"/>
      <c r="B223"/>
      <c r="C223"/>
      <c r="D223"/>
    </row>
    <row r="224" spans="1:4" x14ac:dyDescent="0.25">
      <c r="A224"/>
      <c r="B224"/>
      <c r="C224"/>
      <c r="D224"/>
    </row>
    <row r="225" spans="1:4" x14ac:dyDescent="0.25">
      <c r="A225"/>
      <c r="B225"/>
      <c r="C225"/>
      <c r="D225"/>
    </row>
    <row r="226" spans="1:4" x14ac:dyDescent="0.25">
      <c r="A226"/>
      <c r="B226"/>
      <c r="C226"/>
      <c r="D226"/>
    </row>
    <row r="227" spans="1:4" x14ac:dyDescent="0.25">
      <c r="A227"/>
      <c r="B227"/>
      <c r="C227"/>
      <c r="D227"/>
    </row>
    <row r="228" spans="1:4" x14ac:dyDescent="0.25">
      <c r="A228"/>
      <c r="B228"/>
      <c r="C228"/>
      <c r="D228"/>
    </row>
    <row r="229" spans="1:4" x14ac:dyDescent="0.25">
      <c r="A229"/>
      <c r="B229"/>
      <c r="C229"/>
      <c r="D229"/>
    </row>
    <row r="230" spans="1:4" x14ac:dyDescent="0.25">
      <c r="A230"/>
      <c r="B230"/>
      <c r="C230"/>
      <c r="D230"/>
    </row>
    <row r="231" spans="1:4" x14ac:dyDescent="0.25">
      <c r="A231"/>
      <c r="B231"/>
      <c r="C231"/>
      <c r="D231"/>
    </row>
    <row r="232" spans="1:4" x14ac:dyDescent="0.25">
      <c r="A232"/>
      <c r="B232"/>
      <c r="C232"/>
      <c r="D232"/>
    </row>
    <row r="233" spans="1:4" x14ac:dyDescent="0.25">
      <c r="A233"/>
      <c r="B233"/>
      <c r="C233"/>
      <c r="D233"/>
    </row>
    <row r="234" spans="1:4" x14ac:dyDescent="0.25">
      <c r="A234"/>
      <c r="B234"/>
      <c r="C234"/>
      <c r="D234"/>
    </row>
    <row r="235" spans="1:4" x14ac:dyDescent="0.25">
      <c r="A235"/>
      <c r="B235"/>
      <c r="C235"/>
      <c r="D235"/>
    </row>
    <row r="236" spans="1:4" x14ac:dyDescent="0.25">
      <c r="A236"/>
      <c r="B236"/>
      <c r="C236"/>
      <c r="D236"/>
    </row>
    <row r="237" spans="1:4" x14ac:dyDescent="0.25">
      <c r="A237"/>
      <c r="B237"/>
      <c r="C237"/>
      <c r="D237"/>
    </row>
    <row r="238" spans="1:4" x14ac:dyDescent="0.25">
      <c r="A238"/>
      <c r="B238"/>
      <c r="C238"/>
      <c r="D238"/>
    </row>
    <row r="239" spans="1:4" x14ac:dyDescent="0.25">
      <c r="A239"/>
      <c r="B239"/>
      <c r="C239"/>
      <c r="D239"/>
    </row>
    <row r="240" spans="1:4" x14ac:dyDescent="0.25">
      <c r="A240"/>
      <c r="B240"/>
      <c r="C240"/>
      <c r="D240"/>
    </row>
    <row r="241" spans="1:4" x14ac:dyDescent="0.25">
      <c r="A241"/>
      <c r="B241"/>
      <c r="C241"/>
      <c r="D241"/>
    </row>
    <row r="242" spans="1:4" x14ac:dyDescent="0.25">
      <c r="A242"/>
      <c r="B242"/>
      <c r="C242"/>
      <c r="D242"/>
    </row>
    <row r="243" spans="1:4" x14ac:dyDescent="0.25">
      <c r="A243"/>
      <c r="B243"/>
      <c r="C243"/>
      <c r="D243"/>
    </row>
    <row r="244" spans="1:4" x14ac:dyDescent="0.25">
      <c r="A244"/>
      <c r="B244"/>
      <c r="C244"/>
      <c r="D244"/>
    </row>
    <row r="245" spans="1:4" x14ac:dyDescent="0.25">
      <c r="A245"/>
      <c r="B245"/>
      <c r="C245"/>
      <c r="D245"/>
    </row>
    <row r="246" spans="1:4" x14ac:dyDescent="0.25">
      <c r="A246"/>
      <c r="B246"/>
      <c r="C246"/>
      <c r="D246"/>
    </row>
    <row r="247" spans="1:4" x14ac:dyDescent="0.25">
      <c r="A247"/>
      <c r="B247"/>
      <c r="C247"/>
      <c r="D247"/>
    </row>
    <row r="248" spans="1:4" x14ac:dyDescent="0.25">
      <c r="A248"/>
      <c r="B248"/>
      <c r="C248"/>
      <c r="D248"/>
    </row>
    <row r="249" spans="1:4" x14ac:dyDescent="0.25">
      <c r="A249"/>
      <c r="B249"/>
      <c r="C249"/>
      <c r="D249"/>
    </row>
    <row r="250" spans="1:4" x14ac:dyDescent="0.25">
      <c r="A250"/>
      <c r="B250"/>
      <c r="C250"/>
      <c r="D250"/>
    </row>
    <row r="251" spans="1:4" x14ac:dyDescent="0.25">
      <c r="A251"/>
      <c r="B251"/>
      <c r="C251"/>
      <c r="D251"/>
    </row>
    <row r="252" spans="1:4" x14ac:dyDescent="0.25">
      <c r="A252"/>
      <c r="B252"/>
      <c r="C252"/>
      <c r="D252"/>
    </row>
    <row r="253" spans="1:4" x14ac:dyDescent="0.25">
      <c r="A253"/>
      <c r="B253"/>
      <c r="C253"/>
      <c r="D253"/>
    </row>
    <row r="254" spans="1:4" x14ac:dyDescent="0.25">
      <c r="A254"/>
      <c r="B254"/>
      <c r="C254"/>
      <c r="D254"/>
    </row>
    <row r="255" spans="1:4" x14ac:dyDescent="0.25">
      <c r="A255"/>
      <c r="B255"/>
      <c r="C255"/>
      <c r="D255"/>
    </row>
    <row r="256" spans="1:4" x14ac:dyDescent="0.25">
      <c r="A256"/>
      <c r="B256"/>
      <c r="C256"/>
      <c r="D256"/>
    </row>
    <row r="257" spans="1:4" x14ac:dyDescent="0.25">
      <c r="A257"/>
      <c r="B257"/>
      <c r="C257"/>
      <c r="D257"/>
    </row>
    <row r="258" spans="1:4" x14ac:dyDescent="0.25">
      <c r="A258"/>
      <c r="B258"/>
      <c r="C258"/>
      <c r="D258"/>
    </row>
    <row r="259" spans="1:4" x14ac:dyDescent="0.25">
      <c r="A259"/>
      <c r="B259"/>
      <c r="C259"/>
      <c r="D259"/>
    </row>
    <row r="260" spans="1:4" x14ac:dyDescent="0.25">
      <c r="A260"/>
      <c r="B260"/>
      <c r="C260"/>
      <c r="D260"/>
    </row>
    <row r="261" spans="1:4" x14ac:dyDescent="0.25">
      <c r="A261"/>
      <c r="B261"/>
      <c r="C261"/>
      <c r="D261"/>
    </row>
    <row r="262" spans="1:4" x14ac:dyDescent="0.25">
      <c r="A262"/>
      <c r="B262"/>
      <c r="C262"/>
      <c r="D262"/>
    </row>
    <row r="263" spans="1:4" x14ac:dyDescent="0.25">
      <c r="A263"/>
      <c r="B263"/>
      <c r="C263"/>
      <c r="D263"/>
    </row>
    <row r="264" spans="1:4" x14ac:dyDescent="0.25">
      <c r="A264"/>
      <c r="B264"/>
      <c r="C264"/>
      <c r="D264"/>
    </row>
    <row r="265" spans="1:4" x14ac:dyDescent="0.25">
      <c r="A265"/>
      <c r="B265"/>
      <c r="C265"/>
      <c r="D265"/>
    </row>
    <row r="266" spans="1:4" x14ac:dyDescent="0.25">
      <c r="A266"/>
      <c r="B266"/>
      <c r="C266"/>
      <c r="D266"/>
    </row>
    <row r="267" spans="1:4" x14ac:dyDescent="0.25">
      <c r="A267"/>
      <c r="B267"/>
      <c r="C267"/>
      <c r="D267"/>
    </row>
    <row r="268" spans="1:4" x14ac:dyDescent="0.25">
      <c r="A268"/>
      <c r="B268"/>
      <c r="C268"/>
      <c r="D268"/>
    </row>
    <row r="269" spans="1:4" x14ac:dyDescent="0.25">
      <c r="A269"/>
      <c r="B269"/>
      <c r="C269"/>
      <c r="D269"/>
    </row>
    <row r="270" spans="1:4" x14ac:dyDescent="0.25">
      <c r="A270"/>
      <c r="B270"/>
      <c r="C270"/>
      <c r="D270"/>
    </row>
    <row r="271" spans="1:4" x14ac:dyDescent="0.25">
      <c r="A271"/>
      <c r="B271"/>
      <c r="C271"/>
      <c r="D271"/>
    </row>
    <row r="272" spans="1:4" x14ac:dyDescent="0.25">
      <c r="A272"/>
      <c r="B272"/>
      <c r="C272"/>
      <c r="D272"/>
    </row>
    <row r="273" spans="1:4" x14ac:dyDescent="0.25">
      <c r="A273"/>
      <c r="B273"/>
      <c r="C273"/>
      <c r="D273"/>
    </row>
    <row r="274" spans="1:4" x14ac:dyDescent="0.25">
      <c r="A274"/>
      <c r="B274"/>
      <c r="C274"/>
      <c r="D274"/>
    </row>
    <row r="275" spans="1:4" x14ac:dyDescent="0.25">
      <c r="A275"/>
      <c r="B275"/>
      <c r="C275"/>
      <c r="D275"/>
    </row>
    <row r="276" spans="1:4" x14ac:dyDescent="0.25">
      <c r="A276"/>
      <c r="B276"/>
      <c r="C276"/>
      <c r="D276"/>
    </row>
    <row r="277" spans="1:4" x14ac:dyDescent="0.25">
      <c r="A277"/>
      <c r="B277"/>
      <c r="C277"/>
      <c r="D277"/>
    </row>
    <row r="278" spans="1:4" x14ac:dyDescent="0.25">
      <c r="A278"/>
      <c r="B278"/>
      <c r="C278"/>
      <c r="D278"/>
    </row>
    <row r="279" spans="1:4" x14ac:dyDescent="0.25">
      <c r="A279"/>
      <c r="B279"/>
      <c r="C279"/>
      <c r="D279"/>
    </row>
    <row r="280" spans="1:4" x14ac:dyDescent="0.25">
      <c r="A280"/>
      <c r="B280"/>
      <c r="C280"/>
      <c r="D280"/>
    </row>
    <row r="281" spans="1:4" x14ac:dyDescent="0.25">
      <c r="A281"/>
      <c r="B281"/>
      <c r="C281"/>
      <c r="D281"/>
    </row>
    <row r="282" spans="1:4" x14ac:dyDescent="0.25">
      <c r="A282"/>
      <c r="B282"/>
      <c r="C282"/>
      <c r="D282"/>
    </row>
    <row r="283" spans="1:4" x14ac:dyDescent="0.25">
      <c r="A283"/>
      <c r="B283"/>
      <c r="C283"/>
      <c r="D283"/>
    </row>
    <row r="284" spans="1:4" x14ac:dyDescent="0.25">
      <c r="A284"/>
      <c r="B284"/>
      <c r="C284"/>
      <c r="D284"/>
    </row>
    <row r="285" spans="1:4" x14ac:dyDescent="0.25">
      <c r="A285"/>
      <c r="B285"/>
      <c r="C285"/>
      <c r="D285"/>
    </row>
    <row r="286" spans="1:4" x14ac:dyDescent="0.25">
      <c r="A286"/>
      <c r="B286"/>
      <c r="C286"/>
      <c r="D286"/>
    </row>
    <row r="287" spans="1:4" x14ac:dyDescent="0.25">
      <c r="A287"/>
      <c r="B287"/>
      <c r="C287"/>
      <c r="D287"/>
    </row>
    <row r="288" spans="1:4" x14ac:dyDescent="0.25">
      <c r="A288"/>
      <c r="B288"/>
      <c r="C288"/>
      <c r="D288"/>
    </row>
    <row r="289" spans="1:4" x14ac:dyDescent="0.25">
      <c r="A289"/>
      <c r="B289"/>
      <c r="C289"/>
      <c r="D289"/>
    </row>
    <row r="290" spans="1:4" x14ac:dyDescent="0.25">
      <c r="A290"/>
      <c r="B290"/>
      <c r="C290"/>
      <c r="D290"/>
    </row>
    <row r="291" spans="1:4" x14ac:dyDescent="0.25">
      <c r="A291"/>
      <c r="B291"/>
      <c r="C291"/>
      <c r="D291"/>
    </row>
    <row r="292" spans="1:4" x14ac:dyDescent="0.25">
      <c r="A292"/>
      <c r="B292"/>
      <c r="C292"/>
      <c r="D292"/>
    </row>
    <row r="293" spans="1:4" x14ac:dyDescent="0.25">
      <c r="A293"/>
      <c r="B293"/>
      <c r="C293"/>
      <c r="D293"/>
    </row>
    <row r="294" spans="1:4" x14ac:dyDescent="0.25">
      <c r="A294"/>
      <c r="B294"/>
      <c r="C294"/>
      <c r="D294"/>
    </row>
    <row r="295" spans="1:4" x14ac:dyDescent="0.25">
      <c r="A295"/>
      <c r="B295"/>
      <c r="C295"/>
      <c r="D295"/>
    </row>
    <row r="296" spans="1:4" x14ac:dyDescent="0.25">
      <c r="A296"/>
      <c r="B296"/>
      <c r="C296"/>
      <c r="D296"/>
    </row>
    <row r="297" spans="1:4" x14ac:dyDescent="0.25">
      <c r="A297"/>
      <c r="B297"/>
      <c r="C297"/>
      <c r="D297"/>
    </row>
    <row r="298" spans="1:4" x14ac:dyDescent="0.25">
      <c r="A298"/>
      <c r="B298"/>
      <c r="C298"/>
      <c r="D298"/>
    </row>
    <row r="299" spans="1:4" x14ac:dyDescent="0.25">
      <c r="A299"/>
      <c r="B299"/>
      <c r="C299"/>
      <c r="D299"/>
    </row>
    <row r="300" spans="1:4" x14ac:dyDescent="0.25">
      <c r="A300"/>
      <c r="B300"/>
      <c r="C300"/>
      <c r="D300"/>
    </row>
    <row r="301" spans="1:4" x14ac:dyDescent="0.25">
      <c r="A301"/>
      <c r="B301"/>
      <c r="C301"/>
      <c r="D301"/>
    </row>
    <row r="302" spans="1:4" x14ac:dyDescent="0.25">
      <c r="A302"/>
      <c r="B302"/>
      <c r="C302"/>
      <c r="D302"/>
    </row>
    <row r="303" spans="1:4" x14ac:dyDescent="0.25">
      <c r="A303"/>
      <c r="B303"/>
      <c r="C303"/>
      <c r="D303"/>
    </row>
    <row r="304" spans="1:4" x14ac:dyDescent="0.25">
      <c r="A304"/>
      <c r="B304"/>
      <c r="C304"/>
      <c r="D304"/>
    </row>
    <row r="305" spans="1:4" x14ac:dyDescent="0.25">
      <c r="A305"/>
      <c r="B305"/>
      <c r="C305"/>
      <c r="D305"/>
    </row>
    <row r="306" spans="1:4" x14ac:dyDescent="0.25">
      <c r="A306"/>
      <c r="B306"/>
      <c r="C306"/>
      <c r="D306"/>
    </row>
    <row r="307" spans="1:4" x14ac:dyDescent="0.25">
      <c r="A307"/>
      <c r="B307"/>
      <c r="C307"/>
      <c r="D307"/>
    </row>
    <row r="308" spans="1:4" x14ac:dyDescent="0.25">
      <c r="A308"/>
      <c r="B308"/>
      <c r="C308"/>
      <c r="D308"/>
    </row>
    <row r="309" spans="1:4" x14ac:dyDescent="0.25">
      <c r="A309"/>
      <c r="B309"/>
      <c r="C309"/>
      <c r="D309"/>
    </row>
    <row r="310" spans="1:4" x14ac:dyDescent="0.25">
      <c r="A310"/>
      <c r="B310"/>
      <c r="C310"/>
      <c r="D310"/>
    </row>
    <row r="311" spans="1:4" x14ac:dyDescent="0.25">
      <c r="A311"/>
      <c r="B311"/>
      <c r="C311"/>
      <c r="D311"/>
    </row>
    <row r="312" spans="1:4" x14ac:dyDescent="0.25">
      <c r="A312"/>
      <c r="B312"/>
      <c r="C312"/>
      <c r="D312"/>
    </row>
    <row r="313" spans="1:4" x14ac:dyDescent="0.25">
      <c r="A313"/>
      <c r="B313"/>
      <c r="C313"/>
      <c r="D313"/>
    </row>
    <row r="314" spans="1:4" x14ac:dyDescent="0.25">
      <c r="A314"/>
      <c r="B314"/>
      <c r="C314"/>
      <c r="D314"/>
    </row>
    <row r="315" spans="1:4" x14ac:dyDescent="0.25">
      <c r="A315"/>
      <c r="B315"/>
      <c r="C315"/>
      <c r="D315"/>
    </row>
    <row r="316" spans="1:4" x14ac:dyDescent="0.25">
      <c r="A316"/>
      <c r="B316"/>
      <c r="C316"/>
      <c r="D316"/>
    </row>
    <row r="317" spans="1:4" x14ac:dyDescent="0.25">
      <c r="A317"/>
      <c r="B317"/>
      <c r="C317"/>
      <c r="D317"/>
    </row>
    <row r="318" spans="1:4" x14ac:dyDescent="0.25">
      <c r="A318"/>
      <c r="B318"/>
      <c r="C318"/>
      <c r="D318"/>
    </row>
    <row r="319" spans="1:4" x14ac:dyDescent="0.25">
      <c r="A319"/>
      <c r="B319"/>
      <c r="C319"/>
      <c r="D319"/>
    </row>
    <row r="320" spans="1:4" x14ac:dyDescent="0.25">
      <c r="A320"/>
      <c r="B320"/>
      <c r="C320"/>
      <c r="D320"/>
    </row>
    <row r="321" spans="1:4" x14ac:dyDescent="0.25">
      <c r="A321"/>
      <c r="B321"/>
      <c r="C321"/>
      <c r="D321"/>
    </row>
    <row r="322" spans="1:4" x14ac:dyDescent="0.25">
      <c r="A322"/>
      <c r="B322"/>
      <c r="C322"/>
      <c r="D322"/>
    </row>
    <row r="323" spans="1:4" x14ac:dyDescent="0.25">
      <c r="A323"/>
      <c r="B323"/>
      <c r="C323"/>
      <c r="D323"/>
    </row>
    <row r="324" spans="1:4" x14ac:dyDescent="0.25">
      <c r="A324"/>
      <c r="B324"/>
      <c r="C324"/>
      <c r="D324"/>
    </row>
    <row r="325" spans="1:4" x14ac:dyDescent="0.25">
      <c r="A325"/>
      <c r="B325"/>
      <c r="C325"/>
      <c r="D325"/>
    </row>
    <row r="326" spans="1:4" x14ac:dyDescent="0.25">
      <c r="A326"/>
      <c r="B326"/>
      <c r="C326"/>
      <c r="D326"/>
    </row>
    <row r="327" spans="1:4" x14ac:dyDescent="0.25">
      <c r="A327"/>
      <c r="B327"/>
      <c r="C327"/>
      <c r="D327"/>
    </row>
    <row r="328" spans="1:4" x14ac:dyDescent="0.25">
      <c r="A328"/>
      <c r="B328"/>
      <c r="C328"/>
      <c r="D328"/>
    </row>
    <row r="329" spans="1:4" x14ac:dyDescent="0.25">
      <c r="A329"/>
      <c r="B329"/>
      <c r="C329"/>
      <c r="D329"/>
    </row>
    <row r="330" spans="1:4" x14ac:dyDescent="0.25">
      <c r="A330"/>
      <c r="B330"/>
      <c r="C330"/>
      <c r="D330"/>
    </row>
    <row r="331" spans="1:4" x14ac:dyDescent="0.25">
      <c r="A331"/>
      <c r="B331"/>
      <c r="C331"/>
      <c r="D331"/>
    </row>
    <row r="332" spans="1:4" x14ac:dyDescent="0.25">
      <c r="A332"/>
      <c r="B332"/>
      <c r="C332"/>
      <c r="D332"/>
    </row>
    <row r="333" spans="1:4" x14ac:dyDescent="0.25">
      <c r="A333"/>
      <c r="B333"/>
      <c r="C333"/>
      <c r="D333"/>
    </row>
    <row r="334" spans="1:4" x14ac:dyDescent="0.25">
      <c r="A334"/>
      <c r="B334"/>
      <c r="C334"/>
      <c r="D334"/>
    </row>
    <row r="335" spans="1:4" x14ac:dyDescent="0.25">
      <c r="A335"/>
      <c r="B335"/>
      <c r="C335"/>
      <c r="D335"/>
    </row>
    <row r="336" spans="1:4" x14ac:dyDescent="0.25">
      <c r="A336"/>
      <c r="B336"/>
      <c r="C336"/>
      <c r="D336"/>
    </row>
    <row r="337" spans="1:4" x14ac:dyDescent="0.25">
      <c r="A337"/>
      <c r="B337"/>
      <c r="C337"/>
      <c r="D337"/>
    </row>
    <row r="338" spans="1:4" x14ac:dyDescent="0.25">
      <c r="A338"/>
      <c r="B338"/>
      <c r="C338"/>
      <c r="D338"/>
    </row>
    <row r="339" spans="1:4" x14ac:dyDescent="0.25">
      <c r="A339"/>
      <c r="B339"/>
      <c r="C339"/>
      <c r="D339"/>
    </row>
    <row r="340" spans="1:4" x14ac:dyDescent="0.25">
      <c r="A340"/>
      <c r="B340"/>
      <c r="C340"/>
      <c r="D340"/>
    </row>
    <row r="341" spans="1:4" x14ac:dyDescent="0.25">
      <c r="A341"/>
      <c r="B341"/>
      <c r="C341"/>
      <c r="D341"/>
    </row>
    <row r="342" spans="1:4" x14ac:dyDescent="0.25">
      <c r="A342"/>
      <c r="B342"/>
      <c r="C342"/>
      <c r="D342"/>
    </row>
    <row r="343" spans="1:4" x14ac:dyDescent="0.25">
      <c r="A343"/>
      <c r="B343"/>
      <c r="C343"/>
      <c r="D343"/>
    </row>
    <row r="344" spans="1:4" x14ac:dyDescent="0.25">
      <c r="A344"/>
      <c r="B344"/>
      <c r="C344"/>
      <c r="D344"/>
    </row>
    <row r="345" spans="1:4" x14ac:dyDescent="0.25">
      <c r="A345"/>
      <c r="B345"/>
      <c r="C345"/>
      <c r="D345"/>
    </row>
    <row r="346" spans="1:4" x14ac:dyDescent="0.25">
      <c r="A346"/>
      <c r="B346"/>
      <c r="C346"/>
      <c r="D346"/>
    </row>
    <row r="347" spans="1:4" x14ac:dyDescent="0.25">
      <c r="A347"/>
      <c r="B347"/>
      <c r="C347"/>
      <c r="D347"/>
    </row>
    <row r="348" spans="1:4" x14ac:dyDescent="0.25">
      <c r="A348"/>
      <c r="B348"/>
      <c r="C348"/>
      <c r="D348"/>
    </row>
    <row r="349" spans="1:4" x14ac:dyDescent="0.25">
      <c r="A349"/>
      <c r="B349"/>
      <c r="C349"/>
      <c r="D349"/>
    </row>
    <row r="350" spans="1:4" x14ac:dyDescent="0.25">
      <c r="A350"/>
      <c r="B350"/>
      <c r="C350"/>
      <c r="D350"/>
    </row>
    <row r="351" spans="1:4" x14ac:dyDescent="0.25">
      <c r="A351"/>
      <c r="B351"/>
      <c r="C351"/>
      <c r="D351"/>
    </row>
    <row r="352" spans="1:4" x14ac:dyDescent="0.25">
      <c r="A352"/>
      <c r="B352"/>
      <c r="C352"/>
      <c r="D352"/>
    </row>
    <row r="353" spans="1:4" x14ac:dyDescent="0.25">
      <c r="A353"/>
      <c r="B353"/>
      <c r="C353"/>
      <c r="D353"/>
    </row>
    <row r="354" spans="1:4" x14ac:dyDescent="0.25">
      <c r="A354"/>
      <c r="B354"/>
      <c r="C354"/>
      <c r="D354"/>
    </row>
    <row r="355" spans="1:4" x14ac:dyDescent="0.25">
      <c r="A355"/>
      <c r="B355"/>
      <c r="C355"/>
      <c r="D355"/>
    </row>
    <row r="356" spans="1:4" x14ac:dyDescent="0.25">
      <c r="A356"/>
      <c r="B356"/>
      <c r="C356"/>
      <c r="D356"/>
    </row>
    <row r="357" spans="1:4" x14ac:dyDescent="0.25">
      <c r="A357"/>
      <c r="B357"/>
      <c r="C357"/>
      <c r="D357"/>
    </row>
    <row r="358" spans="1:4" x14ac:dyDescent="0.25">
      <c r="A358"/>
      <c r="B358"/>
      <c r="C358"/>
      <c r="D358"/>
    </row>
    <row r="359" spans="1:4" x14ac:dyDescent="0.25">
      <c r="A359"/>
      <c r="B359"/>
      <c r="C359"/>
      <c r="D359"/>
    </row>
    <row r="360" spans="1:4" x14ac:dyDescent="0.25">
      <c r="A360"/>
      <c r="B360"/>
      <c r="C360"/>
      <c r="D360"/>
    </row>
    <row r="361" spans="1:4" x14ac:dyDescent="0.25">
      <c r="A361"/>
      <c r="B361"/>
      <c r="C361"/>
      <c r="D361"/>
    </row>
    <row r="362" spans="1:4" x14ac:dyDescent="0.25">
      <c r="A362"/>
      <c r="B362"/>
      <c r="C362"/>
      <c r="D362"/>
    </row>
    <row r="363" spans="1:4" x14ac:dyDescent="0.25">
      <c r="A363"/>
      <c r="B363"/>
      <c r="C363"/>
      <c r="D363"/>
    </row>
    <row r="364" spans="1:4" x14ac:dyDescent="0.25">
      <c r="A364"/>
      <c r="B364"/>
      <c r="C364"/>
      <c r="D364"/>
    </row>
    <row r="365" spans="1:4" x14ac:dyDescent="0.25">
      <c r="A365"/>
      <c r="B365"/>
      <c r="C365"/>
      <c r="D365"/>
    </row>
    <row r="366" spans="1:4" x14ac:dyDescent="0.25">
      <c r="A366"/>
      <c r="B366"/>
      <c r="C366"/>
      <c r="D366"/>
    </row>
    <row r="367" spans="1:4" x14ac:dyDescent="0.25">
      <c r="A367"/>
      <c r="B367"/>
      <c r="C367"/>
      <c r="D367"/>
    </row>
    <row r="368" spans="1:4" x14ac:dyDescent="0.25">
      <c r="A368"/>
      <c r="B368"/>
      <c r="C368"/>
      <c r="D368"/>
    </row>
    <row r="369" spans="1:4" x14ac:dyDescent="0.25">
      <c r="A369"/>
      <c r="B369"/>
      <c r="C369"/>
      <c r="D369"/>
    </row>
    <row r="370" spans="1:4" x14ac:dyDescent="0.25">
      <c r="A370"/>
      <c r="B370"/>
      <c r="C370"/>
      <c r="D370"/>
    </row>
    <row r="371" spans="1:4" x14ac:dyDescent="0.25">
      <c r="A371"/>
      <c r="B371"/>
      <c r="C371"/>
      <c r="D371"/>
    </row>
    <row r="372" spans="1:4" x14ac:dyDescent="0.25">
      <c r="A372"/>
      <c r="B372"/>
      <c r="C372"/>
      <c r="D372"/>
    </row>
    <row r="373" spans="1:4" x14ac:dyDescent="0.25">
      <c r="A373"/>
      <c r="B373"/>
      <c r="C373"/>
      <c r="D373"/>
    </row>
    <row r="374" spans="1:4" x14ac:dyDescent="0.25">
      <c r="A374"/>
      <c r="B374"/>
      <c r="C374"/>
      <c r="D374"/>
    </row>
    <row r="375" spans="1:4" x14ac:dyDescent="0.25">
      <c r="A375"/>
      <c r="B375"/>
      <c r="C375"/>
      <c r="D375"/>
    </row>
    <row r="376" spans="1:4" x14ac:dyDescent="0.25">
      <c r="A376"/>
      <c r="B376"/>
      <c r="C376"/>
      <c r="D376"/>
    </row>
    <row r="377" spans="1:4" x14ac:dyDescent="0.25">
      <c r="A377"/>
      <c r="B377"/>
      <c r="C377"/>
      <c r="D377"/>
    </row>
    <row r="378" spans="1:4" x14ac:dyDescent="0.25">
      <c r="A378"/>
      <c r="B378"/>
      <c r="C378"/>
      <c r="D378"/>
    </row>
    <row r="379" spans="1:4" x14ac:dyDescent="0.25">
      <c r="A379"/>
      <c r="B379"/>
      <c r="C379"/>
      <c r="D379"/>
    </row>
    <row r="380" spans="1:4" x14ac:dyDescent="0.25">
      <c r="A380"/>
      <c r="B380"/>
      <c r="C380"/>
      <c r="D380"/>
    </row>
    <row r="381" spans="1:4" x14ac:dyDescent="0.25">
      <c r="A381"/>
      <c r="B381"/>
      <c r="C381"/>
      <c r="D381"/>
    </row>
    <row r="382" spans="1:4" x14ac:dyDescent="0.25">
      <c r="A382"/>
      <c r="B382"/>
      <c r="C382"/>
      <c r="D382"/>
    </row>
    <row r="383" spans="1:4" x14ac:dyDescent="0.25">
      <c r="A383"/>
      <c r="B383"/>
      <c r="C383"/>
      <c r="D383"/>
    </row>
    <row r="384" spans="1:4" x14ac:dyDescent="0.25">
      <c r="A384"/>
      <c r="B384"/>
      <c r="C384"/>
      <c r="D384"/>
    </row>
    <row r="385" spans="1:4" x14ac:dyDescent="0.25">
      <c r="A385"/>
      <c r="B385"/>
      <c r="C385"/>
      <c r="D385"/>
    </row>
    <row r="386" spans="1:4" x14ac:dyDescent="0.25">
      <c r="A386"/>
      <c r="B386"/>
      <c r="C386"/>
      <c r="D386"/>
    </row>
    <row r="387" spans="1:4" x14ac:dyDescent="0.25">
      <c r="A387"/>
      <c r="B387"/>
      <c r="C387"/>
      <c r="D387"/>
    </row>
    <row r="388" spans="1:4" x14ac:dyDescent="0.25">
      <c r="A388"/>
      <c r="B388"/>
      <c r="C388"/>
      <c r="D388"/>
    </row>
    <row r="389" spans="1:4" x14ac:dyDescent="0.25">
      <c r="A389"/>
      <c r="B389"/>
      <c r="C389"/>
      <c r="D389"/>
    </row>
    <row r="390" spans="1:4" x14ac:dyDescent="0.25">
      <c r="A390"/>
      <c r="B390"/>
      <c r="C390"/>
      <c r="D390"/>
    </row>
    <row r="391" spans="1:4" x14ac:dyDescent="0.25">
      <c r="A391"/>
      <c r="B391"/>
      <c r="C391"/>
      <c r="D391"/>
    </row>
    <row r="392" spans="1:4" x14ac:dyDescent="0.25">
      <c r="A392"/>
      <c r="B392"/>
      <c r="C392"/>
      <c r="D392"/>
    </row>
    <row r="393" spans="1:4" x14ac:dyDescent="0.25">
      <c r="A393"/>
      <c r="B393"/>
      <c r="C393"/>
      <c r="D393"/>
    </row>
    <row r="394" spans="1:4" x14ac:dyDescent="0.25">
      <c r="A394"/>
      <c r="B394"/>
      <c r="C394"/>
      <c r="D394"/>
    </row>
    <row r="395" spans="1:4" x14ac:dyDescent="0.25">
      <c r="A395"/>
      <c r="B395"/>
      <c r="C395"/>
      <c r="D395"/>
    </row>
    <row r="396" spans="1:4" x14ac:dyDescent="0.25">
      <c r="A396"/>
      <c r="B396"/>
      <c r="C396"/>
      <c r="D396"/>
    </row>
    <row r="397" spans="1:4" x14ac:dyDescent="0.25">
      <c r="A397"/>
      <c r="B397"/>
      <c r="C397"/>
      <c r="D397"/>
    </row>
    <row r="398" spans="1:4" x14ac:dyDescent="0.25">
      <c r="A398"/>
      <c r="B398"/>
      <c r="C398"/>
      <c r="D398"/>
    </row>
    <row r="399" spans="1:4" x14ac:dyDescent="0.25">
      <c r="A399"/>
      <c r="B399"/>
      <c r="C399"/>
      <c r="D399"/>
    </row>
    <row r="400" spans="1:4" x14ac:dyDescent="0.25">
      <c r="A400"/>
      <c r="B400"/>
      <c r="C400"/>
      <c r="D400"/>
    </row>
    <row r="401" spans="1:4" x14ac:dyDescent="0.25">
      <c r="A401"/>
      <c r="B401"/>
      <c r="C401"/>
      <c r="D401"/>
    </row>
    <row r="402" spans="1:4" x14ac:dyDescent="0.25">
      <c r="A402"/>
      <c r="B402"/>
      <c r="C402"/>
      <c r="D402"/>
    </row>
    <row r="403" spans="1:4" x14ac:dyDescent="0.25">
      <c r="A403"/>
      <c r="B403"/>
      <c r="C403"/>
      <c r="D403"/>
    </row>
    <row r="404" spans="1:4" x14ac:dyDescent="0.25">
      <c r="A404"/>
      <c r="B404"/>
      <c r="C404"/>
      <c r="D404"/>
    </row>
    <row r="405" spans="1:4" x14ac:dyDescent="0.25">
      <c r="A405"/>
      <c r="B405"/>
      <c r="C405"/>
      <c r="D405"/>
    </row>
    <row r="406" spans="1:4" x14ac:dyDescent="0.25">
      <c r="A406"/>
      <c r="B406"/>
      <c r="C406"/>
      <c r="D406"/>
    </row>
    <row r="407" spans="1:4" x14ac:dyDescent="0.25">
      <c r="A407"/>
      <c r="B407"/>
      <c r="C407"/>
      <c r="D407"/>
    </row>
    <row r="408" spans="1:4" x14ac:dyDescent="0.25">
      <c r="A408"/>
      <c r="B408"/>
      <c r="C408"/>
      <c r="D408"/>
    </row>
    <row r="409" spans="1:4" x14ac:dyDescent="0.25">
      <c r="A409"/>
      <c r="B409"/>
      <c r="C409"/>
      <c r="D409"/>
    </row>
    <row r="410" spans="1:4" x14ac:dyDescent="0.25">
      <c r="A410"/>
      <c r="B410"/>
      <c r="C410"/>
      <c r="D410"/>
    </row>
    <row r="411" spans="1:4" x14ac:dyDescent="0.25">
      <c r="A411"/>
      <c r="B411"/>
      <c r="C411"/>
      <c r="D411"/>
    </row>
    <row r="412" spans="1:4" x14ac:dyDescent="0.25">
      <c r="A412"/>
      <c r="B412"/>
      <c r="C412"/>
      <c r="D412"/>
    </row>
    <row r="413" spans="1:4" x14ac:dyDescent="0.25">
      <c r="A413"/>
      <c r="B413"/>
      <c r="C413"/>
      <c r="D413"/>
    </row>
    <row r="414" spans="1:4" x14ac:dyDescent="0.25">
      <c r="A414"/>
      <c r="B414"/>
      <c r="C414"/>
      <c r="D414"/>
    </row>
    <row r="415" spans="1:4" x14ac:dyDescent="0.25">
      <c r="A415"/>
      <c r="B415"/>
      <c r="C415"/>
      <c r="D415"/>
    </row>
    <row r="416" spans="1:4" x14ac:dyDescent="0.25">
      <c r="A416"/>
      <c r="B416"/>
      <c r="C416"/>
      <c r="D416"/>
    </row>
    <row r="417" spans="1:4" x14ac:dyDescent="0.25">
      <c r="A417"/>
      <c r="B417"/>
      <c r="C417"/>
      <c r="D417"/>
    </row>
    <row r="418" spans="1:4" x14ac:dyDescent="0.25">
      <c r="A418"/>
      <c r="B418"/>
      <c r="C418"/>
      <c r="D418"/>
    </row>
    <row r="419" spans="1:4" x14ac:dyDescent="0.25">
      <c r="A419"/>
      <c r="B419"/>
      <c r="C419"/>
      <c r="D419"/>
    </row>
    <row r="420" spans="1:4" x14ac:dyDescent="0.25">
      <c r="A420"/>
      <c r="B420"/>
      <c r="C420"/>
      <c r="D420"/>
    </row>
    <row r="421" spans="1:4" x14ac:dyDescent="0.25">
      <c r="A421"/>
      <c r="B421"/>
      <c r="C421"/>
      <c r="D421"/>
    </row>
    <row r="422" spans="1:4" x14ac:dyDescent="0.25">
      <c r="A422"/>
      <c r="B422"/>
      <c r="C422"/>
      <c r="D422"/>
    </row>
    <row r="423" spans="1:4" x14ac:dyDescent="0.25">
      <c r="A423"/>
      <c r="B423"/>
      <c r="C423"/>
      <c r="D423"/>
    </row>
    <row r="424" spans="1:4" x14ac:dyDescent="0.25">
      <c r="A424"/>
      <c r="B424"/>
      <c r="C424"/>
      <c r="D424"/>
    </row>
    <row r="425" spans="1:4" x14ac:dyDescent="0.25">
      <c r="A425"/>
      <c r="B425"/>
      <c r="C425"/>
      <c r="D425"/>
    </row>
    <row r="426" spans="1:4" x14ac:dyDescent="0.25">
      <c r="A426"/>
      <c r="B426"/>
      <c r="C426"/>
      <c r="D426"/>
    </row>
    <row r="427" spans="1:4" x14ac:dyDescent="0.25">
      <c r="A427"/>
      <c r="B427"/>
      <c r="C427"/>
      <c r="D427"/>
    </row>
    <row r="428" spans="1:4" x14ac:dyDescent="0.25">
      <c r="A428"/>
      <c r="B428"/>
      <c r="C428"/>
      <c r="D428"/>
    </row>
    <row r="429" spans="1:4" x14ac:dyDescent="0.25">
      <c r="A429"/>
      <c r="B429"/>
      <c r="C429"/>
      <c r="D429"/>
    </row>
    <row r="430" spans="1:4" x14ac:dyDescent="0.25">
      <c r="A430"/>
      <c r="B430"/>
      <c r="C430"/>
      <c r="D430"/>
    </row>
    <row r="431" spans="1:4" x14ac:dyDescent="0.25">
      <c r="A431"/>
      <c r="B431"/>
      <c r="C431"/>
      <c r="D431"/>
    </row>
    <row r="432" spans="1:4" x14ac:dyDescent="0.25">
      <c r="A432"/>
      <c r="B432"/>
      <c r="C432"/>
      <c r="D432"/>
    </row>
    <row r="433" spans="1:4" x14ac:dyDescent="0.25">
      <c r="A433"/>
      <c r="B433"/>
      <c r="C433"/>
      <c r="D433"/>
    </row>
    <row r="434" spans="1:4" x14ac:dyDescent="0.25">
      <c r="A434"/>
      <c r="B434"/>
      <c r="C434"/>
      <c r="D434"/>
    </row>
    <row r="435" spans="1:4" x14ac:dyDescent="0.25">
      <c r="A435"/>
      <c r="B435"/>
      <c r="C435"/>
      <c r="D435"/>
    </row>
    <row r="436" spans="1:4" x14ac:dyDescent="0.25">
      <c r="A436"/>
      <c r="B436"/>
      <c r="C436"/>
      <c r="D436"/>
    </row>
    <row r="437" spans="1:4" x14ac:dyDescent="0.25">
      <c r="A437"/>
      <c r="B437"/>
      <c r="C437"/>
      <c r="D437"/>
    </row>
    <row r="438" spans="1:4" x14ac:dyDescent="0.25">
      <c r="A438"/>
      <c r="B438"/>
      <c r="C438"/>
      <c r="D438"/>
    </row>
    <row r="439" spans="1:4" x14ac:dyDescent="0.25">
      <c r="A439"/>
      <c r="B439"/>
      <c r="C439"/>
      <c r="D439"/>
    </row>
    <row r="440" spans="1:4" x14ac:dyDescent="0.25">
      <c r="A440"/>
      <c r="B440"/>
      <c r="C440"/>
      <c r="D440"/>
    </row>
    <row r="441" spans="1:4" x14ac:dyDescent="0.25">
      <c r="A441"/>
      <c r="B441"/>
      <c r="C441"/>
      <c r="D441"/>
    </row>
    <row r="442" spans="1:4" x14ac:dyDescent="0.25">
      <c r="A442"/>
      <c r="B442"/>
      <c r="C442"/>
      <c r="D442"/>
    </row>
    <row r="443" spans="1:4" x14ac:dyDescent="0.25">
      <c r="A443"/>
      <c r="B443"/>
      <c r="C443"/>
      <c r="D443"/>
    </row>
    <row r="444" spans="1:4" x14ac:dyDescent="0.25">
      <c r="A444"/>
      <c r="B444"/>
      <c r="C444"/>
      <c r="D444"/>
    </row>
    <row r="445" spans="1:4" x14ac:dyDescent="0.25">
      <c r="A445"/>
      <c r="B445"/>
      <c r="C445"/>
      <c r="D445"/>
    </row>
    <row r="446" spans="1:4" x14ac:dyDescent="0.25">
      <c r="A446"/>
      <c r="B446"/>
      <c r="C446"/>
      <c r="D446"/>
    </row>
    <row r="447" spans="1:4" x14ac:dyDescent="0.25">
      <c r="A447"/>
      <c r="B447"/>
      <c r="C447"/>
      <c r="D447"/>
    </row>
    <row r="448" spans="1:4" x14ac:dyDescent="0.25">
      <c r="A448"/>
      <c r="B448"/>
      <c r="C448"/>
      <c r="D448"/>
    </row>
    <row r="449" spans="1:4" x14ac:dyDescent="0.25">
      <c r="A449"/>
      <c r="B449"/>
      <c r="C449"/>
      <c r="D449"/>
    </row>
    <row r="450" spans="1:4" x14ac:dyDescent="0.25">
      <c r="A450"/>
      <c r="B450"/>
      <c r="C450"/>
      <c r="D450"/>
    </row>
    <row r="451" spans="1:4" x14ac:dyDescent="0.25">
      <c r="A451"/>
      <c r="B451"/>
      <c r="C451"/>
      <c r="D451"/>
    </row>
    <row r="452" spans="1:4" x14ac:dyDescent="0.25">
      <c r="A452"/>
      <c r="B452"/>
      <c r="C452"/>
      <c r="D452"/>
    </row>
    <row r="453" spans="1:4" x14ac:dyDescent="0.25">
      <c r="A453"/>
      <c r="B453"/>
      <c r="C453"/>
      <c r="D453"/>
    </row>
    <row r="454" spans="1:4" x14ac:dyDescent="0.25">
      <c r="A454"/>
      <c r="B454"/>
      <c r="C454"/>
      <c r="D454"/>
    </row>
    <row r="455" spans="1:4" x14ac:dyDescent="0.25">
      <c r="A455"/>
      <c r="B455"/>
      <c r="C455"/>
      <c r="D455"/>
    </row>
    <row r="456" spans="1:4" x14ac:dyDescent="0.25">
      <c r="A456"/>
      <c r="B456"/>
      <c r="C456"/>
      <c r="D456"/>
    </row>
    <row r="457" spans="1:4" x14ac:dyDescent="0.25">
      <c r="A457"/>
      <c r="B457"/>
      <c r="C457"/>
      <c r="D457"/>
    </row>
    <row r="458" spans="1:4" x14ac:dyDescent="0.25">
      <c r="A458"/>
      <c r="B458"/>
      <c r="C458"/>
      <c r="D458"/>
    </row>
    <row r="459" spans="1:4" x14ac:dyDescent="0.25">
      <c r="A459"/>
      <c r="B459"/>
      <c r="C459"/>
      <c r="D459"/>
    </row>
    <row r="460" spans="1:4" x14ac:dyDescent="0.25">
      <c r="A460"/>
      <c r="B460"/>
      <c r="C460"/>
      <c r="D460"/>
    </row>
    <row r="461" spans="1:4" x14ac:dyDescent="0.25">
      <c r="A461"/>
      <c r="B461"/>
      <c r="C461"/>
      <c r="D461"/>
    </row>
    <row r="462" spans="1:4" x14ac:dyDescent="0.25">
      <c r="A462"/>
      <c r="B462"/>
      <c r="C462"/>
      <c r="D462"/>
    </row>
    <row r="463" spans="1:4" x14ac:dyDescent="0.25">
      <c r="A463"/>
      <c r="B463"/>
      <c r="C463"/>
      <c r="D463"/>
    </row>
    <row r="464" spans="1:4" x14ac:dyDescent="0.25">
      <c r="A464"/>
      <c r="B464"/>
      <c r="C464"/>
      <c r="D464"/>
    </row>
    <row r="465" spans="1:4" x14ac:dyDescent="0.25">
      <c r="A465"/>
      <c r="B465"/>
      <c r="C465"/>
      <c r="D465"/>
    </row>
    <row r="466" spans="1:4" x14ac:dyDescent="0.25">
      <c r="A466"/>
      <c r="B466"/>
      <c r="C466"/>
      <c r="D466"/>
    </row>
    <row r="467" spans="1:4" x14ac:dyDescent="0.25">
      <c r="A467"/>
      <c r="B467"/>
      <c r="C467"/>
      <c r="D467"/>
    </row>
    <row r="468" spans="1:4" x14ac:dyDescent="0.25">
      <c r="A468"/>
      <c r="B468"/>
      <c r="C468"/>
      <c r="D468"/>
    </row>
    <row r="469" spans="1:4" x14ac:dyDescent="0.25">
      <c r="A469"/>
      <c r="B469"/>
      <c r="C469"/>
      <c r="D469"/>
    </row>
    <row r="470" spans="1:4" x14ac:dyDescent="0.25">
      <c r="A470"/>
      <c r="B470"/>
      <c r="C470"/>
      <c r="D470"/>
    </row>
    <row r="471" spans="1:4" x14ac:dyDescent="0.25">
      <c r="A471"/>
      <c r="B471"/>
      <c r="C471"/>
      <c r="D471"/>
    </row>
    <row r="472" spans="1:4" x14ac:dyDescent="0.25">
      <c r="A472"/>
      <c r="B472"/>
      <c r="C472"/>
      <c r="D472"/>
    </row>
    <row r="473" spans="1:4" x14ac:dyDescent="0.25">
      <c r="A473"/>
      <c r="B473"/>
      <c r="C473"/>
      <c r="D473"/>
    </row>
    <row r="474" spans="1:4" x14ac:dyDescent="0.25">
      <c r="A474"/>
      <c r="B474"/>
      <c r="C474"/>
      <c r="D474"/>
    </row>
    <row r="475" spans="1:4" x14ac:dyDescent="0.25">
      <c r="A475"/>
      <c r="B475"/>
      <c r="C475"/>
      <c r="D475"/>
    </row>
    <row r="476" spans="1:4" x14ac:dyDescent="0.25">
      <c r="A476"/>
      <c r="B476"/>
      <c r="C476"/>
      <c r="D476"/>
    </row>
    <row r="477" spans="1:4" x14ac:dyDescent="0.25">
      <c r="A477"/>
      <c r="B477"/>
      <c r="C477"/>
      <c r="D477"/>
    </row>
    <row r="478" spans="1:4" x14ac:dyDescent="0.25">
      <c r="A478"/>
      <c r="B478"/>
      <c r="C478"/>
      <c r="D478"/>
    </row>
    <row r="479" spans="1:4" x14ac:dyDescent="0.25">
      <c r="A479"/>
      <c r="B479"/>
      <c r="C479"/>
      <c r="D479"/>
    </row>
    <row r="480" spans="1:4" x14ac:dyDescent="0.25">
      <c r="A480"/>
      <c r="B480"/>
      <c r="C480"/>
      <c r="D480"/>
    </row>
    <row r="481" spans="1:4" x14ac:dyDescent="0.25">
      <c r="A481"/>
      <c r="B481"/>
      <c r="C481"/>
      <c r="D481"/>
    </row>
    <row r="482" spans="1:4" x14ac:dyDescent="0.25">
      <c r="A482"/>
      <c r="B482"/>
      <c r="C482"/>
      <c r="D482"/>
    </row>
    <row r="483" spans="1:4" x14ac:dyDescent="0.25">
      <c r="A483"/>
      <c r="B483"/>
      <c r="C483"/>
      <c r="D483"/>
    </row>
    <row r="484" spans="1:4" x14ac:dyDescent="0.25">
      <c r="A484"/>
      <c r="B484"/>
      <c r="C484"/>
      <c r="D484"/>
    </row>
    <row r="485" spans="1:4" x14ac:dyDescent="0.25">
      <c r="A485"/>
      <c r="B485"/>
      <c r="C485"/>
      <c r="D485"/>
    </row>
    <row r="486" spans="1:4" x14ac:dyDescent="0.25">
      <c r="A486"/>
      <c r="B486"/>
      <c r="C486"/>
      <c r="D486"/>
    </row>
    <row r="487" spans="1:4" x14ac:dyDescent="0.25">
      <c r="A487"/>
      <c r="B487"/>
      <c r="C487"/>
      <c r="D487"/>
    </row>
    <row r="488" spans="1:4" x14ac:dyDescent="0.25">
      <c r="A488"/>
      <c r="B488"/>
      <c r="C488"/>
      <c r="D488"/>
    </row>
    <row r="489" spans="1:4" x14ac:dyDescent="0.25">
      <c r="A489"/>
      <c r="B489"/>
      <c r="C489"/>
      <c r="D489"/>
    </row>
    <row r="490" spans="1:4" x14ac:dyDescent="0.25">
      <c r="A490"/>
      <c r="B490"/>
      <c r="C490"/>
      <c r="D490"/>
    </row>
    <row r="491" spans="1:4" x14ac:dyDescent="0.25">
      <c r="A491"/>
      <c r="B491"/>
      <c r="C491"/>
      <c r="D491"/>
    </row>
    <row r="492" spans="1:4" x14ac:dyDescent="0.25">
      <c r="A492"/>
      <c r="B492"/>
      <c r="C492"/>
      <c r="D492"/>
    </row>
    <row r="493" spans="1:4" x14ac:dyDescent="0.25">
      <c r="A493"/>
      <c r="B493"/>
      <c r="C493"/>
      <c r="D493"/>
    </row>
    <row r="494" spans="1:4" x14ac:dyDescent="0.25">
      <c r="A494"/>
      <c r="B494"/>
      <c r="C494"/>
      <c r="D494"/>
    </row>
    <row r="495" spans="1:4" x14ac:dyDescent="0.25">
      <c r="A495"/>
      <c r="B495"/>
      <c r="C495"/>
      <c r="D495"/>
    </row>
    <row r="496" spans="1:4" x14ac:dyDescent="0.25">
      <c r="A496"/>
      <c r="B496"/>
      <c r="C496"/>
      <c r="D496"/>
    </row>
    <row r="497" spans="1:4" x14ac:dyDescent="0.25">
      <c r="A497"/>
      <c r="B497"/>
      <c r="C497"/>
      <c r="D497"/>
    </row>
    <row r="498" spans="1:4" x14ac:dyDescent="0.25">
      <c r="A498"/>
      <c r="B498"/>
      <c r="C498"/>
      <c r="D498"/>
    </row>
    <row r="499" spans="1:4" x14ac:dyDescent="0.25">
      <c r="A499"/>
      <c r="B499"/>
      <c r="C499"/>
      <c r="D499"/>
    </row>
    <row r="500" spans="1:4" x14ac:dyDescent="0.25">
      <c r="A500"/>
      <c r="B500"/>
      <c r="C500"/>
      <c r="D500"/>
    </row>
    <row r="501" spans="1:4" x14ac:dyDescent="0.25">
      <c r="A501"/>
      <c r="B501"/>
      <c r="C501"/>
      <c r="D501"/>
    </row>
    <row r="502" spans="1:4" x14ac:dyDescent="0.25">
      <c r="A502"/>
      <c r="B502"/>
      <c r="C502"/>
      <c r="D502"/>
    </row>
    <row r="503" spans="1:4" x14ac:dyDescent="0.25">
      <c r="A503"/>
      <c r="B503"/>
      <c r="C503"/>
      <c r="D503"/>
    </row>
    <row r="504" spans="1:4" x14ac:dyDescent="0.25">
      <c r="A504"/>
      <c r="B504"/>
      <c r="C504"/>
      <c r="D504"/>
    </row>
    <row r="505" spans="1:4" x14ac:dyDescent="0.25">
      <c r="A505"/>
      <c r="B505"/>
      <c r="C505"/>
      <c r="D505"/>
    </row>
    <row r="506" spans="1:4" x14ac:dyDescent="0.25">
      <c r="A506"/>
      <c r="B506"/>
      <c r="C506"/>
      <c r="D506"/>
    </row>
    <row r="507" spans="1:4" x14ac:dyDescent="0.25">
      <c r="A507"/>
      <c r="B507"/>
      <c r="C507"/>
      <c r="D507"/>
    </row>
    <row r="508" spans="1:4" x14ac:dyDescent="0.25">
      <c r="A508"/>
      <c r="B508"/>
      <c r="C508"/>
      <c r="D508"/>
    </row>
    <row r="509" spans="1:4" x14ac:dyDescent="0.25">
      <c r="A509"/>
      <c r="B509"/>
      <c r="C509"/>
      <c r="D509"/>
    </row>
    <row r="510" spans="1:4" x14ac:dyDescent="0.25">
      <c r="A510"/>
      <c r="B510"/>
      <c r="C510"/>
      <c r="D510"/>
    </row>
    <row r="511" spans="1:4" x14ac:dyDescent="0.25">
      <c r="A511"/>
      <c r="B511"/>
      <c r="C511"/>
      <c r="D511"/>
    </row>
    <row r="512" spans="1:4" x14ac:dyDescent="0.25">
      <c r="A512"/>
      <c r="B512"/>
      <c r="C512"/>
      <c r="D512"/>
    </row>
    <row r="513" spans="1:4" x14ac:dyDescent="0.25">
      <c r="A513"/>
      <c r="B513"/>
      <c r="C513"/>
      <c r="D513"/>
    </row>
    <row r="514" spans="1:4" x14ac:dyDescent="0.25">
      <c r="A514"/>
      <c r="B514"/>
      <c r="C514"/>
      <c r="D514"/>
    </row>
    <row r="515" spans="1:4" x14ac:dyDescent="0.25">
      <c r="A515"/>
      <c r="B515"/>
      <c r="C515"/>
      <c r="D515"/>
    </row>
    <row r="516" spans="1:4" x14ac:dyDescent="0.25">
      <c r="A516"/>
      <c r="B516"/>
      <c r="C516"/>
      <c r="D516"/>
    </row>
    <row r="517" spans="1:4" x14ac:dyDescent="0.25">
      <c r="A517"/>
      <c r="B517"/>
      <c r="C517"/>
      <c r="D517"/>
    </row>
    <row r="518" spans="1:4" x14ac:dyDescent="0.25">
      <c r="A518"/>
      <c r="B518"/>
      <c r="C518"/>
      <c r="D518"/>
    </row>
    <row r="519" spans="1:4" x14ac:dyDescent="0.25">
      <c r="A519"/>
      <c r="B519"/>
      <c r="C519"/>
      <c r="D519"/>
    </row>
    <row r="520" spans="1:4" x14ac:dyDescent="0.25">
      <c r="A520"/>
      <c r="B520"/>
      <c r="C520"/>
      <c r="D520"/>
    </row>
    <row r="521" spans="1:4" x14ac:dyDescent="0.25">
      <c r="A521"/>
      <c r="B521"/>
      <c r="C521"/>
      <c r="D521"/>
    </row>
    <row r="522" spans="1:4" x14ac:dyDescent="0.25">
      <c r="A522"/>
      <c r="B522"/>
      <c r="C522"/>
      <c r="D522"/>
    </row>
    <row r="523" spans="1:4" x14ac:dyDescent="0.25">
      <c r="A523"/>
      <c r="B523"/>
      <c r="C523"/>
      <c r="D523"/>
    </row>
    <row r="524" spans="1:4" x14ac:dyDescent="0.25">
      <c r="A524"/>
      <c r="B524"/>
      <c r="C524"/>
      <c r="D524"/>
    </row>
    <row r="525" spans="1:4" x14ac:dyDescent="0.25">
      <c r="A525"/>
      <c r="B525"/>
      <c r="C525"/>
      <c r="D525"/>
    </row>
    <row r="526" spans="1:4" x14ac:dyDescent="0.25">
      <c r="A526"/>
      <c r="B526"/>
      <c r="C526"/>
      <c r="D526"/>
    </row>
    <row r="527" spans="1:4" x14ac:dyDescent="0.25">
      <c r="A527"/>
      <c r="B527"/>
      <c r="C527"/>
      <c r="D527"/>
    </row>
    <row r="528" spans="1:4" x14ac:dyDescent="0.25">
      <c r="A528"/>
      <c r="B528"/>
      <c r="C528"/>
      <c r="D528"/>
    </row>
    <row r="529" spans="1:4" x14ac:dyDescent="0.25">
      <c r="A529"/>
      <c r="B529"/>
      <c r="C529"/>
      <c r="D529"/>
    </row>
    <row r="530" spans="1:4" x14ac:dyDescent="0.25">
      <c r="A530"/>
      <c r="B530"/>
      <c r="C530"/>
      <c r="D530"/>
    </row>
    <row r="531" spans="1:4" x14ac:dyDescent="0.25">
      <c r="A531"/>
      <c r="B531"/>
      <c r="C531"/>
      <c r="D531"/>
    </row>
    <row r="532" spans="1:4" x14ac:dyDescent="0.25">
      <c r="A532"/>
      <c r="B532"/>
      <c r="C532"/>
      <c r="D532"/>
    </row>
    <row r="533" spans="1:4" x14ac:dyDescent="0.25">
      <c r="A533"/>
      <c r="B533"/>
      <c r="C533"/>
      <c r="D533"/>
    </row>
    <row r="534" spans="1:4" x14ac:dyDescent="0.25">
      <c r="A534"/>
      <c r="B534"/>
      <c r="C534"/>
      <c r="D534"/>
    </row>
    <row r="535" spans="1:4" x14ac:dyDescent="0.25">
      <c r="A535"/>
      <c r="B535"/>
      <c r="C535"/>
      <c r="D535"/>
    </row>
    <row r="536" spans="1:4" x14ac:dyDescent="0.25">
      <c r="A536"/>
      <c r="B536"/>
      <c r="C536"/>
      <c r="D536"/>
    </row>
    <row r="537" spans="1:4" x14ac:dyDescent="0.25">
      <c r="A537"/>
      <c r="B537"/>
      <c r="C537"/>
      <c r="D537"/>
    </row>
    <row r="538" spans="1:4" x14ac:dyDescent="0.25">
      <c r="A538"/>
      <c r="B538"/>
      <c r="C538"/>
      <c r="D538"/>
    </row>
    <row r="539" spans="1:4" x14ac:dyDescent="0.25">
      <c r="A539"/>
      <c r="B539"/>
      <c r="C539"/>
      <c r="D539"/>
    </row>
    <row r="540" spans="1:4" x14ac:dyDescent="0.25">
      <c r="A540"/>
      <c r="B540"/>
      <c r="C540"/>
      <c r="D540"/>
    </row>
    <row r="541" spans="1:4" x14ac:dyDescent="0.25">
      <c r="A541"/>
      <c r="B541"/>
      <c r="C541"/>
      <c r="D541"/>
    </row>
    <row r="542" spans="1:4" x14ac:dyDescent="0.25">
      <c r="A542"/>
      <c r="B542"/>
      <c r="C542"/>
      <c r="D542"/>
    </row>
    <row r="543" spans="1:4" x14ac:dyDescent="0.25">
      <c r="A543"/>
      <c r="B543"/>
      <c r="C543"/>
      <c r="D543"/>
    </row>
    <row r="544" spans="1:4" x14ac:dyDescent="0.25">
      <c r="A544"/>
      <c r="B544"/>
      <c r="C544"/>
      <c r="D544"/>
    </row>
    <row r="545" spans="1:4" x14ac:dyDescent="0.25">
      <c r="A545"/>
      <c r="B545"/>
      <c r="C545"/>
      <c r="D545"/>
    </row>
    <row r="546" spans="1:4" x14ac:dyDescent="0.25">
      <c r="A546"/>
      <c r="B546"/>
      <c r="C546"/>
      <c r="D546"/>
    </row>
    <row r="547" spans="1:4" x14ac:dyDescent="0.25">
      <c r="A547"/>
      <c r="B547"/>
      <c r="C547"/>
      <c r="D547"/>
    </row>
    <row r="548" spans="1:4" x14ac:dyDescent="0.25">
      <c r="A548"/>
      <c r="B548"/>
      <c r="C548"/>
      <c r="D548"/>
    </row>
    <row r="549" spans="1:4" x14ac:dyDescent="0.25">
      <c r="A549"/>
      <c r="B549"/>
      <c r="C549"/>
      <c r="D549"/>
    </row>
    <row r="550" spans="1:4" x14ac:dyDescent="0.25">
      <c r="A550"/>
      <c r="B550"/>
      <c r="C550"/>
      <c r="D550"/>
    </row>
    <row r="551" spans="1:4" x14ac:dyDescent="0.25">
      <c r="A551"/>
      <c r="B551"/>
      <c r="C551"/>
      <c r="D551"/>
    </row>
    <row r="552" spans="1:4" x14ac:dyDescent="0.25">
      <c r="A552"/>
      <c r="B552"/>
      <c r="C552"/>
      <c r="D552"/>
    </row>
    <row r="553" spans="1:4" x14ac:dyDescent="0.25">
      <c r="A553"/>
      <c r="B553"/>
      <c r="C553"/>
      <c r="D553"/>
    </row>
    <row r="554" spans="1:4" x14ac:dyDescent="0.25">
      <c r="A554"/>
      <c r="B554"/>
      <c r="C554"/>
      <c r="D554"/>
    </row>
    <row r="555" spans="1:4" x14ac:dyDescent="0.25">
      <c r="A555"/>
      <c r="B555"/>
      <c r="C555"/>
      <c r="D555"/>
    </row>
    <row r="556" spans="1:4" x14ac:dyDescent="0.25">
      <c r="A556"/>
      <c r="B556"/>
      <c r="C556"/>
      <c r="D556"/>
    </row>
    <row r="557" spans="1:4" x14ac:dyDescent="0.25">
      <c r="A557"/>
      <c r="B557"/>
      <c r="C557"/>
      <c r="D557"/>
    </row>
    <row r="558" spans="1:4" x14ac:dyDescent="0.25">
      <c r="A558"/>
      <c r="B558"/>
      <c r="C558"/>
      <c r="D558"/>
    </row>
    <row r="559" spans="1:4" x14ac:dyDescent="0.25">
      <c r="A559"/>
      <c r="B559"/>
      <c r="C559"/>
      <c r="D559"/>
    </row>
    <row r="560" spans="1:4" x14ac:dyDescent="0.25">
      <c r="A560"/>
      <c r="B560"/>
      <c r="C560"/>
      <c r="D560"/>
    </row>
    <row r="561" spans="1:4" x14ac:dyDescent="0.25">
      <c r="A561"/>
      <c r="B561"/>
      <c r="C561"/>
      <c r="D561"/>
    </row>
    <row r="562" spans="1:4" x14ac:dyDescent="0.25">
      <c r="A562"/>
      <c r="B562"/>
      <c r="C562"/>
      <c r="D562"/>
    </row>
    <row r="563" spans="1:4" x14ac:dyDescent="0.25">
      <c r="A563"/>
      <c r="B563"/>
      <c r="C563"/>
      <c r="D563"/>
    </row>
    <row r="564" spans="1:4" x14ac:dyDescent="0.25">
      <c r="A564"/>
      <c r="B564"/>
      <c r="C564"/>
      <c r="D564"/>
    </row>
    <row r="565" spans="1:4" x14ac:dyDescent="0.25">
      <c r="A565"/>
      <c r="B565"/>
      <c r="C565"/>
      <c r="D565"/>
    </row>
    <row r="566" spans="1:4" x14ac:dyDescent="0.25">
      <c r="A566"/>
      <c r="B566"/>
      <c r="C566"/>
      <c r="D566"/>
    </row>
    <row r="567" spans="1:4" x14ac:dyDescent="0.25">
      <c r="A567"/>
      <c r="B567"/>
      <c r="C567"/>
      <c r="D567"/>
    </row>
    <row r="568" spans="1:4" x14ac:dyDescent="0.25">
      <c r="A568"/>
      <c r="B568"/>
      <c r="C568"/>
      <c r="D568"/>
    </row>
    <row r="569" spans="1:4" x14ac:dyDescent="0.25">
      <c r="A569"/>
      <c r="B569"/>
      <c r="C569"/>
      <c r="D569"/>
    </row>
    <row r="570" spans="1:4" x14ac:dyDescent="0.25">
      <c r="A570"/>
      <c r="B570"/>
      <c r="C570"/>
      <c r="D570"/>
    </row>
    <row r="571" spans="1:4" x14ac:dyDescent="0.25">
      <c r="A571"/>
      <c r="B571"/>
      <c r="C571"/>
      <c r="D571"/>
    </row>
    <row r="572" spans="1:4" x14ac:dyDescent="0.25">
      <c r="A572"/>
      <c r="B572"/>
      <c r="C572"/>
      <c r="D572"/>
    </row>
    <row r="573" spans="1:4" x14ac:dyDescent="0.25">
      <c r="A573"/>
      <c r="B573"/>
      <c r="C573"/>
      <c r="D573"/>
    </row>
    <row r="574" spans="1:4" x14ac:dyDescent="0.25">
      <c r="A574"/>
      <c r="B574"/>
      <c r="C574"/>
      <c r="D574"/>
    </row>
    <row r="575" spans="1:4" x14ac:dyDescent="0.25">
      <c r="A575"/>
      <c r="B575"/>
      <c r="C575"/>
      <c r="D575"/>
    </row>
    <row r="576" spans="1:4" x14ac:dyDescent="0.25">
      <c r="A576"/>
      <c r="B576"/>
      <c r="C576"/>
      <c r="D576"/>
    </row>
    <row r="577" spans="1:4" x14ac:dyDescent="0.25">
      <c r="A577"/>
      <c r="B577"/>
      <c r="C577"/>
      <c r="D577"/>
    </row>
    <row r="578" spans="1:4" x14ac:dyDescent="0.25">
      <c r="A578"/>
      <c r="B578"/>
      <c r="C578"/>
      <c r="D578"/>
    </row>
    <row r="579" spans="1:4" x14ac:dyDescent="0.25">
      <c r="A579"/>
      <c r="B579"/>
      <c r="C579"/>
      <c r="D579"/>
    </row>
    <row r="580" spans="1:4" x14ac:dyDescent="0.25">
      <c r="A580"/>
      <c r="B580"/>
      <c r="C580"/>
      <c r="D580"/>
    </row>
    <row r="581" spans="1:4" x14ac:dyDescent="0.25">
      <c r="A581"/>
      <c r="B581"/>
      <c r="C581"/>
      <c r="D581"/>
    </row>
    <row r="582" spans="1:4" x14ac:dyDescent="0.25">
      <c r="A582"/>
      <c r="B582"/>
      <c r="C582"/>
      <c r="D582"/>
    </row>
    <row r="583" spans="1:4" x14ac:dyDescent="0.25">
      <c r="A583"/>
      <c r="B583"/>
      <c r="C583"/>
      <c r="D583"/>
    </row>
    <row r="584" spans="1:4" x14ac:dyDescent="0.25">
      <c r="A584"/>
      <c r="B584"/>
      <c r="C584"/>
      <c r="D584"/>
    </row>
    <row r="585" spans="1:4" x14ac:dyDescent="0.25">
      <c r="A585"/>
      <c r="B585"/>
      <c r="C585"/>
      <c r="D585"/>
    </row>
    <row r="586" spans="1:4" x14ac:dyDescent="0.25">
      <c r="A586"/>
      <c r="B586"/>
      <c r="C586"/>
      <c r="D586"/>
    </row>
    <row r="587" spans="1:4" x14ac:dyDescent="0.25">
      <c r="A587"/>
      <c r="B587"/>
      <c r="C587"/>
      <c r="D587"/>
    </row>
    <row r="588" spans="1:4" x14ac:dyDescent="0.25">
      <c r="A588"/>
      <c r="B588"/>
      <c r="C588"/>
      <c r="D588"/>
    </row>
    <row r="589" spans="1:4" x14ac:dyDescent="0.25">
      <c r="A589"/>
      <c r="B589"/>
      <c r="C589"/>
      <c r="D589"/>
    </row>
    <row r="590" spans="1:4" x14ac:dyDescent="0.25">
      <c r="A590"/>
      <c r="B590"/>
      <c r="C590"/>
      <c r="D590"/>
    </row>
    <row r="591" spans="1:4" x14ac:dyDescent="0.25">
      <c r="A591"/>
      <c r="B591"/>
      <c r="C591"/>
      <c r="D591"/>
    </row>
    <row r="592" spans="1:4" x14ac:dyDescent="0.25">
      <c r="A592"/>
      <c r="B592"/>
      <c r="C592"/>
      <c r="D592"/>
    </row>
    <row r="593" spans="1:4" x14ac:dyDescent="0.25">
      <c r="A593"/>
      <c r="B593"/>
      <c r="C593"/>
      <c r="D593"/>
    </row>
    <row r="594" spans="1:4" x14ac:dyDescent="0.25">
      <c r="A594"/>
      <c r="B594"/>
      <c r="C594"/>
      <c r="D594"/>
    </row>
    <row r="595" spans="1:4" x14ac:dyDescent="0.25">
      <c r="A595"/>
      <c r="B595"/>
      <c r="C595"/>
      <c r="D595"/>
    </row>
    <row r="596" spans="1:4" x14ac:dyDescent="0.25">
      <c r="A596"/>
      <c r="B596"/>
      <c r="C596"/>
      <c r="D596"/>
    </row>
    <row r="597" spans="1:4" x14ac:dyDescent="0.25">
      <c r="A597"/>
      <c r="B597"/>
      <c r="C597"/>
      <c r="D597"/>
    </row>
    <row r="598" spans="1:4" x14ac:dyDescent="0.25">
      <c r="A598"/>
      <c r="B598"/>
      <c r="C598"/>
      <c r="D598"/>
    </row>
    <row r="599" spans="1:4" x14ac:dyDescent="0.25">
      <c r="A599"/>
      <c r="B599"/>
      <c r="C599"/>
      <c r="D599"/>
    </row>
    <row r="600" spans="1:4" x14ac:dyDescent="0.25">
      <c r="A600"/>
      <c r="B600"/>
      <c r="C600"/>
      <c r="D600"/>
    </row>
    <row r="601" spans="1:4" x14ac:dyDescent="0.25">
      <c r="A601"/>
      <c r="B601"/>
      <c r="C601"/>
      <c r="D601"/>
    </row>
    <row r="602" spans="1:4" x14ac:dyDescent="0.25">
      <c r="A602"/>
      <c r="B602"/>
      <c r="C602"/>
      <c r="D602"/>
    </row>
    <row r="603" spans="1:4" x14ac:dyDescent="0.25">
      <c r="A603"/>
      <c r="B603"/>
      <c r="C603"/>
      <c r="D603"/>
    </row>
    <row r="604" spans="1:4" x14ac:dyDescent="0.25">
      <c r="A604"/>
      <c r="B604"/>
      <c r="C604"/>
      <c r="D604"/>
    </row>
    <row r="605" spans="1:4" x14ac:dyDescent="0.25">
      <c r="A605"/>
      <c r="B605"/>
      <c r="C605"/>
      <c r="D605"/>
    </row>
    <row r="606" spans="1:4" x14ac:dyDescent="0.25">
      <c r="A606"/>
      <c r="B606"/>
      <c r="C606"/>
      <c r="D606"/>
    </row>
    <row r="607" spans="1:4" x14ac:dyDescent="0.25">
      <c r="A607"/>
      <c r="B607"/>
      <c r="C607"/>
      <c r="D607"/>
    </row>
    <row r="608" spans="1:4" x14ac:dyDescent="0.25">
      <c r="A608"/>
      <c r="B608"/>
      <c r="C608"/>
      <c r="D608"/>
    </row>
    <row r="609" spans="1:4" x14ac:dyDescent="0.25">
      <c r="A609"/>
      <c r="B609"/>
      <c r="C609"/>
      <c r="D609"/>
    </row>
    <row r="610" spans="1:4" x14ac:dyDescent="0.25">
      <c r="A610"/>
      <c r="B610"/>
      <c r="C610"/>
      <c r="D610"/>
    </row>
    <row r="611" spans="1:4" x14ac:dyDescent="0.25">
      <c r="A611"/>
      <c r="B611"/>
      <c r="C611"/>
      <c r="D611"/>
    </row>
    <row r="612" spans="1:4" x14ac:dyDescent="0.25">
      <c r="A612"/>
      <c r="B612"/>
      <c r="C612"/>
      <c r="D612"/>
    </row>
    <row r="613" spans="1:4" x14ac:dyDescent="0.25">
      <c r="A613"/>
      <c r="B613"/>
      <c r="C613"/>
      <c r="D613"/>
    </row>
    <row r="614" spans="1:4" x14ac:dyDescent="0.25">
      <c r="A614"/>
      <c r="B614"/>
      <c r="C614"/>
      <c r="D614"/>
    </row>
    <row r="615" spans="1:4" x14ac:dyDescent="0.25">
      <c r="A615"/>
      <c r="B615"/>
      <c r="C615"/>
      <c r="D615"/>
    </row>
    <row r="616" spans="1:4" x14ac:dyDescent="0.25">
      <c r="A616"/>
      <c r="B616"/>
      <c r="C616"/>
      <c r="D616"/>
    </row>
    <row r="617" spans="1:4" x14ac:dyDescent="0.25">
      <c r="A617"/>
      <c r="B617"/>
      <c r="C617"/>
      <c r="D617"/>
    </row>
    <row r="618" spans="1:4" x14ac:dyDescent="0.25">
      <c r="A618"/>
      <c r="B618"/>
      <c r="C618"/>
      <c r="D618"/>
    </row>
    <row r="619" spans="1:4" x14ac:dyDescent="0.25">
      <c r="A619"/>
      <c r="B619"/>
      <c r="C619"/>
      <c r="D619"/>
    </row>
    <row r="620" spans="1:4" x14ac:dyDescent="0.25">
      <c r="A620"/>
      <c r="B620"/>
      <c r="C620"/>
      <c r="D620"/>
    </row>
    <row r="621" spans="1:4" x14ac:dyDescent="0.25">
      <c r="A621"/>
      <c r="B621"/>
      <c r="C621"/>
      <c r="D621"/>
    </row>
    <row r="622" spans="1:4" x14ac:dyDescent="0.25">
      <c r="A622"/>
      <c r="B622"/>
      <c r="C622"/>
      <c r="D622"/>
    </row>
    <row r="623" spans="1:4" x14ac:dyDescent="0.25">
      <c r="A623"/>
      <c r="B623"/>
      <c r="C623"/>
      <c r="D623"/>
    </row>
    <row r="624" spans="1:4" x14ac:dyDescent="0.25">
      <c r="A624"/>
      <c r="B624"/>
      <c r="C624"/>
      <c r="D624"/>
    </row>
    <row r="625" spans="1:4" x14ac:dyDescent="0.25">
      <c r="A625"/>
      <c r="B625"/>
      <c r="C625"/>
      <c r="D625"/>
    </row>
    <row r="626" spans="1:4" x14ac:dyDescent="0.25">
      <c r="A626"/>
      <c r="B626"/>
      <c r="C626"/>
      <c r="D626"/>
    </row>
    <row r="627" spans="1:4" x14ac:dyDescent="0.25">
      <c r="A627"/>
      <c r="B627"/>
      <c r="C627"/>
      <c r="D627"/>
    </row>
    <row r="628" spans="1:4" x14ac:dyDescent="0.25">
      <c r="A628"/>
      <c r="B628"/>
      <c r="C628"/>
      <c r="D628"/>
    </row>
    <row r="629" spans="1:4" x14ac:dyDescent="0.25">
      <c r="A629"/>
      <c r="B629"/>
      <c r="C629"/>
      <c r="D629"/>
    </row>
    <row r="630" spans="1:4" x14ac:dyDescent="0.25">
      <c r="A630"/>
      <c r="B630"/>
      <c r="C630"/>
      <c r="D630"/>
    </row>
    <row r="631" spans="1:4" x14ac:dyDescent="0.25">
      <c r="A631"/>
      <c r="B631"/>
      <c r="C631"/>
      <c r="D631"/>
    </row>
    <row r="632" spans="1:4" x14ac:dyDescent="0.25">
      <c r="A632"/>
      <c r="B632"/>
      <c r="C632"/>
      <c r="D632"/>
    </row>
    <row r="633" spans="1:4" x14ac:dyDescent="0.25">
      <c r="A633"/>
      <c r="B633"/>
      <c r="C633"/>
      <c r="D633"/>
    </row>
    <row r="634" spans="1:4" x14ac:dyDescent="0.25">
      <c r="A634"/>
      <c r="B634"/>
      <c r="C634"/>
      <c r="D634"/>
    </row>
    <row r="635" spans="1:4" x14ac:dyDescent="0.25">
      <c r="A635"/>
      <c r="B635"/>
      <c r="C635"/>
      <c r="D635"/>
    </row>
    <row r="636" spans="1:4" x14ac:dyDescent="0.25">
      <c r="A636"/>
      <c r="B636"/>
      <c r="C636"/>
      <c r="D636"/>
    </row>
    <row r="637" spans="1:4" x14ac:dyDescent="0.25">
      <c r="A637"/>
      <c r="B637"/>
      <c r="C637"/>
      <c r="D637"/>
    </row>
    <row r="638" spans="1:4" x14ac:dyDescent="0.25">
      <c r="A638"/>
      <c r="B638"/>
      <c r="C638"/>
      <c r="D638"/>
    </row>
    <row r="639" spans="1:4" x14ac:dyDescent="0.25">
      <c r="A639"/>
      <c r="B639"/>
      <c r="C639"/>
      <c r="D639"/>
    </row>
    <row r="640" spans="1:4" x14ac:dyDescent="0.25">
      <c r="A640"/>
      <c r="B640"/>
      <c r="C640"/>
      <c r="D640"/>
    </row>
    <row r="641" spans="1:4" x14ac:dyDescent="0.25">
      <c r="A641"/>
      <c r="B641"/>
      <c r="C641"/>
      <c r="D641"/>
    </row>
    <row r="642" spans="1:4" x14ac:dyDescent="0.25">
      <c r="A642"/>
      <c r="B642"/>
      <c r="C642"/>
      <c r="D642"/>
    </row>
    <row r="643" spans="1:4" x14ac:dyDescent="0.25">
      <c r="A643"/>
      <c r="B643"/>
      <c r="C643"/>
      <c r="D643"/>
    </row>
    <row r="644" spans="1:4" x14ac:dyDescent="0.25">
      <c r="A644"/>
      <c r="B644"/>
      <c r="C644"/>
      <c r="D644"/>
    </row>
    <row r="645" spans="1:4" x14ac:dyDescent="0.25">
      <c r="A645"/>
      <c r="B645"/>
      <c r="C645"/>
      <c r="D645"/>
    </row>
    <row r="646" spans="1:4" x14ac:dyDescent="0.25">
      <c r="A646"/>
      <c r="B646"/>
      <c r="C646"/>
      <c r="D646"/>
    </row>
    <row r="647" spans="1:4" x14ac:dyDescent="0.25">
      <c r="A647"/>
      <c r="B647"/>
      <c r="C647"/>
      <c r="D647"/>
    </row>
    <row r="648" spans="1:4" x14ac:dyDescent="0.25">
      <c r="A648"/>
      <c r="B648"/>
      <c r="C648"/>
      <c r="D648"/>
    </row>
    <row r="649" spans="1:4" x14ac:dyDescent="0.25">
      <c r="A649"/>
      <c r="B649"/>
      <c r="C649"/>
      <c r="D649"/>
    </row>
    <row r="650" spans="1:4" x14ac:dyDescent="0.25">
      <c r="A650"/>
      <c r="B650"/>
      <c r="C650"/>
      <c r="D650"/>
    </row>
    <row r="651" spans="1:4" x14ac:dyDescent="0.25">
      <c r="A651"/>
      <c r="B651"/>
      <c r="C651"/>
      <c r="D651"/>
    </row>
    <row r="652" spans="1:4" x14ac:dyDescent="0.25">
      <c r="A652"/>
      <c r="B652"/>
      <c r="C652"/>
      <c r="D652"/>
    </row>
    <row r="653" spans="1:4" x14ac:dyDescent="0.25">
      <c r="A653"/>
      <c r="B653"/>
      <c r="C653"/>
      <c r="D653"/>
    </row>
    <row r="654" spans="1:4" x14ac:dyDescent="0.25">
      <c r="A654"/>
      <c r="B654"/>
      <c r="C654"/>
      <c r="D654"/>
    </row>
    <row r="655" spans="1:4" x14ac:dyDescent="0.25">
      <c r="A655"/>
      <c r="B655"/>
      <c r="C655"/>
      <c r="D655"/>
    </row>
    <row r="656" spans="1:4" x14ac:dyDescent="0.25">
      <c r="A656"/>
      <c r="B656"/>
      <c r="C656"/>
      <c r="D656"/>
    </row>
    <row r="657" spans="1:4" x14ac:dyDescent="0.25">
      <c r="A657"/>
      <c r="B657"/>
      <c r="C657"/>
      <c r="D657"/>
    </row>
    <row r="658" spans="1:4" x14ac:dyDescent="0.25">
      <c r="A658"/>
      <c r="B658"/>
      <c r="C658"/>
      <c r="D658"/>
    </row>
    <row r="659" spans="1:4" x14ac:dyDescent="0.25">
      <c r="A659"/>
      <c r="B659"/>
      <c r="C659"/>
      <c r="D659"/>
    </row>
    <row r="660" spans="1:4" x14ac:dyDescent="0.25">
      <c r="A660"/>
      <c r="B660"/>
      <c r="C660"/>
      <c r="D660"/>
    </row>
    <row r="661" spans="1:4" x14ac:dyDescent="0.25">
      <c r="A661"/>
      <c r="B661"/>
      <c r="C661"/>
      <c r="D661"/>
    </row>
    <row r="662" spans="1:4" x14ac:dyDescent="0.25">
      <c r="A662"/>
      <c r="B662"/>
      <c r="C662"/>
      <c r="D662"/>
    </row>
    <row r="663" spans="1:4" x14ac:dyDescent="0.25">
      <c r="A663"/>
      <c r="B663"/>
      <c r="C663"/>
      <c r="D663"/>
    </row>
    <row r="664" spans="1:4" x14ac:dyDescent="0.25">
      <c r="A664"/>
      <c r="B664"/>
      <c r="C664"/>
      <c r="D664"/>
    </row>
    <row r="665" spans="1:4" x14ac:dyDescent="0.25">
      <c r="A665"/>
      <c r="B665"/>
      <c r="C665"/>
      <c r="D665"/>
    </row>
    <row r="666" spans="1:4" x14ac:dyDescent="0.25">
      <c r="A666"/>
      <c r="B666"/>
      <c r="C666"/>
      <c r="D666"/>
    </row>
    <row r="667" spans="1:4" x14ac:dyDescent="0.25">
      <c r="A667"/>
      <c r="B667"/>
      <c r="C667"/>
      <c r="D667"/>
    </row>
    <row r="668" spans="1:4" x14ac:dyDescent="0.25">
      <c r="A668"/>
      <c r="B668"/>
      <c r="C668"/>
      <c r="D668"/>
    </row>
    <row r="669" spans="1:4" x14ac:dyDescent="0.25">
      <c r="A669"/>
      <c r="B669"/>
      <c r="C669"/>
      <c r="D669"/>
    </row>
    <row r="670" spans="1:4" x14ac:dyDescent="0.25">
      <c r="A670"/>
      <c r="B670"/>
      <c r="C670"/>
      <c r="D670"/>
    </row>
    <row r="671" spans="1:4" x14ac:dyDescent="0.25">
      <c r="A671"/>
      <c r="B671"/>
      <c r="C671"/>
      <c r="D671"/>
    </row>
    <row r="672" spans="1:4" x14ac:dyDescent="0.25">
      <c r="A672"/>
      <c r="B672"/>
      <c r="C672"/>
      <c r="D672"/>
    </row>
    <row r="673" spans="1:4" x14ac:dyDescent="0.25">
      <c r="A673"/>
      <c r="B673"/>
      <c r="C673"/>
      <c r="D673"/>
    </row>
    <row r="674" spans="1:4" x14ac:dyDescent="0.25">
      <c r="A674"/>
      <c r="B674"/>
      <c r="C674"/>
      <c r="D674"/>
    </row>
    <row r="675" spans="1:4" x14ac:dyDescent="0.25">
      <c r="A675"/>
      <c r="B675"/>
      <c r="C675"/>
      <c r="D675"/>
    </row>
    <row r="676" spans="1:4" x14ac:dyDescent="0.25">
      <c r="A676"/>
      <c r="B676"/>
      <c r="C676"/>
      <c r="D676"/>
    </row>
    <row r="677" spans="1:4" x14ac:dyDescent="0.25">
      <c r="A677"/>
      <c r="B677"/>
      <c r="C677"/>
      <c r="D677"/>
    </row>
    <row r="678" spans="1:4" x14ac:dyDescent="0.25">
      <c r="A678"/>
      <c r="B678"/>
      <c r="C678"/>
      <c r="D678"/>
    </row>
    <row r="679" spans="1:4" x14ac:dyDescent="0.25">
      <c r="A679"/>
      <c r="B679"/>
      <c r="C679"/>
      <c r="D679"/>
    </row>
    <row r="680" spans="1:4" x14ac:dyDescent="0.25">
      <c r="A680"/>
      <c r="B680"/>
      <c r="C680"/>
      <c r="D680"/>
    </row>
    <row r="681" spans="1:4" x14ac:dyDescent="0.25">
      <c r="A681"/>
      <c r="B681"/>
      <c r="C681"/>
      <c r="D681"/>
    </row>
    <row r="682" spans="1:4" x14ac:dyDescent="0.25">
      <c r="A682"/>
      <c r="B682"/>
      <c r="C682"/>
      <c r="D682"/>
    </row>
    <row r="683" spans="1:4" x14ac:dyDescent="0.25">
      <c r="A683"/>
      <c r="B683"/>
      <c r="C683"/>
      <c r="D683"/>
    </row>
    <row r="684" spans="1:4" x14ac:dyDescent="0.25">
      <c r="A684"/>
      <c r="B684"/>
      <c r="C684"/>
      <c r="D684"/>
    </row>
    <row r="685" spans="1:4" x14ac:dyDescent="0.25">
      <c r="A685"/>
      <c r="B685"/>
      <c r="C685"/>
      <c r="D685"/>
    </row>
    <row r="686" spans="1:4" x14ac:dyDescent="0.25">
      <c r="A686"/>
      <c r="B686"/>
      <c r="C686"/>
      <c r="D686"/>
    </row>
    <row r="687" spans="1:4" x14ac:dyDescent="0.25">
      <c r="A687"/>
      <c r="B687"/>
      <c r="C687"/>
      <c r="D687"/>
    </row>
    <row r="688" spans="1:4" x14ac:dyDescent="0.25">
      <c r="A688"/>
      <c r="B688"/>
      <c r="C688"/>
      <c r="D688"/>
    </row>
    <row r="689" spans="1:4" x14ac:dyDescent="0.25">
      <c r="A689"/>
      <c r="B689"/>
      <c r="C689"/>
      <c r="D689"/>
    </row>
    <row r="690" spans="1:4" x14ac:dyDescent="0.25">
      <c r="A690"/>
      <c r="B690"/>
      <c r="C690"/>
      <c r="D690"/>
    </row>
    <row r="691" spans="1:4" x14ac:dyDescent="0.25">
      <c r="A691"/>
      <c r="B691"/>
      <c r="C691"/>
      <c r="D691"/>
    </row>
    <row r="692" spans="1:4" x14ac:dyDescent="0.25">
      <c r="A692"/>
      <c r="B692"/>
      <c r="C692"/>
      <c r="D692"/>
    </row>
    <row r="693" spans="1:4" x14ac:dyDescent="0.25">
      <c r="A693"/>
      <c r="B693"/>
      <c r="C693"/>
      <c r="D693"/>
    </row>
    <row r="694" spans="1:4" x14ac:dyDescent="0.25">
      <c r="A694"/>
      <c r="B694"/>
      <c r="C694"/>
      <c r="D694"/>
    </row>
    <row r="695" spans="1:4" x14ac:dyDescent="0.25">
      <c r="A695"/>
      <c r="B695"/>
      <c r="C695"/>
      <c r="D695"/>
    </row>
    <row r="696" spans="1:4" x14ac:dyDescent="0.25">
      <c r="A696"/>
      <c r="B696"/>
      <c r="C696"/>
      <c r="D696"/>
    </row>
    <row r="697" spans="1:4" x14ac:dyDescent="0.25">
      <c r="A697"/>
      <c r="B697"/>
      <c r="C697"/>
      <c r="D697"/>
    </row>
    <row r="698" spans="1:4" x14ac:dyDescent="0.25">
      <c r="A698"/>
      <c r="B698"/>
      <c r="C698"/>
      <c r="D698"/>
    </row>
    <row r="699" spans="1:4" x14ac:dyDescent="0.25">
      <c r="A699"/>
      <c r="B699"/>
      <c r="C699"/>
      <c r="D699"/>
    </row>
    <row r="700" spans="1:4" x14ac:dyDescent="0.25">
      <c r="A700"/>
      <c r="B700"/>
      <c r="C700"/>
      <c r="D700"/>
    </row>
    <row r="701" spans="1:4" x14ac:dyDescent="0.25">
      <c r="A701"/>
      <c r="B701"/>
      <c r="C701"/>
      <c r="D701"/>
    </row>
    <row r="702" spans="1:4" x14ac:dyDescent="0.25">
      <c r="A702"/>
      <c r="B702"/>
      <c r="C702"/>
      <c r="D702"/>
    </row>
    <row r="703" spans="1:4" x14ac:dyDescent="0.25">
      <c r="A703"/>
      <c r="B703"/>
      <c r="C703"/>
      <c r="D703"/>
    </row>
    <row r="704" spans="1:4" x14ac:dyDescent="0.25">
      <c r="A704"/>
      <c r="B704"/>
      <c r="C704"/>
      <c r="D704"/>
    </row>
    <row r="705" spans="1:4" x14ac:dyDescent="0.25">
      <c r="A705"/>
      <c r="B705"/>
      <c r="C705"/>
      <c r="D705"/>
    </row>
    <row r="706" spans="1:4" x14ac:dyDescent="0.25">
      <c r="A706"/>
      <c r="B706"/>
      <c r="C706"/>
      <c r="D706"/>
    </row>
    <row r="707" spans="1:4" x14ac:dyDescent="0.25">
      <c r="A707"/>
      <c r="B707"/>
      <c r="C707"/>
      <c r="D707"/>
    </row>
    <row r="708" spans="1:4" x14ac:dyDescent="0.25">
      <c r="A708"/>
      <c r="B708"/>
      <c r="C708"/>
      <c r="D708"/>
    </row>
    <row r="709" spans="1:4" x14ac:dyDescent="0.25">
      <c r="A709"/>
      <c r="B709"/>
      <c r="C709"/>
      <c r="D709"/>
    </row>
    <row r="710" spans="1:4" x14ac:dyDescent="0.25">
      <c r="A710"/>
      <c r="B710"/>
      <c r="C710"/>
      <c r="D710"/>
    </row>
    <row r="711" spans="1:4" x14ac:dyDescent="0.25">
      <c r="A711"/>
      <c r="B711"/>
      <c r="C711"/>
      <c r="D711"/>
    </row>
    <row r="712" spans="1:4" x14ac:dyDescent="0.25">
      <c r="A712"/>
      <c r="B712"/>
      <c r="C712"/>
      <c r="D712"/>
    </row>
    <row r="713" spans="1:4" x14ac:dyDescent="0.25">
      <c r="A713"/>
      <c r="B713"/>
      <c r="C713"/>
      <c r="D713"/>
    </row>
    <row r="714" spans="1:4" x14ac:dyDescent="0.25">
      <c r="A714"/>
      <c r="B714"/>
      <c r="C714"/>
      <c r="D714"/>
    </row>
    <row r="715" spans="1:4" x14ac:dyDescent="0.25">
      <c r="A715"/>
      <c r="B715"/>
      <c r="C715"/>
      <c r="D715"/>
    </row>
    <row r="716" spans="1:4" x14ac:dyDescent="0.25">
      <c r="A716"/>
      <c r="B716"/>
      <c r="C716"/>
      <c r="D716"/>
    </row>
    <row r="717" spans="1:4" x14ac:dyDescent="0.25">
      <c r="A717"/>
      <c r="B717"/>
      <c r="C717"/>
      <c r="D717"/>
    </row>
    <row r="718" spans="1:4" x14ac:dyDescent="0.25">
      <c r="A718"/>
      <c r="B718"/>
      <c r="C718"/>
      <c r="D718"/>
    </row>
    <row r="719" spans="1:4" x14ac:dyDescent="0.25">
      <c r="A719"/>
      <c r="B719"/>
      <c r="C719"/>
      <c r="D719"/>
    </row>
    <row r="720" spans="1:4" x14ac:dyDescent="0.25">
      <c r="A720"/>
      <c r="B720"/>
      <c r="C720"/>
      <c r="D720"/>
    </row>
    <row r="721" spans="1:4" x14ac:dyDescent="0.25">
      <c r="A721"/>
      <c r="B721"/>
      <c r="C721"/>
      <c r="D721"/>
    </row>
    <row r="722" spans="1:4" x14ac:dyDescent="0.25">
      <c r="A722"/>
      <c r="B722"/>
      <c r="C722"/>
      <c r="D722"/>
    </row>
    <row r="723" spans="1:4" x14ac:dyDescent="0.25">
      <c r="A723"/>
      <c r="B723"/>
      <c r="C723"/>
      <c r="D723"/>
    </row>
    <row r="724" spans="1:4" x14ac:dyDescent="0.25">
      <c r="A724"/>
      <c r="B724"/>
      <c r="C724"/>
      <c r="D724"/>
    </row>
    <row r="725" spans="1:4" x14ac:dyDescent="0.25">
      <c r="A725"/>
      <c r="B725"/>
      <c r="C725"/>
      <c r="D725"/>
    </row>
    <row r="726" spans="1:4" x14ac:dyDescent="0.25">
      <c r="A726"/>
      <c r="B726"/>
      <c r="C726"/>
      <c r="D726"/>
    </row>
    <row r="727" spans="1:4" x14ac:dyDescent="0.25">
      <c r="A727"/>
      <c r="B727"/>
      <c r="C727"/>
      <c r="D727"/>
    </row>
    <row r="728" spans="1:4" x14ac:dyDescent="0.25">
      <c r="A728"/>
      <c r="B728"/>
      <c r="C728"/>
      <c r="D728"/>
    </row>
    <row r="729" spans="1:4" x14ac:dyDescent="0.25">
      <c r="A729"/>
      <c r="B729"/>
      <c r="C729"/>
      <c r="D729"/>
    </row>
    <row r="730" spans="1:4" x14ac:dyDescent="0.25">
      <c r="A730"/>
      <c r="B730"/>
      <c r="C730"/>
      <c r="D730"/>
    </row>
    <row r="731" spans="1:4" x14ac:dyDescent="0.25">
      <c r="A731"/>
      <c r="B731"/>
      <c r="C731"/>
      <c r="D731"/>
    </row>
    <row r="732" spans="1:4" x14ac:dyDescent="0.25">
      <c r="A732"/>
      <c r="B732"/>
      <c r="C732"/>
      <c r="D732"/>
    </row>
    <row r="733" spans="1:4" x14ac:dyDescent="0.25">
      <c r="A733"/>
      <c r="B733"/>
      <c r="C733"/>
      <c r="D733"/>
    </row>
    <row r="734" spans="1:4" x14ac:dyDescent="0.25">
      <c r="A734"/>
      <c r="B734"/>
      <c r="C734"/>
      <c r="D734"/>
    </row>
    <row r="735" spans="1:4" x14ac:dyDescent="0.25">
      <c r="A735"/>
      <c r="B735"/>
      <c r="C735"/>
      <c r="D735"/>
    </row>
    <row r="736" spans="1:4" x14ac:dyDescent="0.25">
      <c r="A736"/>
      <c r="B736"/>
      <c r="C736"/>
      <c r="D736"/>
    </row>
    <row r="737" spans="1:4" x14ac:dyDescent="0.25">
      <c r="A737"/>
      <c r="B737"/>
      <c r="C737"/>
      <c r="D737"/>
    </row>
    <row r="738" spans="1:4" x14ac:dyDescent="0.25">
      <c r="A738"/>
      <c r="B738"/>
      <c r="C738"/>
      <c r="D738"/>
    </row>
    <row r="739" spans="1:4" x14ac:dyDescent="0.25">
      <c r="A739"/>
      <c r="B739"/>
      <c r="C739"/>
      <c r="D739"/>
    </row>
    <row r="740" spans="1:4" x14ac:dyDescent="0.25">
      <c r="A740"/>
      <c r="B740"/>
      <c r="C740"/>
      <c r="D740"/>
    </row>
    <row r="741" spans="1:4" x14ac:dyDescent="0.25">
      <c r="A741"/>
      <c r="B741"/>
      <c r="C741"/>
      <c r="D741"/>
    </row>
    <row r="742" spans="1:4" x14ac:dyDescent="0.25">
      <c r="A742"/>
      <c r="B742"/>
      <c r="C742"/>
      <c r="D742"/>
    </row>
    <row r="743" spans="1:4" x14ac:dyDescent="0.25">
      <c r="A743"/>
      <c r="B743"/>
      <c r="C743"/>
      <c r="D743"/>
    </row>
    <row r="744" spans="1:4" x14ac:dyDescent="0.25">
      <c r="A744"/>
      <c r="B744"/>
      <c r="C744"/>
      <c r="D744"/>
    </row>
    <row r="745" spans="1:4" x14ac:dyDescent="0.25">
      <c r="A745"/>
      <c r="B745"/>
      <c r="C745"/>
      <c r="D745"/>
    </row>
    <row r="746" spans="1:4" x14ac:dyDescent="0.25">
      <c r="A746"/>
      <c r="B746"/>
      <c r="C746"/>
      <c r="D746"/>
    </row>
    <row r="747" spans="1:4" x14ac:dyDescent="0.25">
      <c r="A747"/>
      <c r="B747"/>
      <c r="C747"/>
      <c r="D747"/>
    </row>
    <row r="748" spans="1:4" x14ac:dyDescent="0.25">
      <c r="A748"/>
      <c r="B748"/>
      <c r="C748"/>
      <c r="D748"/>
    </row>
    <row r="749" spans="1:4" x14ac:dyDescent="0.25">
      <c r="A749"/>
      <c r="B749"/>
      <c r="C749"/>
      <c r="D749"/>
    </row>
    <row r="750" spans="1:4" x14ac:dyDescent="0.25">
      <c r="A750"/>
      <c r="B750"/>
      <c r="C750"/>
      <c r="D750"/>
    </row>
    <row r="751" spans="1:4" x14ac:dyDescent="0.25">
      <c r="A751"/>
      <c r="B751"/>
      <c r="C751"/>
      <c r="D751"/>
    </row>
    <row r="752" spans="1:4" x14ac:dyDescent="0.25">
      <c r="A752"/>
      <c r="B752"/>
      <c r="C752"/>
      <c r="D752"/>
    </row>
    <row r="753" spans="1:4" x14ac:dyDescent="0.25">
      <c r="A753"/>
      <c r="B753"/>
      <c r="C753"/>
      <c r="D753"/>
    </row>
    <row r="754" spans="1:4" x14ac:dyDescent="0.25">
      <c r="A754"/>
      <c r="B754"/>
      <c r="C754"/>
      <c r="D754"/>
    </row>
    <row r="755" spans="1:4" x14ac:dyDescent="0.25">
      <c r="A755"/>
      <c r="B755"/>
      <c r="C755"/>
      <c r="D755"/>
    </row>
    <row r="756" spans="1:4" x14ac:dyDescent="0.25">
      <c r="A756"/>
      <c r="B756"/>
      <c r="C756"/>
      <c r="D756"/>
    </row>
    <row r="757" spans="1:4" x14ac:dyDescent="0.25">
      <c r="A757"/>
      <c r="B757"/>
      <c r="C757"/>
      <c r="D757"/>
    </row>
    <row r="758" spans="1:4" x14ac:dyDescent="0.25">
      <c r="A758"/>
      <c r="B758"/>
      <c r="C758"/>
      <c r="D758"/>
    </row>
    <row r="759" spans="1:4" x14ac:dyDescent="0.25">
      <c r="A759"/>
      <c r="B759"/>
      <c r="C759"/>
      <c r="D759"/>
    </row>
    <row r="760" spans="1:4" x14ac:dyDescent="0.25">
      <c r="A760"/>
      <c r="B760"/>
      <c r="C760"/>
      <c r="D760"/>
    </row>
    <row r="761" spans="1:4" x14ac:dyDescent="0.25">
      <c r="A761"/>
      <c r="B761"/>
      <c r="C761"/>
      <c r="D761"/>
    </row>
    <row r="762" spans="1:4" x14ac:dyDescent="0.25">
      <c r="A762"/>
      <c r="B762"/>
      <c r="C762"/>
      <c r="D762"/>
    </row>
    <row r="763" spans="1:4" x14ac:dyDescent="0.25">
      <c r="A763"/>
      <c r="B763"/>
      <c r="C763"/>
      <c r="D763"/>
    </row>
    <row r="764" spans="1:4" x14ac:dyDescent="0.25">
      <c r="A764"/>
      <c r="B764"/>
      <c r="C764"/>
      <c r="D764"/>
    </row>
    <row r="765" spans="1:4" x14ac:dyDescent="0.25">
      <c r="A765"/>
      <c r="B765"/>
      <c r="C765"/>
      <c r="D765"/>
    </row>
    <row r="766" spans="1:4" x14ac:dyDescent="0.25">
      <c r="A766"/>
      <c r="B766"/>
      <c r="C766"/>
      <c r="D766"/>
    </row>
    <row r="767" spans="1:4" x14ac:dyDescent="0.25">
      <c r="A767"/>
      <c r="B767"/>
      <c r="C767"/>
      <c r="D767"/>
    </row>
    <row r="768" spans="1:4" x14ac:dyDescent="0.25">
      <c r="A768"/>
      <c r="B768"/>
      <c r="C768"/>
      <c r="D768"/>
    </row>
    <row r="769" spans="1:4" x14ac:dyDescent="0.25">
      <c r="A769"/>
      <c r="B769"/>
      <c r="C769"/>
      <c r="D769"/>
    </row>
    <row r="770" spans="1:4" x14ac:dyDescent="0.25">
      <c r="A770"/>
      <c r="B770"/>
      <c r="C770"/>
      <c r="D770"/>
    </row>
    <row r="771" spans="1:4" x14ac:dyDescent="0.25">
      <c r="A771"/>
      <c r="B771"/>
      <c r="C771"/>
      <c r="D771"/>
    </row>
    <row r="772" spans="1:4" x14ac:dyDescent="0.25">
      <c r="A772"/>
      <c r="B772"/>
      <c r="C772"/>
      <c r="D772"/>
    </row>
    <row r="773" spans="1:4" x14ac:dyDescent="0.25">
      <c r="A773"/>
      <c r="B773"/>
      <c r="C773"/>
      <c r="D773"/>
    </row>
    <row r="774" spans="1:4" x14ac:dyDescent="0.25">
      <c r="A774"/>
      <c r="B774"/>
      <c r="C774"/>
      <c r="D774"/>
    </row>
    <row r="775" spans="1:4" x14ac:dyDescent="0.25">
      <c r="A775"/>
      <c r="B775"/>
      <c r="C775"/>
      <c r="D775"/>
    </row>
    <row r="776" spans="1:4" x14ac:dyDescent="0.25">
      <c r="A776"/>
      <c r="B776"/>
      <c r="C776"/>
      <c r="D776"/>
    </row>
    <row r="777" spans="1:4" x14ac:dyDescent="0.25">
      <c r="A777"/>
      <c r="B777"/>
      <c r="C777"/>
      <c r="D777"/>
    </row>
    <row r="778" spans="1:4" x14ac:dyDescent="0.25">
      <c r="A778"/>
      <c r="B778"/>
      <c r="C778"/>
      <c r="D778"/>
    </row>
    <row r="779" spans="1:4" x14ac:dyDescent="0.25">
      <c r="A779"/>
      <c r="B779"/>
      <c r="C779"/>
      <c r="D779"/>
    </row>
    <row r="780" spans="1:4" x14ac:dyDescent="0.25">
      <c r="A780"/>
      <c r="B780"/>
      <c r="C780"/>
      <c r="D780"/>
    </row>
    <row r="781" spans="1:4" x14ac:dyDescent="0.25">
      <c r="A781"/>
      <c r="B781"/>
      <c r="C781"/>
      <c r="D781"/>
    </row>
    <row r="782" spans="1:4" x14ac:dyDescent="0.25">
      <c r="A782"/>
      <c r="B782"/>
      <c r="C782"/>
      <c r="D782"/>
    </row>
    <row r="783" spans="1:4" x14ac:dyDescent="0.25">
      <c r="A783"/>
      <c r="B783"/>
      <c r="C783"/>
      <c r="D783"/>
    </row>
    <row r="784" spans="1:4" x14ac:dyDescent="0.25">
      <c r="A784"/>
      <c r="B784"/>
      <c r="C784"/>
      <c r="D784"/>
    </row>
    <row r="785" spans="1:4" x14ac:dyDescent="0.25">
      <c r="A785"/>
      <c r="B785"/>
      <c r="C785"/>
      <c r="D785"/>
    </row>
    <row r="786" spans="1:4" x14ac:dyDescent="0.25">
      <c r="A786"/>
      <c r="B786"/>
      <c r="C786"/>
      <c r="D786"/>
    </row>
    <row r="787" spans="1:4" x14ac:dyDescent="0.25">
      <c r="A787"/>
      <c r="B787"/>
      <c r="C787"/>
      <c r="D787"/>
    </row>
    <row r="788" spans="1:4" x14ac:dyDescent="0.25">
      <c r="A788"/>
      <c r="B788"/>
      <c r="C788"/>
      <c r="D788"/>
    </row>
    <row r="789" spans="1:4" x14ac:dyDescent="0.25">
      <c r="A789"/>
      <c r="B789"/>
      <c r="C789"/>
      <c r="D789"/>
    </row>
    <row r="790" spans="1:4" x14ac:dyDescent="0.25">
      <c r="A790"/>
      <c r="B790"/>
      <c r="C790"/>
      <c r="D790"/>
    </row>
  </sheetData>
  <mergeCells count="8">
    <mergeCell ref="AC1:AL1"/>
    <mergeCell ref="X1:AB1"/>
    <mergeCell ref="B1:D1"/>
    <mergeCell ref="E1:G1"/>
    <mergeCell ref="H1:M1"/>
    <mergeCell ref="N1:O1"/>
    <mergeCell ref="P1:S1"/>
    <mergeCell ref="T1:W1"/>
  </mergeCells>
  <conditionalFormatting sqref="E18:AB55 E3:AL15 AE18:AL55">
    <cfRule type="expression" dxfId="7" priority="6">
      <formula>E3=0</formula>
    </cfRule>
  </conditionalFormatting>
  <conditionalFormatting sqref="AC18:AD55">
    <cfRule type="expression" dxfId="6" priority="5">
      <formula>AC18=0</formula>
    </cfRule>
  </conditionalFormatting>
  <conditionalFormatting sqref="AC2:AL2 AC16:AL17">
    <cfRule type="expression" dxfId="5" priority="4">
      <formula>AC$2&lt;&gt;"Non défini"</formula>
    </cfRule>
  </conditionalFormatting>
  <dataValidations count="1">
    <dataValidation type="list" allowBlank="1" showInputMessage="1" showErrorMessage="1" sqref="A1">
      <formula1>"Année entière,Premier trimestre,Deuxième trimestre,Troisième trimestre,Quatrième trimestre,Premier semestre,Deuxième semestre,Janvier,Février,Mars,Avril,Mai,Juin,Juillet,Août,Septembre,Octobre,Novembre,Décembre"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3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N34" sqref="N34"/>
    </sheetView>
  </sheetViews>
  <sheetFormatPr baseColWidth="10" defaultColWidth="20.28515625" defaultRowHeight="12.75" x14ac:dyDescent="0.25"/>
  <cols>
    <col min="1" max="1" width="29" style="152" bestFit="1" customWidth="1"/>
    <col min="2" max="2" width="30.7109375" style="152" bestFit="1" customWidth="1"/>
    <col min="3" max="3" width="10" style="152" bestFit="1" customWidth="1"/>
    <col min="4" max="4" width="9.5703125" style="152" bestFit="1" customWidth="1"/>
    <col min="5" max="5" width="10.5703125" style="152" bestFit="1" customWidth="1"/>
    <col min="6" max="6" width="9" style="152" bestFit="1" customWidth="1"/>
    <col min="7" max="8" width="9.5703125" style="152" bestFit="1" customWidth="1"/>
    <col min="9" max="9" width="9" style="152" bestFit="1" customWidth="1"/>
    <col min="10" max="10" width="10.140625" style="152" bestFit="1" customWidth="1"/>
    <col min="11" max="11" width="10.5703125" style="152" bestFit="1" customWidth="1"/>
    <col min="12" max="12" width="8.85546875" style="152" bestFit="1" customWidth="1"/>
    <col min="13" max="14" width="10.140625" style="152" bestFit="1" customWidth="1"/>
    <col min="15" max="15" width="33.7109375" style="152" bestFit="1" customWidth="1"/>
    <col min="16" max="16" width="12.42578125" style="152" bestFit="1" customWidth="1"/>
    <col min="17" max="16384" width="20.28515625" style="152"/>
  </cols>
  <sheetData>
    <row r="1" spans="1:16" ht="15" customHeight="1" x14ac:dyDescent="0.25">
      <c r="A1" s="256" t="s">
        <v>134</v>
      </c>
      <c r="B1" s="151" t="s">
        <v>135</v>
      </c>
      <c r="C1" s="151" t="s">
        <v>136</v>
      </c>
      <c r="D1" s="151" t="s">
        <v>137</v>
      </c>
      <c r="E1" s="151" t="s">
        <v>138</v>
      </c>
      <c r="F1" s="151" t="s">
        <v>139</v>
      </c>
      <c r="G1" s="151" t="s">
        <v>140</v>
      </c>
      <c r="H1" s="151" t="s">
        <v>141</v>
      </c>
      <c r="I1" s="151" t="s">
        <v>142</v>
      </c>
      <c r="J1" s="151" t="s">
        <v>143</v>
      </c>
      <c r="K1" s="151" t="s">
        <v>144</v>
      </c>
      <c r="L1" s="151" t="s">
        <v>145</v>
      </c>
      <c r="M1" s="151" t="s">
        <v>146</v>
      </c>
      <c r="N1" s="151" t="s">
        <v>147</v>
      </c>
      <c r="O1" s="257" t="s">
        <v>148</v>
      </c>
    </row>
    <row r="2" spans="1:16" ht="15" customHeight="1" x14ac:dyDescent="0.25">
      <c r="A2" s="256"/>
      <c r="B2" s="151" t="s">
        <v>149</v>
      </c>
      <c r="C2" s="153">
        <f>DATE(AN,1,1)</f>
        <v>42005</v>
      </c>
      <c r="D2" s="153">
        <f>DATE(AN,2,1)</f>
        <v>42036</v>
      </c>
      <c r="E2" s="153">
        <f>DATE(AN,3,1)</f>
        <v>42064</v>
      </c>
      <c r="F2" s="153">
        <f>DATE(AN,4,1)</f>
        <v>42095</v>
      </c>
      <c r="G2" s="153">
        <f>DATE(AN,5,1)</f>
        <v>42125</v>
      </c>
      <c r="H2" s="153">
        <f>DATE(AN,6,1)</f>
        <v>42156</v>
      </c>
      <c r="I2" s="153">
        <f>DATE(AN,7,1)</f>
        <v>42186</v>
      </c>
      <c r="J2" s="153">
        <f>DATE(AN,8,1)</f>
        <v>42217</v>
      </c>
      <c r="K2" s="153">
        <f>DATE(AN,9,1)</f>
        <v>42248</v>
      </c>
      <c r="L2" s="153">
        <f>DATE(AN,10,1)</f>
        <v>42278</v>
      </c>
      <c r="M2" s="153">
        <f>DATE(AN,11,1)</f>
        <v>42309</v>
      </c>
      <c r="N2" s="153">
        <f>DATE(AN,12,1)</f>
        <v>42339</v>
      </c>
      <c r="O2" s="258"/>
    </row>
    <row r="3" spans="1:16" ht="15" customHeight="1" x14ac:dyDescent="0.25">
      <c r="A3" s="256"/>
      <c r="B3" s="151" t="s">
        <v>150</v>
      </c>
      <c r="C3" s="153">
        <f>EOMONTH(DATE(AN,1,1),0)</f>
        <v>42035</v>
      </c>
      <c r="D3" s="153">
        <f>EOMONTH(DATE(AN,1,1),1)</f>
        <v>42063</v>
      </c>
      <c r="E3" s="153">
        <f>EOMONTH(DATE(AN,1,1),2)</f>
        <v>42094</v>
      </c>
      <c r="F3" s="153">
        <f>EOMONTH(DATE(AN,1,1),3)</f>
        <v>42124</v>
      </c>
      <c r="G3" s="153">
        <f>EOMONTH(DATE(AN,1,1),4)</f>
        <v>42155</v>
      </c>
      <c r="H3" s="153">
        <f>EOMONTH(DATE(AN,1,1),5)</f>
        <v>42185</v>
      </c>
      <c r="I3" s="153">
        <f>EOMONTH(DATE(AN,1,1),6)</f>
        <v>42216</v>
      </c>
      <c r="J3" s="153">
        <f>EOMONTH(DATE(AN,1,1),7)</f>
        <v>42247</v>
      </c>
      <c r="K3" s="153">
        <f>EOMONTH(DATE(AN,1,1),8)</f>
        <v>42277</v>
      </c>
      <c r="L3" s="153">
        <f>EOMONTH(DATE(AN,1,1),9)</f>
        <v>42308</v>
      </c>
      <c r="M3" s="153">
        <f>EOMONTH(DATE(AN,1,1),10)</f>
        <v>42338</v>
      </c>
      <c r="N3" s="153">
        <f>EOMONTH(DATE(AN,1,1),11)</f>
        <v>42369</v>
      </c>
      <c r="O3" s="259"/>
    </row>
    <row r="4" spans="1:16" x14ac:dyDescent="0.25">
      <c r="A4" s="154" t="str">
        <f>Système!H3</f>
        <v>C.S Branches Pro</v>
      </c>
      <c r="B4" s="155" t="str">
        <f>Système!I3</f>
        <v>Entreprises Lyon</v>
      </c>
      <c r="C4" s="196">
        <f ca="1">COUNTIF(INDIRECT("Planning!$H$15:$AL"&amp;16+(NB_Personnel*3)),Système!$J3)*Système!$K3</f>
        <v>0.625</v>
      </c>
      <c r="D4" s="196">
        <f ca="1">IF(Planning!$BO$15=DATE(AN,3,1),COUNTIF(INDIRECT("Planning!$AM$15:$BN"&amp;16+(NB_Personnel*3)),Système!$J3)*Système!$K3,COUNTIF(INDIRECT("Planning!$AM$15:$BO"&amp;16+(NB_Personnel*3)),Système!$J3)*Système!$K3)</f>
        <v>0</v>
      </c>
      <c r="E4" s="196">
        <f ca="1">IF(Planning!$BO$15=DATE(AN,3,1),COUNTIF(INDIRECT("Planning!$BO$15:$CS"&amp;16+(NB_Personnel*3)),Système!$J3)*Système!$K3,COUNTIF(INDIRECT("Planning!$BP$15:$CT"&amp;16+(NB_Personnel*3)),Système!$J3)*Système!$K3)</f>
        <v>0</v>
      </c>
      <c r="F4" s="196">
        <f ca="1">IF(Planning!$BO$15=DATE(AN,3,1),COUNTIF(INDIRECT("Planning!$CT$15:$DW"&amp;16+(NB_Personnel*3)),Système!$J3)*Système!$K3,COUNTIF(INDIRECT("Planning!$CU$15:$DX"&amp;16+(NB_Personnel*3)),Système!$J3)*Système!$K3)</f>
        <v>0</v>
      </c>
      <c r="G4" s="196">
        <f ca="1">IF(Planning!$BO$15=DATE(AN,3,1),COUNTIF(INDIRECT("Planning!$DX$15:$FB"&amp;16+(NB_Personnel*3)),Système!$J3)*Système!$K3,COUNTIF(INDIRECT("Planning!$DY$15:$FC"&amp;16+(NB_Personnel*3)),Système!$J3)*Système!$K3)</f>
        <v>0</v>
      </c>
      <c r="H4" s="196">
        <f ca="1">IF(Planning!$BO$15=DATE(AN,3,1),COUNTIF(INDIRECT("Planning!$FC$15:$GF"&amp;16+(NB_Personnel*3)),Système!$J3)*Système!$K3,COUNTIF(INDIRECT("Planning!$FD$15:$GG"&amp;16+(NB_Personnel*3)),Système!$J3)*Système!$K3)</f>
        <v>0</v>
      </c>
      <c r="I4" s="196">
        <f ca="1">IF(Planning!$BO$15=DATE(AN,3,1),COUNTIF(INDIRECT("Planning!$GG$15:$HK"&amp;16+(NB_Personnel*3)),Système!$J3)*Système!$K3,COUNTIF(INDIRECT("Planning!$GH$15:$HL"&amp;16+(NB_Personnel*3)),Système!$J3)*Système!$K3)</f>
        <v>0</v>
      </c>
      <c r="J4" s="196">
        <f ca="1">IF(Planning!$BO$15=DATE(AN,3,1),COUNTIF(INDIRECT("Planning!$HL$15:$IP"&amp;16+(NB_Personnel*3)),Système!$J3)*Système!$K3,COUNTIF(INDIRECT("Planning!$HM$15:$IQ"&amp;16+(NB_Personnel*3)),Système!$J3)*Système!$K3)</f>
        <v>0</v>
      </c>
      <c r="K4" s="196">
        <f ca="1">IF(Planning!$BO$15=DATE(AN,3,1),COUNTIF(INDIRECT("Planning!$IQ$15:$JT"&amp;16+(NB_Personnel*3)),Système!$J3)*Système!$K3,COUNTIF(INDIRECT("Planning!$IR$15:$JU"&amp;16+(NB_Personnel*3)),Système!$J3)*Système!$K3)</f>
        <v>0</v>
      </c>
      <c r="L4" s="196">
        <f ca="1">IF(Planning!$BO$15=DATE(AN,3,1),COUNTIF(INDIRECT("Planning!$JU$15:$KY"&amp;16+(NB_Personnel*3)),Système!$J3)*Système!$K3,COUNTIF(INDIRECT("Planning!$JV$15:$KZ"&amp;16+(NB_Personnel*3)),Système!$J3)*Système!$K3)</f>
        <v>0</v>
      </c>
      <c r="M4" s="196">
        <f ca="1">IF(Planning!$BO$15=DATE(AN,3,1),COUNTIF(INDIRECT("Planning!$KZ$15:$MC"&amp;16+(NB_Personnel*3)),Système!$J3)*Système!$K3,COUNTIF(INDIRECT("Planning!$LA$15:$MD"&amp;16+(NB_Personnel*3)),Système!$J3)*Système!$K3)</f>
        <v>0</v>
      </c>
      <c r="N4" s="196">
        <f ca="1">IF(Planning!$BO$15=DATE(AN,3,1),COUNTIF(INDIRECT("Planning!$MD$15:$NH"&amp;16+(NB_Personnel*3)),Système!$J3)*Système!$K3,COUNTIF(INDIRECT("Planning!$ME$15:$NI"&amp;16+(NB_Personnel*3)),Système!$J3)*Système!$K3)</f>
        <v>0</v>
      </c>
      <c r="O4" s="196">
        <f ca="1">SUM(C4:N4)</f>
        <v>0.625</v>
      </c>
      <c r="P4" s="156">
        <f t="shared" ref="P4:P25" ca="1" si="0">O4/O$28</f>
        <v>1</v>
      </c>
    </row>
    <row r="5" spans="1:16" x14ac:dyDescent="0.25">
      <c r="A5" s="154" t="str">
        <f>Système!H4</f>
        <v>C.S Branches Pro</v>
      </c>
      <c r="B5" s="155" t="str">
        <f>Système!I4</f>
        <v>Assurés Montpellier</v>
      </c>
      <c r="C5" s="196">
        <f ca="1">COUNTIF(INDIRECT("Planning!$H$15:$AL"&amp;16+(NB_Personnel*3)),Système!$J4)*Système!$K4</f>
        <v>0</v>
      </c>
      <c r="D5" s="196">
        <f ca="1">IF(Planning!$BO$15=DATE(AN,3,1),COUNTIF(INDIRECT("Planning!$AM$15:$BN"&amp;16+(NB_Personnel*3)),Système!$J4)*Système!$K4,COUNTIF(INDIRECT("Planning!$AM$15:$BO"&amp;16+(NB_Personnel*3)),Système!$J4)*Système!$K4)</f>
        <v>0</v>
      </c>
      <c r="E5" s="196">
        <f ca="1">IF(Planning!$BO$15=DATE(AN,3,1),COUNTIF(INDIRECT("Planning!$BO$15:$CS"&amp;16+(NB_Personnel*3)),Système!$J4)*Système!$K4,COUNTIF(INDIRECT("Planning!$BP$15:$CT"&amp;16+(NB_Personnel*3)),Système!$J4)*Système!$K4)</f>
        <v>0</v>
      </c>
      <c r="F5" s="196">
        <f ca="1">IF(Planning!$BO$15=DATE(AN,3,1),COUNTIF(INDIRECT("Planning!$CT$15:$DW"&amp;16+(NB_Personnel*3)),Système!$J4)*Système!$K4,COUNTIF(INDIRECT("Planning!$CU$15:$DX"&amp;16+(NB_Personnel*3)),Système!$J4)*Système!$K4)</f>
        <v>0</v>
      </c>
      <c r="G5" s="196">
        <f ca="1">IF(Planning!$BO$15=DATE(AN,3,1),COUNTIF(INDIRECT("Planning!$DX$15:$FB"&amp;16+(NB_Personnel*3)),Système!$J4)*Système!$K4,COUNTIF(INDIRECT("Planning!$DY$15:$FC"&amp;16+(NB_Personnel*3)),Système!$J4)*Système!$K4)</f>
        <v>0</v>
      </c>
      <c r="H5" s="196">
        <f ca="1">IF(Planning!$BO$15=DATE(AN,3,1),COUNTIF(INDIRECT("Planning!$FC$15:$GF"&amp;16+(NB_Personnel*3)),Système!$J4)*Système!$K4,COUNTIF(INDIRECT("Planning!$FD$15:$GG"&amp;16+(NB_Personnel*3)),Système!$J4)*Système!$K4)</f>
        <v>0</v>
      </c>
      <c r="I5" s="196">
        <f ca="1">IF(Planning!$BO$15=DATE(AN,3,1),COUNTIF(INDIRECT("Planning!$GG$15:$HK"&amp;16+(NB_Personnel*3)),Système!$J4)*Système!$K4,COUNTIF(INDIRECT("Planning!$GH$15:$HL"&amp;16+(NB_Personnel*3)),Système!$J4)*Système!$K4)</f>
        <v>0</v>
      </c>
      <c r="J5" s="196">
        <f ca="1">IF(Planning!$BO$15=DATE(AN,3,1),COUNTIF(INDIRECT("Planning!$HL$15:$IP"&amp;16+(NB_Personnel*3)),Système!$J4)*Système!$K4,COUNTIF(INDIRECT("Planning!$HM$15:$IQ"&amp;16+(NB_Personnel*3)),Système!$J4)*Système!$K4)</f>
        <v>0</v>
      </c>
      <c r="K5" s="196">
        <f ca="1">IF(Planning!$BO$15=DATE(AN,3,1),COUNTIF(INDIRECT("Planning!$IQ$15:$JT"&amp;16+(NB_Personnel*3)),Système!$J4)*Système!$K4,COUNTIF(INDIRECT("Planning!$IR$15:$JU"&amp;16+(NB_Personnel*3)),Système!$J4)*Système!$K4)</f>
        <v>0</v>
      </c>
      <c r="L5" s="196">
        <f ca="1">IF(Planning!$BO$15=DATE(AN,3,1),COUNTIF(INDIRECT("Planning!$JU$15:$KY"&amp;16+(NB_Personnel*3)),Système!$J4)*Système!$K4,COUNTIF(INDIRECT("Planning!$JV$15:$KZ"&amp;16+(NB_Personnel*3)),Système!$J4)*Système!$K4)</f>
        <v>0</v>
      </c>
      <c r="M5" s="196">
        <f ca="1">IF(Planning!$BO$15=DATE(AN,3,1),COUNTIF(INDIRECT("Planning!$KZ$15:$MC"&amp;16+(NB_Personnel*3)),Système!$J4)*Système!$K4,COUNTIF(INDIRECT("Planning!$LA$15:$MD"&amp;16+(NB_Personnel*3)),Système!$J4)*Système!$K4)</f>
        <v>0</v>
      </c>
      <c r="N5" s="196">
        <f ca="1">IF(Planning!$BO$15=DATE(AN,3,1),COUNTIF(INDIRECT("Planning!$MD$15:$NH"&amp;16+(NB_Personnel*3)),Système!$J4)*Système!$K4,COUNTIF(INDIRECT("Planning!$ME$15:$NI"&amp;16+(NB_Personnel*3)),Système!$J4)*Système!$K4)</f>
        <v>0</v>
      </c>
      <c r="O5" s="196">
        <f t="shared" ref="O5:O27" ca="1" si="1">SUM(C5:N5)</f>
        <v>0</v>
      </c>
      <c r="P5" s="156">
        <f t="shared" ca="1" si="0"/>
        <v>0</v>
      </c>
    </row>
    <row r="6" spans="1:16" x14ac:dyDescent="0.25">
      <c r="A6" s="154" t="str">
        <f>Système!H5</f>
        <v>C.S Branches Pro</v>
      </c>
      <c r="B6" s="155" t="str">
        <f>Système!I5</f>
        <v>Entreprises Montpellier</v>
      </c>
      <c r="C6" s="196">
        <f ca="1">COUNTIF(INDIRECT("Planning!$H$15:$AL"&amp;16+(NB_Personnel*3)),Système!$J5)*Système!$K5</f>
        <v>0</v>
      </c>
      <c r="D6" s="196">
        <f ca="1">IF(Planning!$BO$15=DATE(AN,3,1),COUNTIF(INDIRECT("Planning!$AM$15:$BN"&amp;16+(NB_Personnel*3)),Système!$J5)*Système!$K5,COUNTIF(INDIRECT("Planning!$AM$15:$BO"&amp;16+(NB_Personnel*3)),Système!$J5)*Système!$K5)</f>
        <v>0</v>
      </c>
      <c r="E6" s="196">
        <f ca="1">IF(Planning!$BO$15=DATE(AN,3,1),COUNTIF(INDIRECT("Planning!$BO$15:$CS"&amp;16+(NB_Personnel*3)),Système!$J5)*Système!$K5,COUNTIF(INDIRECT("Planning!$BP$15:$CT"&amp;16+(NB_Personnel*3)),Système!$J5)*Système!$K5)</f>
        <v>0</v>
      </c>
      <c r="F6" s="196">
        <f ca="1">IF(Planning!$BO$15=DATE(AN,3,1),COUNTIF(INDIRECT("Planning!$CT$15:$DW"&amp;16+(NB_Personnel*3)),Système!$J5)*Système!$K5,COUNTIF(INDIRECT("Planning!$CU$15:$DX"&amp;16+(NB_Personnel*3)),Système!$J5)*Système!$K5)</f>
        <v>0</v>
      </c>
      <c r="G6" s="196">
        <f ca="1">IF(Planning!$BO$15=DATE(AN,3,1),COUNTIF(INDIRECT("Planning!$DX$15:$FB"&amp;16+(NB_Personnel*3)),Système!$J5)*Système!$K5,COUNTIF(INDIRECT("Planning!$DY$15:$FC"&amp;16+(NB_Personnel*3)),Système!$J5)*Système!$K5)</f>
        <v>0</v>
      </c>
      <c r="H6" s="196">
        <f ca="1">IF(Planning!$BO$15=DATE(AN,3,1),COUNTIF(INDIRECT("Planning!$FC$15:$GF"&amp;16+(NB_Personnel*3)),Système!$J5)*Système!$K5,COUNTIF(INDIRECT("Planning!$FD$15:$GG"&amp;16+(NB_Personnel*3)),Système!$J5)*Système!$K5)</f>
        <v>0</v>
      </c>
      <c r="I6" s="196">
        <f ca="1">IF(Planning!$BO$15=DATE(AN,3,1),COUNTIF(INDIRECT("Planning!$GG$15:$HK"&amp;16+(NB_Personnel*3)),Système!$J5)*Système!$K5,COUNTIF(INDIRECT("Planning!$GH$15:$HL"&amp;16+(NB_Personnel*3)),Système!$J5)*Système!$K5)</f>
        <v>0</v>
      </c>
      <c r="J6" s="196">
        <f ca="1">IF(Planning!$BO$15=DATE(AN,3,1),COUNTIF(INDIRECT("Planning!$HL$15:$IP"&amp;16+(NB_Personnel*3)),Système!$J5)*Système!$K5,COUNTIF(INDIRECT("Planning!$HM$15:$IQ"&amp;16+(NB_Personnel*3)),Système!$J5)*Système!$K5)</f>
        <v>0</v>
      </c>
      <c r="K6" s="196">
        <f ca="1">IF(Planning!$BO$15=DATE(AN,3,1),COUNTIF(INDIRECT("Planning!$IQ$15:$JT"&amp;16+(NB_Personnel*3)),Système!$J5)*Système!$K5,COUNTIF(INDIRECT("Planning!$IR$15:$JU"&amp;16+(NB_Personnel*3)),Système!$J5)*Système!$K5)</f>
        <v>0</v>
      </c>
      <c r="L6" s="196">
        <f ca="1">IF(Planning!$BO$15=DATE(AN,3,1),COUNTIF(INDIRECT("Planning!$JU$15:$KY"&amp;16+(NB_Personnel*3)),Système!$J5)*Système!$K5,COUNTIF(INDIRECT("Planning!$JV$15:$KZ"&amp;16+(NB_Personnel*3)),Système!$J5)*Système!$K5)</f>
        <v>0</v>
      </c>
      <c r="M6" s="196">
        <f ca="1">IF(Planning!$BO$15=DATE(AN,3,1),COUNTIF(INDIRECT("Planning!$KZ$15:$MC"&amp;16+(NB_Personnel*3)),Système!$J5)*Système!$K5,COUNTIF(INDIRECT("Planning!$LA$15:$MD"&amp;16+(NB_Personnel*3)),Système!$J5)*Système!$K5)</f>
        <v>0</v>
      </c>
      <c r="N6" s="196">
        <f ca="1">IF(Planning!$BO$15=DATE(AN,3,1),COUNTIF(INDIRECT("Planning!$MD$15:$NH"&amp;16+(NB_Personnel*3)),Système!$J5)*Système!$K5,COUNTIF(INDIRECT("Planning!$ME$15:$NI"&amp;16+(NB_Personnel*3)),Système!$J5)*Système!$K5)</f>
        <v>0</v>
      </c>
      <c r="O6" s="196">
        <f t="shared" ca="1" si="1"/>
        <v>0</v>
      </c>
      <c r="P6" s="156">
        <f t="shared" ca="1" si="0"/>
        <v>0</v>
      </c>
    </row>
    <row r="7" spans="1:16" x14ac:dyDescent="0.25">
      <c r="A7" s="157" t="str">
        <f>Système!H9</f>
        <v>C.S Prestations Prévoyance</v>
      </c>
      <c r="B7" s="157" t="str">
        <f>Système!I9</f>
        <v>Prest. Prev. Blois</v>
      </c>
      <c r="C7" s="196">
        <f ca="1">COUNTIF(INDIRECT("Planning!$H$15:$AL"&amp;16+(NB_Personnel*3)),Système!$J9)*Système!$K9</f>
        <v>0</v>
      </c>
      <c r="D7" s="196">
        <f ca="1">IF(Planning!$BO$15=DATE(AN,3,1),COUNTIF(INDIRECT("Planning!$AM$15:$BN"&amp;16+(NB_Personnel*3)),Système!$J9)*Système!$K9,COUNTIF(INDIRECT("Planning!$AM$15:$BO"&amp;16+(NB_Personnel*3)),Système!$J9)*Système!$K9)</f>
        <v>0</v>
      </c>
      <c r="E7" s="196">
        <f ca="1">IF(Planning!$BO$15=DATE(AN,3,1),COUNTIF(INDIRECT("Planning!$BO$15:$CS"&amp;16+(NB_Personnel*3)),Système!$J9)*Système!$K9,COUNTIF(INDIRECT("Planning!$BP$15:$CT"&amp;16+(NB_Personnel*3)),Système!$J9)*Système!$K9)</f>
        <v>0</v>
      </c>
      <c r="F7" s="196">
        <f ca="1">IF(Planning!$BO$15=DATE(AN,3,1),COUNTIF(INDIRECT("Planning!$CT$15:$DW"&amp;16+(NB_Personnel*3)),Système!$J9)*Système!$K9,COUNTIF(INDIRECT("Planning!$CU$15:$DX"&amp;16+(NB_Personnel*3)),Système!$J9)*Système!$K9)</f>
        <v>0</v>
      </c>
      <c r="G7" s="196">
        <f ca="1">IF(Planning!$BO$15=DATE(AN,3,1),COUNTIF(INDIRECT("Planning!$DX$15:$FB"&amp;16+(NB_Personnel*3)),Système!$J9)*Système!$K9,COUNTIF(INDIRECT("Planning!$DY$15:$FC"&amp;16+(NB_Personnel*3)),Système!$J9)*Système!$K9)</f>
        <v>0</v>
      </c>
      <c r="H7" s="196">
        <f ca="1">IF(Planning!$BO$15=DATE(AN,3,1),COUNTIF(INDIRECT("Planning!$FC$15:$GF"&amp;16+(NB_Personnel*3)),Système!$J9)*Système!$K9,COUNTIF(INDIRECT("Planning!$FD$15:$GG"&amp;16+(NB_Personnel*3)),Système!$J9)*Système!$K9)</f>
        <v>0</v>
      </c>
      <c r="I7" s="196">
        <f ca="1">IF(Planning!$BO$15=DATE(AN,3,1),COUNTIF(INDIRECT("Planning!$GG$15:$HK"&amp;16+(NB_Personnel*3)),Système!$J9)*Système!$K9,COUNTIF(INDIRECT("Planning!$GH$15:$HL"&amp;16+(NB_Personnel*3)),Système!$J9)*Système!$K9)</f>
        <v>0</v>
      </c>
      <c r="J7" s="196">
        <f ca="1">IF(Planning!$BO$15=DATE(AN,3,1),COUNTIF(INDIRECT("Planning!$HL$15:$IP"&amp;16+(NB_Personnel*3)),Système!$J9)*Système!$K9,COUNTIF(INDIRECT("Planning!$HM$15:$IQ"&amp;16+(NB_Personnel*3)),Système!$J9)*Système!$K9)</f>
        <v>0</v>
      </c>
      <c r="K7" s="196">
        <f ca="1">IF(Planning!$BO$15=DATE(AN,3,1),COUNTIF(INDIRECT("Planning!$IQ$15:$JT"&amp;16+(NB_Personnel*3)),Système!$J9)*Système!$K9,COUNTIF(INDIRECT("Planning!$IR$15:$JU"&amp;16+(NB_Personnel*3)),Système!$J9)*Système!$K9)</f>
        <v>0</v>
      </c>
      <c r="L7" s="196">
        <f ca="1">IF(Planning!$BO$15=DATE(AN,3,1),COUNTIF(INDIRECT("Planning!$JU$15:$KY"&amp;16+(NB_Personnel*3)),Système!$J9)*Système!$K9,COUNTIF(INDIRECT("Planning!$JV$15:$KZ"&amp;16+(NB_Personnel*3)),Système!$J9)*Système!$K9)</f>
        <v>0</v>
      </c>
      <c r="M7" s="196">
        <f ca="1">IF(Planning!$BO$15=DATE(AN,3,1),COUNTIF(INDIRECT("Planning!$KZ$15:$MC"&amp;16+(NB_Personnel*3)),Système!$J9)*Système!$K9,COUNTIF(INDIRECT("Planning!$LA$15:$MD"&amp;16+(NB_Personnel*3)),Système!$J9)*Système!$K9)</f>
        <v>0</v>
      </c>
      <c r="N7" s="196">
        <f ca="1">IF(Planning!$BO$15=DATE(AN,3,1),COUNTIF(INDIRECT("Planning!$MD$15:$NH"&amp;16+(NB_Personnel*3)),Système!$J9)*Système!$K9,COUNTIF(INDIRECT("Planning!$ME$15:$NI"&amp;16+(NB_Personnel*3)),Système!$J9)*Système!$K9)</f>
        <v>0</v>
      </c>
      <c r="O7" s="196">
        <f t="shared" ca="1" si="1"/>
        <v>0</v>
      </c>
      <c r="P7" s="156">
        <f t="shared" ca="1" si="0"/>
        <v>0</v>
      </c>
    </row>
    <row r="8" spans="1:16" x14ac:dyDescent="0.25">
      <c r="A8" s="157" t="str">
        <f>Système!H10</f>
        <v>C.S Prestations Prévoyance</v>
      </c>
      <c r="B8" s="157" t="str">
        <f>Système!I10</f>
        <v>Prest. Prev. Rouen</v>
      </c>
      <c r="C8" s="196">
        <f ca="1">COUNTIF(INDIRECT("Planning!$H$15:$AL"&amp;16+(NB_Personnel*3)),Système!$J10)*Système!$K10</f>
        <v>0</v>
      </c>
      <c r="D8" s="196">
        <f ca="1">IF(Planning!$BO$15=DATE(AN,3,1),COUNTIF(INDIRECT("Planning!$AM$15:$BN"&amp;16+(NB_Personnel*3)),Système!$J10)*Système!$K10,COUNTIF(INDIRECT("Planning!$AM$15:$BO"&amp;16+(NB_Personnel*3)),Système!$J10)*Système!$K10)</f>
        <v>0</v>
      </c>
      <c r="E8" s="196">
        <f ca="1">IF(Planning!$BO$15=DATE(AN,3,1),COUNTIF(INDIRECT("Planning!$BO$15:$CS"&amp;16+(NB_Personnel*3)),Système!$J10)*Système!$K10,COUNTIF(INDIRECT("Planning!$BP$15:$CT"&amp;16+(NB_Personnel*3)),Système!$J10)*Système!$K10)</f>
        <v>0</v>
      </c>
      <c r="F8" s="196">
        <f ca="1">IF(Planning!$BO$15=DATE(AN,3,1),COUNTIF(INDIRECT("Planning!$CT$15:$DW"&amp;16+(NB_Personnel*3)),Système!$J10)*Système!$K10,COUNTIF(INDIRECT("Planning!$CU$15:$DX"&amp;16+(NB_Personnel*3)),Système!$J10)*Système!$K10)</f>
        <v>0</v>
      </c>
      <c r="G8" s="196">
        <f ca="1">IF(Planning!$BO$15=DATE(AN,3,1),COUNTIF(INDIRECT("Planning!$DX$15:$FB"&amp;16+(NB_Personnel*3)),Système!$J10)*Système!$K10,COUNTIF(INDIRECT("Planning!$DY$15:$FC"&amp;16+(NB_Personnel*3)),Système!$J10)*Système!$K10)</f>
        <v>0</v>
      </c>
      <c r="H8" s="196">
        <f ca="1">IF(Planning!$BO$15=DATE(AN,3,1),COUNTIF(INDIRECT("Planning!$FC$15:$GF"&amp;16+(NB_Personnel*3)),Système!$J10)*Système!$K10,COUNTIF(INDIRECT("Planning!$FD$15:$GG"&amp;16+(NB_Personnel*3)),Système!$J10)*Système!$K10)</f>
        <v>0</v>
      </c>
      <c r="I8" s="196">
        <f ca="1">IF(Planning!$BO$15=DATE(AN,3,1),COUNTIF(INDIRECT("Planning!$GG$15:$HK"&amp;16+(NB_Personnel*3)),Système!$J10)*Système!$K10,COUNTIF(INDIRECT("Planning!$GH$15:$HL"&amp;16+(NB_Personnel*3)),Système!$J10)*Système!$K10)</f>
        <v>0</v>
      </c>
      <c r="J8" s="196">
        <f ca="1">IF(Planning!$BO$15=DATE(AN,3,1),COUNTIF(INDIRECT("Planning!$HL$15:$IP"&amp;16+(NB_Personnel*3)),Système!$J10)*Système!$K10,COUNTIF(INDIRECT("Planning!$HM$15:$IQ"&amp;16+(NB_Personnel*3)),Système!$J10)*Système!$K10)</f>
        <v>0</v>
      </c>
      <c r="K8" s="196">
        <f ca="1">IF(Planning!$BO$15=DATE(AN,3,1),COUNTIF(INDIRECT("Planning!$IQ$15:$JT"&amp;16+(NB_Personnel*3)),Système!$J10)*Système!$K10,COUNTIF(INDIRECT("Planning!$IR$15:$JU"&amp;16+(NB_Personnel*3)),Système!$J10)*Système!$K10)</f>
        <v>0</v>
      </c>
      <c r="L8" s="196">
        <f ca="1">IF(Planning!$BO$15=DATE(AN,3,1),COUNTIF(INDIRECT("Planning!$JU$15:$KY"&amp;16+(NB_Personnel*3)),Système!$J10)*Système!$K10,COUNTIF(INDIRECT("Planning!$JV$15:$KZ"&amp;16+(NB_Personnel*3)),Système!$J10)*Système!$K10)</f>
        <v>0</v>
      </c>
      <c r="M8" s="196">
        <f ca="1">IF(Planning!$BO$15=DATE(AN,3,1),COUNTIF(INDIRECT("Planning!$KZ$15:$MC"&amp;16+(NB_Personnel*3)),Système!$J10)*Système!$K10,COUNTIF(INDIRECT("Planning!$LA$15:$MD"&amp;16+(NB_Personnel*3)),Système!$J10)*Système!$K10)</f>
        <v>0</v>
      </c>
      <c r="N8" s="196">
        <f ca="1">IF(Planning!$BO$15=DATE(AN,3,1),COUNTIF(INDIRECT("Planning!$MD$15:$NH"&amp;16+(NB_Personnel*3)),Système!$J10)*Système!$K10,COUNTIF(INDIRECT("Planning!$ME$15:$NI"&amp;16+(NB_Personnel*3)),Système!$J10)*Système!$K10)</f>
        <v>0</v>
      </c>
      <c r="O8" s="196">
        <f t="shared" ca="1" si="1"/>
        <v>0</v>
      </c>
      <c r="P8" s="156">
        <f t="shared" ca="1" si="0"/>
        <v>0</v>
      </c>
    </row>
    <row r="9" spans="1:16" x14ac:dyDescent="0.25">
      <c r="A9" s="157" t="str">
        <f>Système!H11</f>
        <v>C.S Prestations Prévoyance</v>
      </c>
      <c r="B9" s="157" t="str">
        <f>Système!I11</f>
        <v>Prest. Prev. Lyon</v>
      </c>
      <c r="C9" s="196">
        <f ca="1">COUNTIF(INDIRECT("Planning!$H$15:$AL"&amp;16+(NB_Personnel*3)),Système!$J11)*Système!$K11</f>
        <v>0</v>
      </c>
      <c r="D9" s="196">
        <f ca="1">IF(Planning!$BO$15=DATE(AN,3,1),COUNTIF(INDIRECT("Planning!$AM$15:$BN"&amp;16+(NB_Personnel*3)),Système!$J11)*Système!$K11,COUNTIF(INDIRECT("Planning!$AM$15:$BO"&amp;16+(NB_Personnel*3)),Système!$J11)*Système!$K11)</f>
        <v>0</v>
      </c>
      <c r="E9" s="196">
        <f ca="1">IF(Planning!$BO$15=DATE(AN,3,1),COUNTIF(INDIRECT("Planning!$BO$15:$CS"&amp;16+(NB_Personnel*3)),Système!$J11)*Système!$K11,COUNTIF(INDIRECT("Planning!$BP$15:$CT"&amp;16+(NB_Personnel*3)),Système!$J11)*Système!$K11)</f>
        <v>0</v>
      </c>
      <c r="F9" s="196">
        <f ca="1">IF(Planning!$BO$15=DATE(AN,3,1),COUNTIF(INDIRECT("Planning!$CT$15:$DW"&amp;16+(NB_Personnel*3)),Système!$J11)*Système!$K11,COUNTIF(INDIRECT("Planning!$CU$15:$DX"&amp;16+(NB_Personnel*3)),Système!$J11)*Système!$K11)</f>
        <v>0</v>
      </c>
      <c r="G9" s="196">
        <f ca="1">IF(Planning!$BO$15=DATE(AN,3,1),COUNTIF(INDIRECT("Planning!$DX$15:$FB"&amp;16+(NB_Personnel*3)),Système!$J11)*Système!$K11,COUNTIF(INDIRECT("Planning!$DY$15:$FC"&amp;16+(NB_Personnel*3)),Système!$J11)*Système!$K11)</f>
        <v>0</v>
      </c>
      <c r="H9" s="196">
        <f ca="1">IF(Planning!$BO$15=DATE(AN,3,1),COUNTIF(INDIRECT("Planning!$FC$15:$GF"&amp;16+(NB_Personnel*3)),Système!$J11)*Système!$K11,COUNTIF(INDIRECT("Planning!$FD$15:$GG"&amp;16+(NB_Personnel*3)),Système!$J11)*Système!$K11)</f>
        <v>0</v>
      </c>
      <c r="I9" s="196">
        <f ca="1">IF(Planning!$BO$15=DATE(AN,3,1),COUNTIF(INDIRECT("Planning!$GG$15:$HK"&amp;16+(NB_Personnel*3)),Système!$J11)*Système!$K11,COUNTIF(INDIRECT("Planning!$GH$15:$HL"&amp;16+(NB_Personnel*3)),Système!$J11)*Système!$K11)</f>
        <v>0</v>
      </c>
      <c r="J9" s="196">
        <f ca="1">IF(Planning!$BO$15=DATE(AN,3,1),COUNTIF(INDIRECT("Planning!$HL$15:$IP"&amp;16+(NB_Personnel*3)),Système!$J11)*Système!$K11,COUNTIF(INDIRECT("Planning!$HM$15:$IQ"&amp;16+(NB_Personnel*3)),Système!$J11)*Système!$K11)</f>
        <v>0</v>
      </c>
      <c r="K9" s="196">
        <f ca="1">IF(Planning!$BO$15=DATE(AN,3,1),COUNTIF(INDIRECT("Planning!$IQ$15:$JT"&amp;16+(NB_Personnel*3)),Système!$J11)*Système!$K11,COUNTIF(INDIRECT("Planning!$IR$15:$JU"&amp;16+(NB_Personnel*3)),Système!$J11)*Système!$K11)</f>
        <v>0</v>
      </c>
      <c r="L9" s="196">
        <f ca="1">IF(Planning!$BO$15=DATE(AN,3,1),COUNTIF(INDIRECT("Planning!$JU$15:$KY"&amp;16+(NB_Personnel*3)),Système!$J11)*Système!$K11,COUNTIF(INDIRECT("Planning!$JV$15:$KZ"&amp;16+(NB_Personnel*3)),Système!$J11)*Système!$K11)</f>
        <v>0</v>
      </c>
      <c r="M9" s="196">
        <f ca="1">IF(Planning!$BO$15=DATE(AN,3,1),COUNTIF(INDIRECT("Planning!$KZ$15:$MC"&amp;16+(NB_Personnel*3)),Système!$J11)*Système!$K11,COUNTIF(INDIRECT("Planning!$LA$15:$MD"&amp;16+(NB_Personnel*3)),Système!$J11)*Système!$K11)</f>
        <v>0</v>
      </c>
      <c r="N9" s="196">
        <f ca="1">IF(Planning!$BO$15=DATE(AN,3,1),COUNTIF(INDIRECT("Planning!$MD$15:$NH"&amp;16+(NB_Personnel*3)),Système!$J11)*Système!$K11,COUNTIF(INDIRECT("Planning!$ME$15:$NI"&amp;16+(NB_Personnel*3)),Système!$J11)*Système!$K11)</f>
        <v>0</v>
      </c>
      <c r="O9" s="196">
        <f t="shared" ca="1" si="1"/>
        <v>0</v>
      </c>
      <c r="P9" s="156">
        <f t="shared" ca="1" si="0"/>
        <v>0</v>
      </c>
    </row>
    <row r="10" spans="1:16" x14ac:dyDescent="0.25">
      <c r="A10" s="157" t="str">
        <f>Système!H12</f>
        <v>C.S Prestations Prévoyance</v>
      </c>
      <c r="B10" s="157" t="str">
        <f>Système!I12</f>
        <v>Prest. Prev. Saran</v>
      </c>
      <c r="C10" s="196">
        <f ca="1">COUNTIF(INDIRECT("Planning!$H$15:$AL"&amp;16+(NB_Personnel*3)),Système!$J12)*Système!$K12</f>
        <v>0</v>
      </c>
      <c r="D10" s="196">
        <f ca="1">IF(Planning!$BO$15=DATE(AN,3,1),COUNTIF(INDIRECT("Planning!$AM$15:$BN"&amp;16+(NB_Personnel*3)),Système!$J12)*Système!$K12,COUNTIF(INDIRECT("Planning!$AM$15:$BO"&amp;16+(NB_Personnel*3)),Système!$J12)*Système!$K12)</f>
        <v>0</v>
      </c>
      <c r="E10" s="196">
        <f ca="1">IF(Planning!$BO$15=DATE(AN,3,1),COUNTIF(INDIRECT("Planning!$BO$15:$CS"&amp;16+(NB_Personnel*3)),Système!$J12)*Système!$K12,COUNTIF(INDIRECT("Planning!$BP$15:$CT"&amp;16+(NB_Personnel*3)),Système!$J12)*Système!$K12)</f>
        <v>0</v>
      </c>
      <c r="F10" s="196">
        <f ca="1">IF(Planning!$BO$15=DATE(AN,3,1),COUNTIF(INDIRECT("Planning!$CT$15:$DW"&amp;16+(NB_Personnel*3)),Système!$J12)*Système!$K12,COUNTIF(INDIRECT("Planning!$CU$15:$DX"&amp;16+(NB_Personnel*3)),Système!$J12)*Système!$K12)</f>
        <v>0</v>
      </c>
      <c r="G10" s="196">
        <f ca="1">IF(Planning!$BO$15=DATE(AN,3,1),COUNTIF(INDIRECT("Planning!$DX$15:$FB"&amp;16+(NB_Personnel*3)),Système!$J12)*Système!$K12,COUNTIF(INDIRECT("Planning!$DY$15:$FC"&amp;16+(NB_Personnel*3)),Système!$J12)*Système!$K12)</f>
        <v>0</v>
      </c>
      <c r="H10" s="196">
        <f ca="1">IF(Planning!$BO$15=DATE(AN,3,1),COUNTIF(INDIRECT("Planning!$FC$15:$GF"&amp;16+(NB_Personnel*3)),Système!$J12)*Système!$K12,COUNTIF(INDIRECT("Planning!$FD$15:$GG"&amp;16+(NB_Personnel*3)),Système!$J12)*Système!$K12)</f>
        <v>0</v>
      </c>
      <c r="I10" s="196">
        <f ca="1">IF(Planning!$BO$15=DATE(AN,3,1),COUNTIF(INDIRECT("Planning!$GG$15:$HK"&amp;16+(NB_Personnel*3)),Système!$J12)*Système!$K12,COUNTIF(INDIRECT("Planning!$GH$15:$HL"&amp;16+(NB_Personnel*3)),Système!$J12)*Système!$K12)</f>
        <v>0</v>
      </c>
      <c r="J10" s="196">
        <f ca="1">IF(Planning!$BO$15=DATE(AN,3,1),COUNTIF(INDIRECT("Planning!$HL$15:$IP"&amp;16+(NB_Personnel*3)),Système!$J12)*Système!$K12,COUNTIF(INDIRECT("Planning!$HM$15:$IQ"&amp;16+(NB_Personnel*3)),Système!$J12)*Système!$K12)</f>
        <v>0</v>
      </c>
      <c r="K10" s="196">
        <f ca="1">IF(Planning!$BO$15=DATE(AN,3,1),COUNTIF(INDIRECT("Planning!$IQ$15:$JT"&amp;16+(NB_Personnel*3)),Système!$J12)*Système!$K12,COUNTIF(INDIRECT("Planning!$IR$15:$JU"&amp;16+(NB_Personnel*3)),Système!$J12)*Système!$K12)</f>
        <v>0</v>
      </c>
      <c r="L10" s="196">
        <f ca="1">IF(Planning!$BO$15=DATE(AN,3,1),COUNTIF(INDIRECT("Planning!$JU$15:$KY"&amp;16+(NB_Personnel*3)),Système!$J12)*Système!$K12,COUNTIF(INDIRECT("Planning!$JV$15:$KZ"&amp;16+(NB_Personnel*3)),Système!$J12)*Système!$K12)</f>
        <v>0</v>
      </c>
      <c r="M10" s="196">
        <f ca="1">IF(Planning!$BO$15=DATE(AN,3,1),COUNTIF(INDIRECT("Planning!$KZ$15:$MC"&amp;16+(NB_Personnel*3)),Système!$J12)*Système!$K12,COUNTIF(INDIRECT("Planning!$LA$15:$MD"&amp;16+(NB_Personnel*3)),Système!$J12)*Système!$K12)</f>
        <v>0</v>
      </c>
      <c r="N10" s="196">
        <f ca="1">IF(Planning!$BO$15=DATE(AN,3,1),COUNTIF(INDIRECT("Planning!$MD$15:$NH"&amp;16+(NB_Personnel*3)),Système!$J12)*Système!$K12,COUNTIF(INDIRECT("Planning!$ME$15:$NI"&amp;16+(NB_Personnel*3)),Système!$J12)*Système!$K12)</f>
        <v>0</v>
      </c>
      <c r="O10" s="196">
        <f t="shared" ca="1" si="1"/>
        <v>0</v>
      </c>
      <c r="P10" s="156">
        <f t="shared" ca="1" si="0"/>
        <v>0</v>
      </c>
    </row>
    <row r="11" spans="1:16" x14ac:dyDescent="0.25">
      <c r="A11" s="157" t="str">
        <f>Système!H13</f>
        <v>C.S Prestations Prévoyance</v>
      </c>
      <c r="B11" s="157" t="str">
        <f>Système!I13</f>
        <v>Prest. Prev. Montreuil</v>
      </c>
      <c r="C11" s="196">
        <f ca="1">COUNTIF(INDIRECT("Planning!$H$15:$AL"&amp;16+(NB_Personnel*3)),Système!$J13)*Système!$K13</f>
        <v>0</v>
      </c>
      <c r="D11" s="196">
        <f ca="1">IF(Planning!$BO$15=DATE(AN,3,1),COUNTIF(INDIRECT("Planning!$AM$15:$BN"&amp;16+(NB_Personnel*3)),Système!$J13)*Système!$K13,COUNTIF(INDIRECT("Planning!$AM$15:$BO"&amp;16+(NB_Personnel*3)),Système!$J13)*Système!$K13)</f>
        <v>0</v>
      </c>
      <c r="E11" s="196">
        <f ca="1">IF(Planning!$BO$15=DATE(AN,3,1),COUNTIF(INDIRECT("Planning!$BO$15:$CS"&amp;16+(NB_Personnel*3)),Système!$J13)*Système!$K13,COUNTIF(INDIRECT("Planning!$BP$15:$CT"&amp;16+(NB_Personnel*3)),Système!$J13)*Système!$K13)</f>
        <v>0</v>
      </c>
      <c r="F11" s="196">
        <f ca="1">IF(Planning!$BO$15=DATE(AN,3,1),COUNTIF(INDIRECT("Planning!$CT$15:$DW"&amp;16+(NB_Personnel*3)),Système!$J13)*Système!$K13,COUNTIF(INDIRECT("Planning!$CU$15:$DX"&amp;16+(NB_Personnel*3)),Système!$J13)*Système!$K13)</f>
        <v>0</v>
      </c>
      <c r="G11" s="196">
        <f ca="1">IF(Planning!$BO$15=DATE(AN,3,1),COUNTIF(INDIRECT("Planning!$DX$15:$FB"&amp;16+(NB_Personnel*3)),Système!$J13)*Système!$K13,COUNTIF(INDIRECT("Planning!$DY$15:$FC"&amp;16+(NB_Personnel*3)),Système!$J13)*Système!$K13)</f>
        <v>0</v>
      </c>
      <c r="H11" s="196">
        <f ca="1">IF(Planning!$BO$15=DATE(AN,3,1),COUNTIF(INDIRECT("Planning!$FC$15:$GF"&amp;16+(NB_Personnel*3)),Système!$J13)*Système!$K13,COUNTIF(INDIRECT("Planning!$FD$15:$GG"&amp;16+(NB_Personnel*3)),Système!$J13)*Système!$K13)</f>
        <v>0</v>
      </c>
      <c r="I11" s="196">
        <f ca="1">IF(Planning!$BO$15=DATE(AN,3,1),COUNTIF(INDIRECT("Planning!$GG$15:$HK"&amp;16+(NB_Personnel*3)),Système!$J13)*Système!$K13,COUNTIF(INDIRECT("Planning!$GH$15:$HL"&amp;16+(NB_Personnel*3)),Système!$J13)*Système!$K13)</f>
        <v>0</v>
      </c>
      <c r="J11" s="196">
        <f ca="1">IF(Planning!$BO$15=DATE(AN,3,1),COUNTIF(INDIRECT("Planning!$HL$15:$IP"&amp;16+(NB_Personnel*3)),Système!$J13)*Système!$K13,COUNTIF(INDIRECT("Planning!$HM$15:$IQ"&amp;16+(NB_Personnel*3)),Système!$J13)*Système!$K13)</f>
        <v>0</v>
      </c>
      <c r="K11" s="196">
        <f ca="1">IF(Planning!$BO$15=DATE(AN,3,1),COUNTIF(INDIRECT("Planning!$IQ$15:$JT"&amp;16+(NB_Personnel*3)),Système!$J13)*Système!$K13,COUNTIF(INDIRECT("Planning!$IR$15:$JU"&amp;16+(NB_Personnel*3)),Système!$J13)*Système!$K13)</f>
        <v>0</v>
      </c>
      <c r="L11" s="196">
        <f ca="1">IF(Planning!$BO$15=DATE(AN,3,1),COUNTIF(INDIRECT("Planning!$JU$15:$KY"&amp;16+(NB_Personnel*3)),Système!$J13)*Système!$K13,COUNTIF(INDIRECT("Planning!$JV$15:$KZ"&amp;16+(NB_Personnel*3)),Système!$J13)*Système!$K13)</f>
        <v>0</v>
      </c>
      <c r="M11" s="196">
        <f ca="1">IF(Planning!$BO$15=DATE(AN,3,1),COUNTIF(INDIRECT("Planning!$KZ$15:$MC"&amp;16+(NB_Personnel*3)),Système!$J13)*Système!$K13,COUNTIF(INDIRECT("Planning!$LA$15:$MD"&amp;16+(NB_Personnel*3)),Système!$J13)*Système!$K13)</f>
        <v>0</v>
      </c>
      <c r="N11" s="196">
        <f ca="1">IF(Planning!$BO$15=DATE(AN,3,1),COUNTIF(INDIRECT("Planning!$MD$15:$NH"&amp;16+(NB_Personnel*3)),Système!$J13)*Système!$K13,COUNTIF(INDIRECT("Planning!$ME$15:$NI"&amp;16+(NB_Personnel*3)),Système!$J13)*Système!$K13)</f>
        <v>0</v>
      </c>
      <c r="O11" s="196">
        <f t="shared" ca="1" si="1"/>
        <v>0</v>
      </c>
      <c r="P11" s="156">
        <f t="shared" ca="1" si="0"/>
        <v>0</v>
      </c>
    </row>
    <row r="12" spans="1:16" x14ac:dyDescent="0.25">
      <c r="A12" s="157" t="str">
        <f>Système!H14</f>
        <v>C.S Prestations Prévoyance</v>
      </c>
      <c r="B12" s="157" t="str">
        <f>Système!I14</f>
        <v>Prest. Prev. Lille</v>
      </c>
      <c r="C12" s="196">
        <f ca="1">COUNTIF(INDIRECT("Planning!$H$15:$AL"&amp;16+(NB_Personnel*3)),Système!$J14)*Système!$K14</f>
        <v>0</v>
      </c>
      <c r="D12" s="196">
        <f ca="1">IF(Planning!$BO$15=DATE(AN,3,1),COUNTIF(INDIRECT("Planning!$AM$15:$BN"&amp;16+(NB_Personnel*3)),Système!$J14)*Système!$K14,COUNTIF(INDIRECT("Planning!$AM$15:$BO"&amp;16+(NB_Personnel*3)),Système!$J14)*Système!$K14)</f>
        <v>0</v>
      </c>
      <c r="E12" s="196">
        <f ca="1">IF(Planning!$BO$15=DATE(AN,3,1),COUNTIF(INDIRECT("Planning!$BO$15:$CS"&amp;16+(NB_Personnel*3)),Système!$J14)*Système!$K14,COUNTIF(INDIRECT("Planning!$BP$15:$CT"&amp;16+(NB_Personnel*3)),Système!$J14)*Système!$K14)</f>
        <v>0</v>
      </c>
      <c r="F12" s="196">
        <f ca="1">IF(Planning!$BO$15=DATE(AN,3,1),COUNTIF(INDIRECT("Planning!$CT$15:$DW"&amp;16+(NB_Personnel*3)),Système!$J14)*Système!$K14,COUNTIF(INDIRECT("Planning!$CU$15:$DX"&amp;16+(NB_Personnel*3)),Système!$J14)*Système!$K14)</f>
        <v>0</v>
      </c>
      <c r="G12" s="196">
        <f ca="1">IF(Planning!$BO$15=DATE(AN,3,1),COUNTIF(INDIRECT("Planning!$DX$15:$FB"&amp;16+(NB_Personnel*3)),Système!$J14)*Système!$K14,COUNTIF(INDIRECT("Planning!$DY$15:$FC"&amp;16+(NB_Personnel*3)),Système!$J14)*Système!$K14)</f>
        <v>0</v>
      </c>
      <c r="H12" s="196">
        <f ca="1">IF(Planning!$BO$15=DATE(AN,3,1),COUNTIF(INDIRECT("Planning!$FC$15:$GF"&amp;16+(NB_Personnel*3)),Système!$J14)*Système!$K14,COUNTIF(INDIRECT("Planning!$FD$15:$GG"&amp;16+(NB_Personnel*3)),Système!$J14)*Système!$K14)</f>
        <v>0</v>
      </c>
      <c r="I12" s="196">
        <f ca="1">IF(Planning!$BO$15=DATE(AN,3,1),COUNTIF(INDIRECT("Planning!$GG$15:$HK"&amp;16+(NB_Personnel*3)),Système!$J14)*Système!$K14,COUNTIF(INDIRECT("Planning!$GH$15:$HL"&amp;16+(NB_Personnel*3)),Système!$J14)*Système!$K14)</f>
        <v>0</v>
      </c>
      <c r="J12" s="196">
        <f ca="1">IF(Planning!$BO$15=DATE(AN,3,1),COUNTIF(INDIRECT("Planning!$HL$15:$IP"&amp;16+(NB_Personnel*3)),Système!$J14)*Système!$K14,COUNTIF(INDIRECT("Planning!$HM$15:$IQ"&amp;16+(NB_Personnel*3)),Système!$J14)*Système!$K14)</f>
        <v>0</v>
      </c>
      <c r="K12" s="196">
        <f ca="1">IF(Planning!$BO$15=DATE(AN,3,1),COUNTIF(INDIRECT("Planning!$IQ$15:$JT"&amp;16+(NB_Personnel*3)),Système!$J14)*Système!$K14,COUNTIF(INDIRECT("Planning!$IR$15:$JU"&amp;16+(NB_Personnel*3)),Système!$J14)*Système!$K14)</f>
        <v>0</v>
      </c>
      <c r="L12" s="196">
        <f ca="1">IF(Planning!$BO$15=DATE(AN,3,1),COUNTIF(INDIRECT("Planning!$JU$15:$KY"&amp;16+(NB_Personnel*3)),Système!$J14)*Système!$K14,COUNTIF(INDIRECT("Planning!$JV$15:$KZ"&amp;16+(NB_Personnel*3)),Système!$J14)*Système!$K14)</f>
        <v>0</v>
      </c>
      <c r="M12" s="196">
        <f ca="1">IF(Planning!$BO$15=DATE(AN,3,1),COUNTIF(INDIRECT("Planning!$KZ$15:$MC"&amp;16+(NB_Personnel*3)),Système!$J14)*Système!$K14,COUNTIF(INDIRECT("Planning!$LA$15:$MD"&amp;16+(NB_Personnel*3)),Système!$J14)*Système!$K14)</f>
        <v>0</v>
      </c>
      <c r="N12" s="196">
        <f ca="1">IF(Planning!$BO$15=DATE(AN,3,1),COUNTIF(INDIRECT("Planning!$MD$15:$NH"&amp;16+(NB_Personnel*3)),Système!$J14)*Système!$K14,COUNTIF(INDIRECT("Planning!$ME$15:$NI"&amp;16+(NB_Personnel*3)),Système!$J14)*Système!$K14)</f>
        <v>0</v>
      </c>
      <c r="O12" s="196">
        <f t="shared" ca="1" si="1"/>
        <v>0</v>
      </c>
      <c r="P12" s="156">
        <f t="shared" ca="1" si="0"/>
        <v>0</v>
      </c>
    </row>
    <row r="13" spans="1:16" x14ac:dyDescent="0.25">
      <c r="A13" s="158" t="str">
        <f>Système!H15</f>
        <v>C.S Individuels TNS</v>
      </c>
      <c r="B13" s="158" t="str">
        <f>Système!I15</f>
        <v>Individuels Saran</v>
      </c>
      <c r="C13" s="196">
        <f ca="1">COUNTIF(INDIRECT("Planning!$H$15:$AL"&amp;16+(NB_Personnel*3)),Système!$J15)*Système!$K15</f>
        <v>0</v>
      </c>
      <c r="D13" s="196">
        <f ca="1">IF(Planning!$BO$15=DATE(AN,3,1),COUNTIF(INDIRECT("Planning!$AM$15:$BN"&amp;16+(NB_Personnel*3)),Système!$J15)*Système!$K15,COUNTIF(INDIRECT("Planning!$AM$15:$BO"&amp;16+(NB_Personnel*3)),Système!$J15)*Système!$K15)</f>
        <v>0</v>
      </c>
      <c r="E13" s="196">
        <f ca="1">IF(Planning!$BO$15=DATE(AN,3,1),COUNTIF(INDIRECT("Planning!$BO$15:$CS"&amp;16+(NB_Personnel*3)),Système!$J15)*Système!$K15,COUNTIF(INDIRECT("Planning!$BP$15:$CT"&amp;16+(NB_Personnel*3)),Système!$J15)*Système!$K15)</f>
        <v>0</v>
      </c>
      <c r="F13" s="196">
        <f ca="1">IF(Planning!$BO$15=DATE(AN,3,1),COUNTIF(INDIRECT("Planning!$CT$15:$DW"&amp;16+(NB_Personnel*3)),Système!$J15)*Système!$K15,COUNTIF(INDIRECT("Planning!$CU$15:$DX"&amp;16+(NB_Personnel*3)),Système!$J15)*Système!$K15)</f>
        <v>0</v>
      </c>
      <c r="G13" s="196">
        <f ca="1">IF(Planning!$BO$15=DATE(AN,3,1),COUNTIF(INDIRECT("Planning!$DX$15:$FB"&amp;16+(NB_Personnel*3)),Système!$J15)*Système!$K15,COUNTIF(INDIRECT("Planning!$DY$15:$FC"&amp;16+(NB_Personnel*3)),Système!$J15)*Système!$K15)</f>
        <v>0</v>
      </c>
      <c r="H13" s="196">
        <f ca="1">IF(Planning!$BO$15=DATE(AN,3,1),COUNTIF(INDIRECT("Planning!$FC$15:$GF"&amp;16+(NB_Personnel*3)),Système!$J15)*Système!$K15,COUNTIF(INDIRECT("Planning!$FD$15:$GG"&amp;16+(NB_Personnel*3)),Système!$J15)*Système!$K15)</f>
        <v>0</v>
      </c>
      <c r="I13" s="196">
        <f ca="1">IF(Planning!$BO$15=DATE(AN,3,1),COUNTIF(INDIRECT("Planning!$GG$15:$HK"&amp;16+(NB_Personnel*3)),Système!$J15)*Système!$K15,COUNTIF(INDIRECT("Planning!$GH$15:$HL"&amp;16+(NB_Personnel*3)),Système!$J15)*Système!$K15)</f>
        <v>0</v>
      </c>
      <c r="J13" s="196">
        <f ca="1">IF(Planning!$BO$15=DATE(AN,3,1),COUNTIF(INDIRECT("Planning!$HL$15:$IP"&amp;16+(NB_Personnel*3)),Système!$J15)*Système!$K15,COUNTIF(INDIRECT("Planning!$HM$15:$IQ"&amp;16+(NB_Personnel*3)),Système!$J15)*Système!$K15)</f>
        <v>0</v>
      </c>
      <c r="K13" s="196">
        <f ca="1">IF(Planning!$BO$15=DATE(AN,3,1),COUNTIF(INDIRECT("Planning!$IQ$15:$JT"&amp;16+(NB_Personnel*3)),Système!$J15)*Système!$K15,COUNTIF(INDIRECT("Planning!$IR$15:$JU"&amp;16+(NB_Personnel*3)),Système!$J15)*Système!$K15)</f>
        <v>0</v>
      </c>
      <c r="L13" s="196">
        <f ca="1">IF(Planning!$BO$15=DATE(AN,3,1),COUNTIF(INDIRECT("Planning!$JU$15:$KY"&amp;16+(NB_Personnel*3)),Système!$J15)*Système!$K15,COUNTIF(INDIRECT("Planning!$JV$15:$KZ"&amp;16+(NB_Personnel*3)),Système!$J15)*Système!$K15)</f>
        <v>0</v>
      </c>
      <c r="M13" s="196">
        <f ca="1">IF(Planning!$BO$15=DATE(AN,3,1),COUNTIF(INDIRECT("Planning!$KZ$15:$MC"&amp;16+(NB_Personnel*3)),Système!$J15)*Système!$K15,COUNTIF(INDIRECT("Planning!$LA$15:$MD"&amp;16+(NB_Personnel*3)),Système!$J15)*Système!$K15)</f>
        <v>0</v>
      </c>
      <c r="N13" s="196">
        <f ca="1">IF(Planning!$BO$15=DATE(AN,3,1),COUNTIF(INDIRECT("Planning!$MD$15:$NH"&amp;16+(NB_Personnel*3)),Système!$J15)*Système!$K15,COUNTIF(INDIRECT("Planning!$ME$15:$NI"&amp;16+(NB_Personnel*3)),Système!$J15)*Système!$K15)</f>
        <v>0</v>
      </c>
      <c r="O13" s="196">
        <f t="shared" ca="1" si="1"/>
        <v>0</v>
      </c>
      <c r="P13" s="156">
        <f t="shared" ca="1" si="0"/>
        <v>0</v>
      </c>
    </row>
    <row r="14" spans="1:16" x14ac:dyDescent="0.25">
      <c r="A14" s="158" t="str">
        <f>Système!H16</f>
        <v>C.S Individuels TNS</v>
      </c>
      <c r="B14" s="158" t="str">
        <f>Système!I16</f>
        <v>Individuels Blois</v>
      </c>
      <c r="C14" s="196">
        <f ca="1">COUNTIF(INDIRECT("Planning!$H$15:$AL"&amp;16+(NB_Personnel*3)),Système!$J16)*Système!$K16</f>
        <v>0</v>
      </c>
      <c r="D14" s="196">
        <f ca="1">IF(Planning!$BO$15=DATE(AN,3,1),COUNTIF(INDIRECT("Planning!$AM$15:$BN"&amp;16+(NB_Personnel*3)),Système!$J16)*Système!$K16,COUNTIF(INDIRECT("Planning!$AM$15:$BO"&amp;16+(NB_Personnel*3)),Système!$J16)*Système!$K16)</f>
        <v>0</v>
      </c>
      <c r="E14" s="196">
        <f ca="1">IF(Planning!$BO$15=DATE(AN,3,1),COUNTIF(INDIRECT("Planning!$BO$15:$CS"&amp;16+(NB_Personnel*3)),Système!$J16)*Système!$K16,COUNTIF(INDIRECT("Planning!$BP$15:$CT"&amp;16+(NB_Personnel*3)),Système!$J16)*Système!$K16)</f>
        <v>0</v>
      </c>
      <c r="F14" s="196">
        <f ca="1">IF(Planning!$BO$15=DATE(AN,3,1),COUNTIF(INDIRECT("Planning!$CT$15:$DW"&amp;16+(NB_Personnel*3)),Système!$J16)*Système!$K16,COUNTIF(INDIRECT("Planning!$CU$15:$DX"&amp;16+(NB_Personnel*3)),Système!$J16)*Système!$K16)</f>
        <v>0</v>
      </c>
      <c r="G14" s="196">
        <f ca="1">IF(Planning!$BO$15=DATE(AN,3,1),COUNTIF(INDIRECT("Planning!$DX$15:$FB"&amp;16+(NB_Personnel*3)),Système!$J16)*Système!$K16,COUNTIF(INDIRECT("Planning!$DY$15:$FC"&amp;16+(NB_Personnel*3)),Système!$J16)*Système!$K16)</f>
        <v>0</v>
      </c>
      <c r="H14" s="196">
        <f ca="1">IF(Planning!$BO$15=DATE(AN,3,1),COUNTIF(INDIRECT("Planning!$FC$15:$GF"&amp;16+(NB_Personnel*3)),Système!$J16)*Système!$K16,COUNTIF(INDIRECT("Planning!$FD$15:$GG"&amp;16+(NB_Personnel*3)),Système!$J16)*Système!$K16)</f>
        <v>0</v>
      </c>
      <c r="I14" s="196">
        <f ca="1">IF(Planning!$BO$15=DATE(AN,3,1),COUNTIF(INDIRECT("Planning!$GG$15:$HK"&amp;16+(NB_Personnel*3)),Système!$J16)*Système!$K16,COUNTIF(INDIRECT("Planning!$GH$15:$HL"&amp;16+(NB_Personnel*3)),Système!$J16)*Système!$K16)</f>
        <v>0</v>
      </c>
      <c r="J14" s="196">
        <f ca="1">IF(Planning!$BO$15=DATE(AN,3,1),COUNTIF(INDIRECT("Planning!$HL$15:$IP"&amp;16+(NB_Personnel*3)),Système!$J16)*Système!$K16,COUNTIF(INDIRECT("Planning!$HM$15:$IQ"&amp;16+(NB_Personnel*3)),Système!$J16)*Système!$K16)</f>
        <v>0</v>
      </c>
      <c r="K14" s="196">
        <f ca="1">IF(Planning!$BO$15=DATE(AN,3,1),COUNTIF(INDIRECT("Planning!$IQ$15:$JT"&amp;16+(NB_Personnel*3)),Système!$J16)*Système!$K16,COUNTIF(INDIRECT("Planning!$IR$15:$JU"&amp;16+(NB_Personnel*3)),Système!$J16)*Système!$K16)</f>
        <v>0</v>
      </c>
      <c r="L14" s="196">
        <f ca="1">IF(Planning!$BO$15=DATE(AN,3,1),COUNTIF(INDIRECT("Planning!$JU$15:$KY"&amp;16+(NB_Personnel*3)),Système!$J16)*Système!$K16,COUNTIF(INDIRECT("Planning!$JV$15:$KZ"&amp;16+(NB_Personnel*3)),Système!$J16)*Système!$K16)</f>
        <v>0</v>
      </c>
      <c r="M14" s="196">
        <f ca="1">IF(Planning!$BO$15=DATE(AN,3,1),COUNTIF(INDIRECT("Planning!$KZ$15:$MC"&amp;16+(NB_Personnel*3)),Système!$J16)*Système!$K16,COUNTIF(INDIRECT("Planning!$LA$15:$MD"&amp;16+(NB_Personnel*3)),Système!$J16)*Système!$K16)</f>
        <v>0</v>
      </c>
      <c r="N14" s="196">
        <f ca="1">IF(Planning!$BO$15=DATE(AN,3,1),COUNTIF(INDIRECT("Planning!$MD$15:$NH"&amp;16+(NB_Personnel*3)),Système!$J16)*Système!$K16,COUNTIF(INDIRECT("Planning!$ME$15:$NI"&amp;16+(NB_Personnel*3)),Système!$J16)*Système!$K16)</f>
        <v>0</v>
      </c>
      <c r="O14" s="196">
        <f t="shared" ca="1" si="1"/>
        <v>0</v>
      </c>
      <c r="P14" s="156">
        <f t="shared" ca="1" si="0"/>
        <v>0</v>
      </c>
    </row>
    <row r="15" spans="1:16" x14ac:dyDescent="0.25">
      <c r="A15" s="159" t="str">
        <f>Système!H21</f>
        <v>C.S. Contrats TPE/PME</v>
      </c>
      <c r="B15" s="159" t="str">
        <f>Système!I21</f>
        <v>TPE/TME Rouen</v>
      </c>
      <c r="C15" s="196">
        <f ca="1">COUNTIF(INDIRECT("Planning!$H$15:$AL"&amp;16+(NB_Personnel*3)),Système!$J21)*Système!$K21</f>
        <v>0</v>
      </c>
      <c r="D15" s="196">
        <f ca="1">IF(Planning!$BO$15=DATE(AN,3,1),COUNTIF(INDIRECT("Planning!$AM$15:$BN"&amp;16+(NB_Personnel*3)),Système!$J21)*Système!$K21,COUNTIF(INDIRECT("Planning!$AM$15:$BO"&amp;16+(NB_Personnel*3)),Système!$J21)*Système!$K21)</f>
        <v>0</v>
      </c>
      <c r="E15" s="196">
        <f ca="1">IF(Planning!$BO$15=DATE(AN,3,1),COUNTIF(INDIRECT("Planning!$BO$15:$CS"&amp;16+(NB_Personnel*3)),Système!$J21)*Système!$K21,COUNTIF(INDIRECT("Planning!$BP$15:$CT"&amp;16+(NB_Personnel*3)),Système!$J21)*Système!$K21)</f>
        <v>0</v>
      </c>
      <c r="F15" s="196">
        <f ca="1">IF(Planning!$BO$15=DATE(AN,3,1),COUNTIF(INDIRECT("Planning!$CT$15:$DW"&amp;16+(NB_Personnel*3)),Système!$J21)*Système!$K21,COUNTIF(INDIRECT("Planning!$CU$15:$DX"&amp;16+(NB_Personnel*3)),Système!$J21)*Système!$K21)</f>
        <v>0</v>
      </c>
      <c r="G15" s="196">
        <f ca="1">IF(Planning!$BO$15=DATE(AN,3,1),COUNTIF(INDIRECT("Planning!$DX$15:$FB"&amp;16+(NB_Personnel*3)),Système!$J21)*Système!$K21,COUNTIF(INDIRECT("Planning!$DY$15:$FC"&amp;16+(NB_Personnel*3)),Système!$J21)*Système!$K21)</f>
        <v>0</v>
      </c>
      <c r="H15" s="196">
        <f ca="1">IF(Planning!$BO$15=DATE(AN,3,1),COUNTIF(INDIRECT("Planning!$FC$15:$GF"&amp;16+(NB_Personnel*3)),Système!$J21)*Système!$K21,COUNTIF(INDIRECT("Planning!$FD$15:$GG"&amp;16+(NB_Personnel*3)),Système!$J21)*Système!$K21)</f>
        <v>0</v>
      </c>
      <c r="I15" s="196">
        <f ca="1">IF(Planning!$BO$15=DATE(AN,3,1),COUNTIF(INDIRECT("Planning!$GG$15:$HK"&amp;16+(NB_Personnel*3)),Système!$J21)*Système!$K21,COUNTIF(INDIRECT("Planning!$GH$15:$HL"&amp;16+(NB_Personnel*3)),Système!$J21)*Système!$K21)</f>
        <v>0</v>
      </c>
      <c r="J15" s="196">
        <f ca="1">IF(Planning!$BO$15=DATE(AN,3,1),COUNTIF(INDIRECT("Planning!$HL$15:$IP"&amp;16+(NB_Personnel*3)),Système!$J21)*Système!$K21,COUNTIF(INDIRECT("Planning!$HM$15:$IQ"&amp;16+(NB_Personnel*3)),Système!$J21)*Système!$K21)</f>
        <v>0</v>
      </c>
      <c r="K15" s="196">
        <f ca="1">IF(Planning!$BO$15=DATE(AN,3,1),COUNTIF(INDIRECT("Planning!$IQ$15:$JT"&amp;16+(NB_Personnel*3)),Système!$J21)*Système!$K21,COUNTIF(INDIRECT("Planning!$IR$15:$JU"&amp;16+(NB_Personnel*3)),Système!$J21)*Système!$K21)</f>
        <v>0</v>
      </c>
      <c r="L15" s="196">
        <f ca="1">IF(Planning!$BO$15=DATE(AN,3,1),COUNTIF(INDIRECT("Planning!$JU$15:$KY"&amp;16+(NB_Personnel*3)),Système!$J21)*Système!$K21,COUNTIF(INDIRECT("Planning!$JV$15:$KZ"&amp;16+(NB_Personnel*3)),Système!$J21)*Système!$K21)</f>
        <v>0</v>
      </c>
      <c r="M15" s="196">
        <f ca="1">IF(Planning!$BO$15=DATE(AN,3,1),COUNTIF(INDIRECT("Planning!$KZ$15:$MC"&amp;16+(NB_Personnel*3)),Système!$J21)*Système!$K21,COUNTIF(INDIRECT("Planning!$LA$15:$MD"&amp;16+(NB_Personnel*3)),Système!$J21)*Système!$K21)</f>
        <v>0</v>
      </c>
      <c r="N15" s="196">
        <f ca="1">IF(Planning!$BO$15=DATE(AN,3,1),COUNTIF(INDIRECT("Planning!$MD$15:$NH"&amp;16+(NB_Personnel*3)),Système!$J21)*Système!$K21,COUNTIF(INDIRECT("Planning!$ME$15:$NI"&amp;16+(NB_Personnel*3)),Système!$J21)*Système!$K21)</f>
        <v>0</v>
      </c>
      <c r="O15" s="196">
        <f t="shared" ca="1" si="1"/>
        <v>0</v>
      </c>
      <c r="P15" s="156">
        <f t="shared" ca="1" si="0"/>
        <v>0</v>
      </c>
    </row>
    <row r="16" spans="1:16" x14ac:dyDescent="0.25">
      <c r="A16" s="159" t="str">
        <f>Système!H22</f>
        <v>C.S. Contrats TPE/PME</v>
      </c>
      <c r="B16" s="159" t="str">
        <f>Système!I22</f>
        <v>TPE/TME Saran</v>
      </c>
      <c r="C16" s="196">
        <f ca="1">COUNTIF(INDIRECT("Planning!$H$15:$AL"&amp;16+(NB_Personnel*3)),Système!$J22)*Système!$K22</f>
        <v>0</v>
      </c>
      <c r="D16" s="196">
        <f ca="1">IF(Planning!$BO$15=DATE(AN,3,1),COUNTIF(INDIRECT("Planning!$AM$15:$BN"&amp;16+(NB_Personnel*3)),Système!$J22)*Système!$K22,COUNTIF(INDIRECT("Planning!$AM$15:$BO"&amp;16+(NB_Personnel*3)),Système!$J22)*Système!$K22)</f>
        <v>0</v>
      </c>
      <c r="E16" s="196">
        <f ca="1">IF(Planning!$BO$15=DATE(AN,3,1),COUNTIF(INDIRECT("Planning!$BO$15:$CS"&amp;16+(NB_Personnel*3)),Système!$J22)*Système!$K22,COUNTIF(INDIRECT("Planning!$BP$15:$CT"&amp;16+(NB_Personnel*3)),Système!$J22)*Système!$K22)</f>
        <v>0</v>
      </c>
      <c r="F16" s="196">
        <f ca="1">IF(Planning!$BO$15=DATE(AN,3,1),COUNTIF(INDIRECT("Planning!$CT$15:$DW"&amp;16+(NB_Personnel*3)),Système!$J22)*Système!$K22,COUNTIF(INDIRECT("Planning!$CU$15:$DX"&amp;16+(NB_Personnel*3)),Système!$J22)*Système!$K22)</f>
        <v>0</v>
      </c>
      <c r="G16" s="196">
        <f ca="1">IF(Planning!$BO$15=DATE(AN,3,1),COUNTIF(INDIRECT("Planning!$DX$15:$FB"&amp;16+(NB_Personnel*3)),Système!$J22)*Système!$K22,COUNTIF(INDIRECT("Planning!$DY$15:$FC"&amp;16+(NB_Personnel*3)),Système!$J22)*Système!$K22)</f>
        <v>0</v>
      </c>
      <c r="H16" s="196">
        <f ca="1">IF(Planning!$BO$15=DATE(AN,3,1),COUNTIF(INDIRECT("Planning!$FC$15:$GF"&amp;16+(NB_Personnel*3)),Système!$J22)*Système!$K22,COUNTIF(INDIRECT("Planning!$FD$15:$GG"&amp;16+(NB_Personnel*3)),Système!$J22)*Système!$K22)</f>
        <v>0</v>
      </c>
      <c r="I16" s="196">
        <f ca="1">IF(Planning!$BO$15=DATE(AN,3,1),COUNTIF(INDIRECT("Planning!$GG$15:$HK"&amp;16+(NB_Personnel*3)),Système!$J22)*Système!$K22,COUNTIF(INDIRECT("Planning!$GH$15:$HL"&amp;16+(NB_Personnel*3)),Système!$J22)*Système!$K22)</f>
        <v>0</v>
      </c>
      <c r="J16" s="196">
        <f ca="1">IF(Planning!$BO$15=DATE(AN,3,1),COUNTIF(INDIRECT("Planning!$HL$15:$IP"&amp;16+(NB_Personnel*3)),Système!$J22)*Système!$K22,COUNTIF(INDIRECT("Planning!$HM$15:$IQ"&amp;16+(NB_Personnel*3)),Système!$J22)*Système!$K22)</f>
        <v>0</v>
      </c>
      <c r="K16" s="196">
        <f ca="1">IF(Planning!$BO$15=DATE(AN,3,1),COUNTIF(INDIRECT("Planning!$IQ$15:$JT"&amp;16+(NB_Personnel*3)),Système!$J22)*Système!$K22,COUNTIF(INDIRECT("Planning!$IR$15:$JU"&amp;16+(NB_Personnel*3)),Système!$J22)*Système!$K22)</f>
        <v>0</v>
      </c>
      <c r="L16" s="196">
        <f ca="1">IF(Planning!$BO$15=DATE(AN,3,1),COUNTIF(INDIRECT("Planning!$JU$15:$KY"&amp;16+(NB_Personnel*3)),Système!$J22)*Système!$K22,COUNTIF(INDIRECT("Planning!$JV$15:$KZ"&amp;16+(NB_Personnel*3)),Système!$J22)*Système!$K22)</f>
        <v>0</v>
      </c>
      <c r="M16" s="196">
        <f ca="1">IF(Planning!$BO$15=DATE(AN,3,1),COUNTIF(INDIRECT("Planning!$KZ$15:$MC"&amp;16+(NB_Personnel*3)),Système!$J22)*Système!$K22,COUNTIF(INDIRECT("Planning!$LA$15:$MD"&amp;16+(NB_Personnel*3)),Système!$J22)*Système!$K22)</f>
        <v>0</v>
      </c>
      <c r="N16" s="196">
        <f ca="1">IF(Planning!$BO$15=DATE(AN,3,1),COUNTIF(INDIRECT("Planning!$MD$15:$NH"&amp;16+(NB_Personnel*3)),Système!$J22)*Système!$K22,COUNTIF(INDIRECT("Planning!$ME$15:$NI"&amp;16+(NB_Personnel*3)),Système!$J22)*Système!$K22)</f>
        <v>0</v>
      </c>
      <c r="O16" s="196">
        <f t="shared" ca="1" si="1"/>
        <v>0</v>
      </c>
      <c r="P16" s="156">
        <f t="shared" ca="1" si="0"/>
        <v>0</v>
      </c>
    </row>
    <row r="17" spans="1:16" x14ac:dyDescent="0.25">
      <c r="A17" s="159" t="str">
        <f>Système!H23</f>
        <v>C.S. Contrats TPE/PME</v>
      </c>
      <c r="B17" s="159" t="str">
        <f>Système!I23</f>
        <v>TPE/TME Blois</v>
      </c>
      <c r="C17" s="196">
        <f ca="1">COUNTIF(INDIRECT("Planning!$H$15:$AL"&amp;16+(NB_Personnel*3)),Système!$J23)*Système!$K23</f>
        <v>0</v>
      </c>
      <c r="D17" s="196">
        <f ca="1">IF(Planning!$BO$15=DATE(AN,3,1),COUNTIF(INDIRECT("Planning!$AM$15:$BN"&amp;16+(NB_Personnel*3)),Système!$J23)*Système!$K23,COUNTIF(INDIRECT("Planning!$AM$15:$BO"&amp;16+(NB_Personnel*3)),Système!$J23)*Système!$K23)</f>
        <v>0</v>
      </c>
      <c r="E17" s="196">
        <f ca="1">IF(Planning!$BO$15=DATE(AN,3,1),COUNTIF(INDIRECT("Planning!$BO$15:$CS"&amp;16+(NB_Personnel*3)),Système!$J23)*Système!$K23,COUNTIF(INDIRECT("Planning!$BP$15:$CT"&amp;16+(NB_Personnel*3)),Système!$J23)*Système!$K23)</f>
        <v>0</v>
      </c>
      <c r="F17" s="196">
        <f ca="1">IF(Planning!$BO$15=DATE(AN,3,1),COUNTIF(INDIRECT("Planning!$CT$15:$DW"&amp;16+(NB_Personnel*3)),Système!$J23)*Système!$K23,COUNTIF(INDIRECT("Planning!$CU$15:$DX"&amp;16+(NB_Personnel*3)),Système!$J23)*Système!$K23)</f>
        <v>0</v>
      </c>
      <c r="G17" s="196">
        <f ca="1">IF(Planning!$BO$15=DATE(AN,3,1),COUNTIF(INDIRECT("Planning!$DX$15:$FB"&amp;16+(NB_Personnel*3)),Système!$J23)*Système!$K23,COUNTIF(INDIRECT("Planning!$DY$15:$FC"&amp;16+(NB_Personnel*3)),Système!$J23)*Système!$K23)</f>
        <v>0</v>
      </c>
      <c r="H17" s="196">
        <f ca="1">IF(Planning!$BO$15=DATE(AN,3,1),COUNTIF(INDIRECT("Planning!$FC$15:$GF"&amp;16+(NB_Personnel*3)),Système!$J23)*Système!$K23,COUNTIF(INDIRECT("Planning!$FD$15:$GG"&amp;16+(NB_Personnel*3)),Système!$J23)*Système!$K23)</f>
        <v>0</v>
      </c>
      <c r="I17" s="196">
        <f ca="1">IF(Planning!$BO$15=DATE(AN,3,1),COUNTIF(INDIRECT("Planning!$GG$15:$HK"&amp;16+(NB_Personnel*3)),Système!$J23)*Système!$K23,COUNTIF(INDIRECT("Planning!$GH$15:$HL"&amp;16+(NB_Personnel*3)),Système!$J23)*Système!$K23)</f>
        <v>0</v>
      </c>
      <c r="J17" s="196">
        <f ca="1">IF(Planning!$BO$15=DATE(AN,3,1),COUNTIF(INDIRECT("Planning!$HL$15:$IP"&amp;16+(NB_Personnel*3)),Système!$J23)*Système!$K23,COUNTIF(INDIRECT("Planning!$HM$15:$IQ"&amp;16+(NB_Personnel*3)),Système!$J23)*Système!$K23)</f>
        <v>0</v>
      </c>
      <c r="K17" s="196">
        <f ca="1">IF(Planning!$BO$15=DATE(AN,3,1),COUNTIF(INDIRECT("Planning!$IQ$15:$JT"&amp;16+(NB_Personnel*3)),Système!$J23)*Système!$K23,COUNTIF(INDIRECT("Planning!$IR$15:$JU"&amp;16+(NB_Personnel*3)),Système!$J23)*Système!$K23)</f>
        <v>0</v>
      </c>
      <c r="L17" s="196">
        <f ca="1">IF(Planning!$BO$15=DATE(AN,3,1),COUNTIF(INDIRECT("Planning!$JU$15:$KY"&amp;16+(NB_Personnel*3)),Système!$J23)*Système!$K23,COUNTIF(INDIRECT("Planning!$JV$15:$KZ"&amp;16+(NB_Personnel*3)),Système!$J23)*Système!$K23)</f>
        <v>0</v>
      </c>
      <c r="M17" s="196">
        <f ca="1">IF(Planning!$BO$15=DATE(AN,3,1),COUNTIF(INDIRECT("Planning!$KZ$15:$MC"&amp;16+(NB_Personnel*3)),Système!$J23)*Système!$K23,COUNTIF(INDIRECT("Planning!$LA$15:$MD"&amp;16+(NB_Personnel*3)),Système!$J23)*Système!$K23)</f>
        <v>0</v>
      </c>
      <c r="N17" s="196">
        <f ca="1">IF(Planning!$BO$15=DATE(AN,3,1),COUNTIF(INDIRECT("Planning!$MD$15:$NH"&amp;16+(NB_Personnel*3)),Système!$J23)*Système!$K23,COUNTIF(INDIRECT("Planning!$ME$15:$NI"&amp;16+(NB_Personnel*3)),Système!$J23)*Système!$K23)</f>
        <v>0</v>
      </c>
      <c r="O17" s="196">
        <f t="shared" ca="1" si="1"/>
        <v>0</v>
      </c>
      <c r="P17" s="156">
        <f t="shared" ca="1" si="0"/>
        <v>0</v>
      </c>
    </row>
    <row r="18" spans="1:16" x14ac:dyDescent="0.25">
      <c r="A18" s="159" t="str">
        <f>Système!H24</f>
        <v>C.S. Contrats TPE/PME</v>
      </c>
      <c r="B18" s="159" t="str">
        <f>Système!I24</f>
        <v>TPE/TME Montreuil</v>
      </c>
      <c r="C18" s="196">
        <f ca="1">COUNTIF(INDIRECT("Planning!$H$15:$AL"&amp;16+(NB_Personnel*3)),Système!$J24)*Système!$K24</f>
        <v>0</v>
      </c>
      <c r="D18" s="196">
        <f ca="1">IF(Planning!$BO$15=DATE(AN,3,1),COUNTIF(INDIRECT("Planning!$AM$15:$BN"&amp;16+(NB_Personnel*3)),Système!$J24)*Système!$K24,COUNTIF(INDIRECT("Planning!$AM$15:$BO"&amp;16+(NB_Personnel*3)),Système!$J24)*Système!$K24)</f>
        <v>0</v>
      </c>
      <c r="E18" s="196">
        <f ca="1">IF(Planning!$BO$15=DATE(AN,3,1),COUNTIF(INDIRECT("Planning!$BO$15:$CS"&amp;16+(NB_Personnel*3)),Système!$J24)*Système!$K24,COUNTIF(INDIRECT("Planning!$BP$15:$CT"&amp;16+(NB_Personnel*3)),Système!$J24)*Système!$K24)</f>
        <v>0</v>
      </c>
      <c r="F18" s="196">
        <f ca="1">IF(Planning!$BO$15=DATE(AN,3,1),COUNTIF(INDIRECT("Planning!$CT$15:$DW"&amp;16+(NB_Personnel*3)),Système!$J24)*Système!$K24,COUNTIF(INDIRECT("Planning!$CU$15:$DX"&amp;16+(NB_Personnel*3)),Système!$J24)*Système!$K24)</f>
        <v>0</v>
      </c>
      <c r="G18" s="196">
        <f ca="1">IF(Planning!$BO$15=DATE(AN,3,1),COUNTIF(INDIRECT("Planning!$DX$15:$FB"&amp;16+(NB_Personnel*3)),Système!$J24)*Système!$K24,COUNTIF(INDIRECT("Planning!$DY$15:$FC"&amp;16+(NB_Personnel*3)),Système!$J24)*Système!$K24)</f>
        <v>0</v>
      </c>
      <c r="H18" s="196">
        <f ca="1">IF(Planning!$BO$15=DATE(AN,3,1),COUNTIF(INDIRECT("Planning!$FC$15:$GF"&amp;16+(NB_Personnel*3)),Système!$J24)*Système!$K24,COUNTIF(INDIRECT("Planning!$FD$15:$GG"&amp;16+(NB_Personnel*3)),Système!$J24)*Système!$K24)</f>
        <v>0</v>
      </c>
      <c r="I18" s="196">
        <f ca="1">IF(Planning!$BO$15=DATE(AN,3,1),COUNTIF(INDIRECT("Planning!$GG$15:$HK"&amp;16+(NB_Personnel*3)),Système!$J24)*Système!$K24,COUNTIF(INDIRECT("Planning!$GH$15:$HL"&amp;16+(NB_Personnel*3)),Système!$J24)*Système!$K24)</f>
        <v>0</v>
      </c>
      <c r="J18" s="196">
        <f ca="1">IF(Planning!$BO$15=DATE(AN,3,1),COUNTIF(INDIRECT("Planning!$HL$15:$IP"&amp;16+(NB_Personnel*3)),Système!$J24)*Système!$K24,COUNTIF(INDIRECT("Planning!$HM$15:$IQ"&amp;16+(NB_Personnel*3)),Système!$J24)*Système!$K24)</f>
        <v>0</v>
      </c>
      <c r="K18" s="196">
        <f ca="1">IF(Planning!$BO$15=DATE(AN,3,1),COUNTIF(INDIRECT("Planning!$IQ$15:$JT"&amp;16+(NB_Personnel*3)),Système!$J24)*Système!$K24,COUNTIF(INDIRECT("Planning!$IR$15:$JU"&amp;16+(NB_Personnel*3)),Système!$J24)*Système!$K24)</f>
        <v>0</v>
      </c>
      <c r="L18" s="196">
        <f ca="1">IF(Planning!$BO$15=DATE(AN,3,1),COUNTIF(INDIRECT("Planning!$JU$15:$KY"&amp;16+(NB_Personnel*3)),Système!$J24)*Système!$K24,COUNTIF(INDIRECT("Planning!$JV$15:$KZ"&amp;16+(NB_Personnel*3)),Système!$J24)*Système!$K24)</f>
        <v>0</v>
      </c>
      <c r="M18" s="196">
        <f ca="1">IF(Planning!$BO$15=DATE(AN,3,1),COUNTIF(INDIRECT("Planning!$KZ$15:$MC"&amp;16+(NB_Personnel*3)),Système!$J24)*Système!$K24,COUNTIF(INDIRECT("Planning!$LA$15:$MD"&amp;16+(NB_Personnel*3)),Système!$J24)*Système!$K24)</f>
        <v>0</v>
      </c>
      <c r="N18" s="196">
        <f ca="1">IF(Planning!$BO$15=DATE(AN,3,1),COUNTIF(INDIRECT("Planning!$MD$15:$NH"&amp;16+(NB_Personnel*3)),Système!$J24)*Système!$K24,COUNTIF(INDIRECT("Planning!$ME$15:$NI"&amp;16+(NB_Personnel*3)),Système!$J24)*Système!$K24)</f>
        <v>0</v>
      </c>
      <c r="O18" s="196">
        <f t="shared" ca="1" si="1"/>
        <v>0</v>
      </c>
      <c r="P18" s="156">
        <f t="shared" ca="1" si="0"/>
        <v>0</v>
      </c>
    </row>
    <row r="19" spans="1:16" x14ac:dyDescent="0.25">
      <c r="A19" s="160" t="str">
        <f>Système!H27</f>
        <v>C.S. Grands Comptes</v>
      </c>
      <c r="B19" s="160" t="str">
        <f>Système!I27</f>
        <v>Grands Comptes Montreuil</v>
      </c>
      <c r="C19" s="196">
        <f ca="1">COUNTIF(INDIRECT("Planning!$H$15:$AL"&amp;16+(NB_Personnel*3)),Système!$J27)*Système!$K27</f>
        <v>0</v>
      </c>
      <c r="D19" s="196">
        <f ca="1">IF(Planning!$BO$15=DATE(AN,3,1),COUNTIF(INDIRECT("Planning!$AM$15:$BN"&amp;16+(NB_Personnel*3)),Système!$J27)*Système!$K27,COUNTIF(INDIRECT("Planning!$AM$15:$BO"&amp;16+(NB_Personnel*3)),Système!$J27)*Système!$K27)</f>
        <v>0</v>
      </c>
      <c r="E19" s="196">
        <f ca="1">IF(Planning!$BO$15=DATE(AN,3,1),COUNTIF(INDIRECT("Planning!$BO$15:$CS"&amp;16+(NB_Personnel*3)),Système!$J27)*Système!$K27,COUNTIF(INDIRECT("Planning!$BP$15:$CT"&amp;16+(NB_Personnel*3)),Système!$J27)*Système!$K27)</f>
        <v>0</v>
      </c>
      <c r="F19" s="196">
        <f ca="1">IF(Planning!$BO$15=DATE(AN,3,1),COUNTIF(INDIRECT("Planning!$CT$15:$DW"&amp;16+(NB_Personnel*3)),Système!$J27)*Système!$K27,COUNTIF(INDIRECT("Planning!$CU$15:$DX"&amp;16+(NB_Personnel*3)),Système!$J27)*Système!$K27)</f>
        <v>0</v>
      </c>
      <c r="G19" s="196">
        <f ca="1">IF(Planning!$BO$15=DATE(AN,3,1),COUNTIF(INDIRECT("Planning!$DX$15:$FB"&amp;16+(NB_Personnel*3)),Système!$J27)*Système!$K27,COUNTIF(INDIRECT("Planning!$DY$15:$FC"&amp;16+(NB_Personnel*3)),Système!$J27)*Système!$K27)</f>
        <v>0</v>
      </c>
      <c r="H19" s="196">
        <f ca="1">IF(Planning!$BO$15=DATE(AN,3,1),COUNTIF(INDIRECT("Planning!$FC$15:$GF"&amp;16+(NB_Personnel*3)),Système!$J27)*Système!$K27,COUNTIF(INDIRECT("Planning!$FD$15:$GG"&amp;16+(NB_Personnel*3)),Système!$J27)*Système!$K27)</f>
        <v>0</v>
      </c>
      <c r="I19" s="196">
        <f ca="1">IF(Planning!$BO$15=DATE(AN,3,1),COUNTIF(INDIRECT("Planning!$GG$15:$HK"&amp;16+(NB_Personnel*3)),Système!$J27)*Système!$K27,COUNTIF(INDIRECT("Planning!$GH$15:$HL"&amp;16+(NB_Personnel*3)),Système!$J27)*Système!$K27)</f>
        <v>0</v>
      </c>
      <c r="J19" s="196">
        <f ca="1">IF(Planning!$BO$15=DATE(AN,3,1),COUNTIF(INDIRECT("Planning!$HL$15:$IP"&amp;16+(NB_Personnel*3)),Système!$J27)*Système!$K27,COUNTIF(INDIRECT("Planning!$HM$15:$IQ"&amp;16+(NB_Personnel*3)),Système!$J27)*Système!$K27)</f>
        <v>0</v>
      </c>
      <c r="K19" s="196">
        <f ca="1">IF(Planning!$BO$15=DATE(AN,3,1),COUNTIF(INDIRECT("Planning!$IQ$15:$JT"&amp;16+(NB_Personnel*3)),Système!$J27)*Système!$K27,COUNTIF(INDIRECT("Planning!$IR$15:$JU"&amp;16+(NB_Personnel*3)),Système!$J27)*Système!$K27)</f>
        <v>0</v>
      </c>
      <c r="L19" s="196">
        <f ca="1">IF(Planning!$BO$15=DATE(AN,3,1),COUNTIF(INDIRECT("Planning!$JU$15:$KY"&amp;16+(NB_Personnel*3)),Système!$J27)*Système!$K27,COUNTIF(INDIRECT("Planning!$JV$15:$KZ"&amp;16+(NB_Personnel*3)),Système!$J27)*Système!$K27)</f>
        <v>0</v>
      </c>
      <c r="M19" s="196">
        <f ca="1">IF(Planning!$BO$15=DATE(AN,3,1),COUNTIF(INDIRECT("Planning!$KZ$15:$MC"&amp;16+(NB_Personnel*3)),Système!$J27)*Système!$K27,COUNTIF(INDIRECT("Planning!$LA$15:$MD"&amp;16+(NB_Personnel*3)),Système!$J27)*Système!$K27)</f>
        <v>0</v>
      </c>
      <c r="N19" s="196">
        <f ca="1">IF(Planning!$BO$15=DATE(AN,3,1),COUNTIF(INDIRECT("Planning!$MD$15:$NH"&amp;16+(NB_Personnel*3)),Système!$J27)*Système!$K27,COUNTIF(INDIRECT("Planning!$ME$15:$NI"&amp;16+(NB_Personnel*3)),Système!$J27)*Système!$K27)</f>
        <v>0</v>
      </c>
      <c r="O19" s="196">
        <f t="shared" ca="1" si="1"/>
        <v>0</v>
      </c>
      <c r="P19" s="156">
        <f t="shared" ca="1" si="0"/>
        <v>0</v>
      </c>
    </row>
    <row r="20" spans="1:16" x14ac:dyDescent="0.25">
      <c r="A20" s="160" t="str">
        <f>Système!H28</f>
        <v>C.S. Grands Comptes</v>
      </c>
      <c r="B20" s="160" t="str">
        <f>Système!I28</f>
        <v>Grans Comptes Blois</v>
      </c>
      <c r="C20" s="196">
        <f ca="1">COUNTIF(INDIRECT("Planning!$H$15:$AL"&amp;16+(NB_Personnel*3)),Système!$J28)*Système!$K28</f>
        <v>0</v>
      </c>
      <c r="D20" s="196">
        <f ca="1">IF(Planning!$BO$15=DATE(AN,3,1),COUNTIF(INDIRECT("Planning!$AM$15:$BN"&amp;16+(NB_Personnel*3)),Système!$J28)*Système!$K28,COUNTIF(INDIRECT("Planning!$AM$15:$BO"&amp;16+(NB_Personnel*3)),Système!$J28)*Système!$K28)</f>
        <v>0</v>
      </c>
      <c r="E20" s="196">
        <f ca="1">IF(Planning!$BO$15=DATE(AN,3,1),COUNTIF(INDIRECT("Planning!$BO$15:$CS"&amp;16+(NB_Personnel*3)),Système!$J28)*Système!$K28,COUNTIF(INDIRECT("Planning!$BP$15:$CT"&amp;16+(NB_Personnel*3)),Système!$J28)*Système!$K28)</f>
        <v>0</v>
      </c>
      <c r="F20" s="196">
        <f ca="1">IF(Planning!$BO$15=DATE(AN,3,1),COUNTIF(INDIRECT("Planning!$CT$15:$DW"&amp;16+(NB_Personnel*3)),Système!$J28)*Système!$K28,COUNTIF(INDIRECT("Planning!$CU$15:$DX"&amp;16+(NB_Personnel*3)),Système!$J28)*Système!$K28)</f>
        <v>0</v>
      </c>
      <c r="G20" s="196">
        <f ca="1">IF(Planning!$BO$15=DATE(AN,3,1),COUNTIF(INDIRECT("Planning!$DX$15:$FB"&amp;16+(NB_Personnel*3)),Système!$J28)*Système!$K28,COUNTIF(INDIRECT("Planning!$DY$15:$FC"&amp;16+(NB_Personnel*3)),Système!$J28)*Système!$K28)</f>
        <v>0</v>
      </c>
      <c r="H20" s="196">
        <f ca="1">IF(Planning!$BO$15=DATE(AN,3,1),COUNTIF(INDIRECT("Planning!$FC$15:$GF"&amp;16+(NB_Personnel*3)),Système!$J28)*Système!$K28,COUNTIF(INDIRECT("Planning!$FD$15:$GG"&amp;16+(NB_Personnel*3)),Système!$J28)*Système!$K28)</f>
        <v>0</v>
      </c>
      <c r="I20" s="196">
        <f ca="1">IF(Planning!$BO$15=DATE(AN,3,1),COUNTIF(INDIRECT("Planning!$GG$15:$HK"&amp;16+(NB_Personnel*3)),Système!$J28)*Système!$K28,COUNTIF(INDIRECT("Planning!$GH$15:$HL"&amp;16+(NB_Personnel*3)),Système!$J28)*Système!$K28)</f>
        <v>0</v>
      </c>
      <c r="J20" s="196">
        <f ca="1">IF(Planning!$BO$15=DATE(AN,3,1),COUNTIF(INDIRECT("Planning!$HL$15:$IP"&amp;16+(NB_Personnel*3)),Système!$J28)*Système!$K28,COUNTIF(INDIRECT("Planning!$HM$15:$IQ"&amp;16+(NB_Personnel*3)),Système!$J28)*Système!$K28)</f>
        <v>0</v>
      </c>
      <c r="K20" s="196">
        <f ca="1">IF(Planning!$BO$15=DATE(AN,3,1),COUNTIF(INDIRECT("Planning!$IQ$15:$JT"&amp;16+(NB_Personnel*3)),Système!$J28)*Système!$K28,COUNTIF(INDIRECT("Planning!$IR$15:$JU"&amp;16+(NB_Personnel*3)),Système!$J28)*Système!$K28)</f>
        <v>0</v>
      </c>
      <c r="L20" s="196">
        <f ca="1">IF(Planning!$BO$15=DATE(AN,3,1),COUNTIF(INDIRECT("Planning!$JU$15:$KY"&amp;16+(NB_Personnel*3)),Système!$J28)*Système!$K28,COUNTIF(INDIRECT("Planning!$JV$15:$KZ"&amp;16+(NB_Personnel*3)),Système!$J28)*Système!$K28)</f>
        <v>0</v>
      </c>
      <c r="M20" s="196">
        <f ca="1">IF(Planning!$BO$15=DATE(AN,3,1),COUNTIF(INDIRECT("Planning!$KZ$15:$MC"&amp;16+(NB_Personnel*3)),Système!$J28)*Système!$K28,COUNTIF(INDIRECT("Planning!$LA$15:$MD"&amp;16+(NB_Personnel*3)),Système!$J28)*Système!$K28)</f>
        <v>0</v>
      </c>
      <c r="N20" s="196">
        <f ca="1">IF(Planning!$BO$15=DATE(AN,3,1),COUNTIF(INDIRECT("Planning!$MD$15:$NH"&amp;16+(NB_Personnel*3)),Système!$J28)*Système!$K28,COUNTIF(INDIRECT("Planning!$ME$15:$NI"&amp;16+(NB_Personnel*3)),Système!$J28)*Système!$K28)</f>
        <v>0</v>
      </c>
      <c r="O20" s="196">
        <f t="shared" ca="1" si="1"/>
        <v>0</v>
      </c>
      <c r="P20" s="156">
        <f t="shared" ca="1" si="0"/>
        <v>0</v>
      </c>
    </row>
    <row r="21" spans="1:16" x14ac:dyDescent="0.25">
      <c r="A21" s="160" t="str">
        <f>Système!H29</f>
        <v>C.S. Grands Comptes</v>
      </c>
      <c r="B21" s="160" t="str">
        <f>Système!I29</f>
        <v>Grands Comptes Saran</v>
      </c>
      <c r="C21" s="196">
        <f ca="1">COUNTIF(INDIRECT("Planning!$H$15:$AL"&amp;16+(NB_Personnel*3)),Système!$J29)*Système!$K29</f>
        <v>0</v>
      </c>
      <c r="D21" s="196">
        <f ca="1">IF(Planning!$BO$15=DATE(AN,3,1),COUNTIF(INDIRECT("Planning!$AM$15:$BN"&amp;16+(NB_Personnel*3)),Système!$J29)*Système!$K29,COUNTIF(INDIRECT("Planning!$AM$15:$BO"&amp;16+(NB_Personnel*3)),Système!$J29)*Système!$K29)</f>
        <v>0</v>
      </c>
      <c r="E21" s="196">
        <f ca="1">IF(Planning!$BO$15=DATE(AN,3,1),COUNTIF(INDIRECT("Planning!$BO$15:$CS"&amp;16+(NB_Personnel*3)),Système!$J29)*Système!$K29,COUNTIF(INDIRECT("Planning!$BP$15:$CT"&amp;16+(NB_Personnel*3)),Système!$J29)*Système!$K29)</f>
        <v>0</v>
      </c>
      <c r="F21" s="196">
        <f ca="1">IF(Planning!$BO$15=DATE(AN,3,1),COUNTIF(INDIRECT("Planning!$CT$15:$DW"&amp;16+(NB_Personnel*3)),Système!$J29)*Système!$K29,COUNTIF(INDIRECT("Planning!$CU$15:$DX"&amp;16+(NB_Personnel*3)),Système!$J29)*Système!$K29)</f>
        <v>0</v>
      </c>
      <c r="G21" s="196">
        <f ca="1">IF(Planning!$BO$15=DATE(AN,3,1),COUNTIF(INDIRECT("Planning!$DX$15:$FB"&amp;16+(NB_Personnel*3)),Système!$J29)*Système!$K29,COUNTIF(INDIRECT("Planning!$DY$15:$FC"&amp;16+(NB_Personnel*3)),Système!$J29)*Système!$K29)</f>
        <v>0</v>
      </c>
      <c r="H21" s="196">
        <f ca="1">IF(Planning!$BO$15=DATE(AN,3,1),COUNTIF(INDIRECT("Planning!$FC$15:$GF"&amp;16+(NB_Personnel*3)),Système!$J29)*Système!$K29,COUNTIF(INDIRECT("Planning!$FD$15:$GG"&amp;16+(NB_Personnel*3)),Système!$J29)*Système!$K29)</f>
        <v>0</v>
      </c>
      <c r="I21" s="196">
        <f ca="1">IF(Planning!$BO$15=DATE(AN,3,1),COUNTIF(INDIRECT("Planning!$GG$15:$HK"&amp;16+(NB_Personnel*3)),Système!$J29)*Système!$K29,COUNTIF(INDIRECT("Planning!$GH$15:$HL"&amp;16+(NB_Personnel*3)),Système!$J29)*Système!$K29)</f>
        <v>0</v>
      </c>
      <c r="J21" s="196">
        <f ca="1">IF(Planning!$BO$15=DATE(AN,3,1),COUNTIF(INDIRECT("Planning!$HL$15:$IP"&amp;16+(NB_Personnel*3)),Système!$J29)*Système!$K29,COUNTIF(INDIRECT("Planning!$HM$15:$IQ"&amp;16+(NB_Personnel*3)),Système!$J29)*Système!$K29)</f>
        <v>0</v>
      </c>
      <c r="K21" s="196">
        <f ca="1">IF(Planning!$BO$15=DATE(AN,3,1),COUNTIF(INDIRECT("Planning!$IQ$15:$JT"&amp;16+(NB_Personnel*3)),Système!$J29)*Système!$K29,COUNTIF(INDIRECT("Planning!$IR$15:$JU"&amp;16+(NB_Personnel*3)),Système!$J29)*Système!$K29)</f>
        <v>0</v>
      </c>
      <c r="L21" s="196">
        <f ca="1">IF(Planning!$BO$15=DATE(AN,3,1),COUNTIF(INDIRECT("Planning!$JU$15:$KY"&amp;16+(NB_Personnel*3)),Système!$J29)*Système!$K29,COUNTIF(INDIRECT("Planning!$JV$15:$KZ"&amp;16+(NB_Personnel*3)),Système!$J29)*Système!$K29)</f>
        <v>0</v>
      </c>
      <c r="M21" s="196">
        <f ca="1">IF(Planning!$BO$15=DATE(AN,3,1),COUNTIF(INDIRECT("Planning!$KZ$15:$MC"&amp;16+(NB_Personnel*3)),Système!$J29)*Système!$K29,COUNTIF(INDIRECT("Planning!$LA$15:$MD"&amp;16+(NB_Personnel*3)),Système!$J29)*Système!$K29)</f>
        <v>0</v>
      </c>
      <c r="N21" s="196">
        <f ca="1">IF(Planning!$BO$15=DATE(AN,3,1),COUNTIF(INDIRECT("Planning!$MD$15:$NH"&amp;16+(NB_Personnel*3)),Système!$J29)*Système!$K29,COUNTIF(INDIRECT("Planning!$ME$15:$NI"&amp;16+(NB_Personnel*3)),Système!$J29)*Système!$K29)</f>
        <v>0</v>
      </c>
      <c r="O21" s="196">
        <f t="shared" ca="1" si="1"/>
        <v>0</v>
      </c>
      <c r="P21" s="156">
        <f t="shared" ca="1" si="0"/>
        <v>0</v>
      </c>
    </row>
    <row r="22" spans="1:16" x14ac:dyDescent="0.25">
      <c r="A22" s="160" t="str">
        <f>Système!H30</f>
        <v>C.S. Grands Comptes</v>
      </c>
      <c r="B22" s="160" t="str">
        <f>Système!I30</f>
        <v>Très Grands Comptes Saran</v>
      </c>
      <c r="C22" s="196">
        <f ca="1">COUNTIF(INDIRECT("Planning!$H$15:$AL"&amp;16+(NB_Personnel*3)),Système!$J30)*Système!$K30</f>
        <v>0</v>
      </c>
      <c r="D22" s="196">
        <f ca="1">IF(Planning!$BO$15=DATE(AN,3,1),COUNTIF(INDIRECT("Planning!$AM$15:$BN"&amp;16+(NB_Personnel*3)),Système!$J30)*Système!$K30,COUNTIF(INDIRECT("Planning!$AM$15:$BO"&amp;16+(NB_Personnel*3)),Système!$J30)*Système!$K30)</f>
        <v>0</v>
      </c>
      <c r="E22" s="196">
        <f ca="1">IF(Planning!$BO$15=DATE(AN,3,1),COUNTIF(INDIRECT("Planning!$BO$15:$CS"&amp;16+(NB_Personnel*3)),Système!$J30)*Système!$K30,COUNTIF(INDIRECT("Planning!$BP$15:$CT"&amp;16+(NB_Personnel*3)),Système!$J30)*Système!$K30)</f>
        <v>0</v>
      </c>
      <c r="F22" s="196">
        <f ca="1">IF(Planning!$BO$15=DATE(AN,3,1),COUNTIF(INDIRECT("Planning!$CT$15:$DW"&amp;16+(NB_Personnel*3)),Système!$J30)*Système!$K30,COUNTIF(INDIRECT("Planning!$CU$15:$DX"&amp;16+(NB_Personnel*3)),Système!$J30)*Système!$K30)</f>
        <v>0</v>
      </c>
      <c r="G22" s="196">
        <f ca="1">IF(Planning!$BO$15=DATE(AN,3,1),COUNTIF(INDIRECT("Planning!$DX$15:$FB"&amp;16+(NB_Personnel*3)),Système!$J30)*Système!$K30,COUNTIF(INDIRECT("Planning!$DY$15:$FC"&amp;16+(NB_Personnel*3)),Système!$J30)*Système!$K30)</f>
        <v>0</v>
      </c>
      <c r="H22" s="196">
        <f ca="1">IF(Planning!$BO$15=DATE(AN,3,1),COUNTIF(INDIRECT("Planning!$FC$15:$GF"&amp;16+(NB_Personnel*3)),Système!$J30)*Système!$K30,COUNTIF(INDIRECT("Planning!$FD$15:$GG"&amp;16+(NB_Personnel*3)),Système!$J30)*Système!$K30)</f>
        <v>0</v>
      </c>
      <c r="I22" s="196">
        <f ca="1">IF(Planning!$BO$15=DATE(AN,3,1),COUNTIF(INDIRECT("Planning!$GG$15:$HK"&amp;16+(NB_Personnel*3)),Système!$J30)*Système!$K30,COUNTIF(INDIRECT("Planning!$GH$15:$HL"&amp;16+(NB_Personnel*3)),Système!$J30)*Système!$K30)</f>
        <v>0</v>
      </c>
      <c r="J22" s="196">
        <f ca="1">IF(Planning!$BO$15=DATE(AN,3,1),COUNTIF(INDIRECT("Planning!$HL$15:$IP"&amp;16+(NB_Personnel*3)),Système!$J30)*Système!$K30,COUNTIF(INDIRECT("Planning!$HM$15:$IQ"&amp;16+(NB_Personnel*3)),Système!$J30)*Système!$K30)</f>
        <v>0</v>
      </c>
      <c r="K22" s="196">
        <f ca="1">IF(Planning!$BO$15=DATE(AN,3,1),COUNTIF(INDIRECT("Planning!$IQ$15:$JT"&amp;16+(NB_Personnel*3)),Système!$J30)*Système!$K30,COUNTIF(INDIRECT("Planning!$IR$15:$JU"&amp;16+(NB_Personnel*3)),Système!$J30)*Système!$K30)</f>
        <v>0</v>
      </c>
      <c r="L22" s="196">
        <f ca="1">IF(Planning!$BO$15=DATE(AN,3,1),COUNTIF(INDIRECT("Planning!$JU$15:$KY"&amp;16+(NB_Personnel*3)),Système!$J30)*Système!$K30,COUNTIF(INDIRECT("Planning!$JV$15:$KZ"&amp;16+(NB_Personnel*3)),Système!$J30)*Système!$K30)</f>
        <v>0</v>
      </c>
      <c r="M22" s="196">
        <f ca="1">IF(Planning!$BO$15=DATE(AN,3,1),COUNTIF(INDIRECT("Planning!$KZ$15:$MC"&amp;16+(NB_Personnel*3)),Système!$J30)*Système!$K30,COUNTIF(INDIRECT("Planning!$LA$15:$MD"&amp;16+(NB_Personnel*3)),Système!$J30)*Système!$K30)</f>
        <v>0</v>
      </c>
      <c r="N22" s="196">
        <f ca="1">IF(Planning!$BO$15=DATE(AN,3,1),COUNTIF(INDIRECT("Planning!$MD$15:$NH"&amp;16+(NB_Personnel*3)),Système!$J30)*Système!$K30,COUNTIF(INDIRECT("Planning!$ME$15:$NI"&amp;16+(NB_Personnel*3)),Système!$J30)*Système!$K30)</f>
        <v>0</v>
      </c>
      <c r="O22" s="196">
        <f t="shared" ca="1" si="1"/>
        <v>0</v>
      </c>
      <c r="P22" s="156">
        <f t="shared" ca="1" si="0"/>
        <v>0</v>
      </c>
    </row>
    <row r="23" spans="1:16" x14ac:dyDescent="0.25">
      <c r="A23" s="161" t="str">
        <f>Système!H33</f>
        <v>C.S Prestations Santé</v>
      </c>
      <c r="B23" s="161" t="str">
        <f>Système!I33</f>
        <v>C.S. Prest. Santé Blois</v>
      </c>
      <c r="C23" s="196">
        <f ca="1">COUNTIF(INDIRECT("Planning!$H$15:$AL"&amp;16+(NB_Personnel*3)),Système!$J33)*Système!$K33</f>
        <v>0</v>
      </c>
      <c r="D23" s="196">
        <f ca="1">IF(Planning!$BO$15=DATE(AN,3,1),COUNTIF(INDIRECT("Planning!$AM$15:$BN"&amp;16+(NB_Personnel*3)),Système!$J33)*Système!$K33,COUNTIF(INDIRECT("Planning!$AM$15:$BO"&amp;16+(NB_Personnel*3)),Système!$J33)*Système!$K33)</f>
        <v>0</v>
      </c>
      <c r="E23" s="196">
        <f ca="1">IF(Planning!$BO$15=DATE(AN,3,1),COUNTIF(INDIRECT("Planning!$BO$15:$CS"&amp;16+(NB_Personnel*3)),Système!$J33)*Système!$K33,COUNTIF(INDIRECT("Planning!$BP$15:$CT"&amp;16+(NB_Personnel*3)),Système!$J33)*Système!$K33)</f>
        <v>0</v>
      </c>
      <c r="F23" s="196">
        <f ca="1">IF(Planning!$BO$15=DATE(AN,3,1),COUNTIF(INDIRECT("Planning!$CT$15:$DW"&amp;16+(NB_Personnel*3)),Système!$J33)*Système!$K33,COUNTIF(INDIRECT("Planning!$CU$15:$DX"&amp;16+(NB_Personnel*3)),Système!$J33)*Système!$K33)</f>
        <v>0</v>
      </c>
      <c r="G23" s="196">
        <f ca="1">IF(Planning!$BO$15=DATE(AN,3,1),COUNTIF(INDIRECT("Planning!$DX$15:$FB"&amp;16+(NB_Personnel*3)),Système!$J33)*Système!$K33,COUNTIF(INDIRECT("Planning!$DY$15:$FC"&amp;16+(NB_Personnel*3)),Système!$J33)*Système!$K33)</f>
        <v>0</v>
      </c>
      <c r="H23" s="196">
        <f ca="1">IF(Planning!$BO$15=DATE(AN,3,1),COUNTIF(INDIRECT("Planning!$FC$15:$GF"&amp;16+(NB_Personnel*3)),Système!$J33)*Système!$K33,COUNTIF(INDIRECT("Planning!$FD$15:$GG"&amp;16+(NB_Personnel*3)),Système!$J33)*Système!$K33)</f>
        <v>0</v>
      </c>
      <c r="I23" s="196">
        <f ca="1">IF(Planning!$BO$15=DATE(AN,3,1),COUNTIF(INDIRECT("Planning!$GG$15:$HK"&amp;16+(NB_Personnel*3)),Système!$J33)*Système!$K33,COUNTIF(INDIRECT("Planning!$GH$15:$HL"&amp;16+(NB_Personnel*3)),Système!$J33)*Système!$K33)</f>
        <v>0</v>
      </c>
      <c r="J23" s="196">
        <f ca="1">IF(Planning!$BO$15=DATE(AN,3,1),COUNTIF(INDIRECT("Planning!$HL$15:$IP"&amp;16+(NB_Personnel*3)),Système!$J33)*Système!$K33,COUNTIF(INDIRECT("Planning!$HM$15:$IQ"&amp;16+(NB_Personnel*3)),Système!$J33)*Système!$K33)</f>
        <v>0</v>
      </c>
      <c r="K23" s="196">
        <f ca="1">IF(Planning!$BO$15=DATE(AN,3,1),COUNTIF(INDIRECT("Planning!$IQ$15:$JT"&amp;16+(NB_Personnel*3)),Système!$J33)*Système!$K33,COUNTIF(INDIRECT("Planning!$IR$15:$JU"&amp;16+(NB_Personnel*3)),Système!$J33)*Système!$K33)</f>
        <v>0</v>
      </c>
      <c r="L23" s="196">
        <f ca="1">IF(Planning!$BO$15=DATE(AN,3,1),COUNTIF(INDIRECT("Planning!$JU$15:$KY"&amp;16+(NB_Personnel*3)),Système!$J33)*Système!$K33,COUNTIF(INDIRECT("Planning!$JV$15:$KZ"&amp;16+(NB_Personnel*3)),Système!$J33)*Système!$K33)</f>
        <v>0</v>
      </c>
      <c r="M23" s="196">
        <f ca="1">IF(Planning!$BO$15=DATE(AN,3,1),COUNTIF(INDIRECT("Planning!$KZ$15:$MC"&amp;16+(NB_Personnel*3)),Système!$J33)*Système!$K33,COUNTIF(INDIRECT("Planning!$LA$15:$MD"&amp;16+(NB_Personnel*3)),Système!$J33)*Système!$K33)</f>
        <v>0</v>
      </c>
      <c r="N23" s="196">
        <f ca="1">IF(Planning!$BO$15=DATE(AN,3,1),COUNTIF(INDIRECT("Planning!$MD$15:$NH"&amp;16+(NB_Personnel*3)),Système!$J33)*Système!$K33,COUNTIF(INDIRECT("Planning!$ME$15:$NI"&amp;16+(NB_Personnel*3)),Système!$J33)*Système!$K33)</f>
        <v>0</v>
      </c>
      <c r="O23" s="196">
        <f t="shared" ca="1" si="1"/>
        <v>0</v>
      </c>
      <c r="P23" s="156">
        <f t="shared" ca="1" si="0"/>
        <v>0</v>
      </c>
    </row>
    <row r="24" spans="1:16" x14ac:dyDescent="0.25">
      <c r="A24" s="161" t="str">
        <f>Système!H34</f>
        <v>C.S Prestations Santé</v>
      </c>
      <c r="B24" s="161" t="str">
        <f>Système!I34</f>
        <v>C.S. Prest. Santé Lille</v>
      </c>
      <c r="C24" s="196">
        <f ca="1">COUNTIF(INDIRECT("Planning!$H$15:$AL"&amp;16+(NB_Personnel*3)),Système!$J34)*Système!$K34</f>
        <v>0</v>
      </c>
      <c r="D24" s="196">
        <f ca="1">IF(Planning!$BO$15=DATE(AN,3,1),COUNTIF(INDIRECT("Planning!$AM$15:$BN"&amp;16+(NB_Personnel*3)),Système!$J34)*Système!$K34,COUNTIF(INDIRECT("Planning!$AM$15:$BO"&amp;16+(NB_Personnel*3)),Système!$J34)*Système!$K34)</f>
        <v>0</v>
      </c>
      <c r="E24" s="196">
        <f ca="1">IF(Planning!$BO$15=DATE(AN,3,1),COUNTIF(INDIRECT("Planning!$BO$15:$CS"&amp;16+(NB_Personnel*3)),Système!$J34)*Système!$K34,COUNTIF(INDIRECT("Planning!$BP$15:$CT"&amp;16+(NB_Personnel*3)),Système!$J34)*Système!$K34)</f>
        <v>0</v>
      </c>
      <c r="F24" s="196">
        <f ca="1">IF(Planning!$BO$15=DATE(AN,3,1),COUNTIF(INDIRECT("Planning!$CT$15:$DW"&amp;16+(NB_Personnel*3)),Système!$J34)*Système!$K34,COUNTIF(INDIRECT("Planning!$CU$15:$DX"&amp;16+(NB_Personnel*3)),Système!$J34)*Système!$K34)</f>
        <v>0</v>
      </c>
      <c r="G24" s="196">
        <f ca="1">IF(Planning!$BO$15=DATE(AN,3,1),COUNTIF(INDIRECT("Planning!$DX$15:$FB"&amp;16+(NB_Personnel*3)),Système!$J34)*Système!$K34,COUNTIF(INDIRECT("Planning!$DY$15:$FC"&amp;16+(NB_Personnel*3)),Système!$J34)*Système!$K34)</f>
        <v>0</v>
      </c>
      <c r="H24" s="196">
        <f ca="1">IF(Planning!$BO$15=DATE(AN,3,1),COUNTIF(INDIRECT("Planning!$FC$15:$GF"&amp;16+(NB_Personnel*3)),Système!$J34)*Système!$K34,COUNTIF(INDIRECT("Planning!$FD$15:$GG"&amp;16+(NB_Personnel*3)),Système!$J34)*Système!$K34)</f>
        <v>0</v>
      </c>
      <c r="I24" s="196">
        <f ca="1">IF(Planning!$BO$15=DATE(AN,3,1),COUNTIF(INDIRECT("Planning!$GG$15:$HK"&amp;16+(NB_Personnel*3)),Système!$J34)*Système!$K34,COUNTIF(INDIRECT("Planning!$GH$15:$HL"&amp;16+(NB_Personnel*3)),Système!$J34)*Système!$K34)</f>
        <v>0</v>
      </c>
      <c r="J24" s="196">
        <f ca="1">IF(Planning!$BO$15=DATE(AN,3,1),COUNTIF(INDIRECT("Planning!$HL$15:$IP"&amp;16+(NB_Personnel*3)),Système!$J34)*Système!$K34,COUNTIF(INDIRECT("Planning!$HM$15:$IQ"&amp;16+(NB_Personnel*3)),Système!$J34)*Système!$K34)</f>
        <v>0</v>
      </c>
      <c r="K24" s="196">
        <f ca="1">IF(Planning!$BO$15=DATE(AN,3,1),COUNTIF(INDIRECT("Planning!$IQ$15:$JT"&amp;16+(NB_Personnel*3)),Système!$J34)*Système!$K34,COUNTIF(INDIRECT("Planning!$IR$15:$JU"&amp;16+(NB_Personnel*3)),Système!$J34)*Système!$K34)</f>
        <v>0</v>
      </c>
      <c r="L24" s="196">
        <f ca="1">IF(Planning!$BO$15=DATE(AN,3,1),COUNTIF(INDIRECT("Planning!$JU$15:$KY"&amp;16+(NB_Personnel*3)),Système!$J34)*Système!$K34,COUNTIF(INDIRECT("Planning!$JV$15:$KZ"&amp;16+(NB_Personnel*3)),Système!$J34)*Système!$K34)</f>
        <v>0</v>
      </c>
      <c r="M24" s="196">
        <f ca="1">IF(Planning!$BO$15=DATE(AN,3,1),COUNTIF(INDIRECT("Planning!$KZ$15:$MC"&amp;16+(NB_Personnel*3)),Système!$J34)*Système!$K34,COUNTIF(INDIRECT("Planning!$LA$15:$MD"&amp;16+(NB_Personnel*3)),Système!$J34)*Système!$K34)</f>
        <v>0</v>
      </c>
      <c r="N24" s="196">
        <f ca="1">IF(Planning!$BO$15=DATE(AN,3,1),COUNTIF(INDIRECT("Planning!$MD$15:$NH"&amp;16+(NB_Personnel*3)),Système!$J34)*Système!$K34,COUNTIF(INDIRECT("Planning!$ME$15:$NI"&amp;16+(NB_Personnel*3)),Système!$J34)*Système!$K34)</f>
        <v>0</v>
      </c>
      <c r="O24" s="196">
        <f t="shared" ca="1" si="1"/>
        <v>0</v>
      </c>
      <c r="P24" s="156">
        <f t="shared" ca="1" si="0"/>
        <v>0</v>
      </c>
    </row>
    <row r="25" spans="1:16" x14ac:dyDescent="0.25">
      <c r="A25" s="161" t="str">
        <f>Système!H35</f>
        <v>C.S Prestations Santé</v>
      </c>
      <c r="B25" s="161" t="str">
        <f>Système!I35</f>
        <v>C.S. Prest. Santé Montreuil</v>
      </c>
      <c r="C25" s="196">
        <f ca="1">COUNTIF(INDIRECT("Planning!$H$15:$AL"&amp;16+(NB_Personnel*3)),Système!$J35)*Système!$K35</f>
        <v>0</v>
      </c>
      <c r="D25" s="196">
        <f ca="1">IF(Planning!$BO$15=DATE(AN,3,1),COUNTIF(INDIRECT("Planning!$AM$15:$BN"&amp;16+(NB_Personnel*3)),Système!$J35)*Système!$K35,COUNTIF(INDIRECT("Planning!$AM$15:$BO"&amp;16+(NB_Personnel*3)),Système!$J35)*Système!$K35)</f>
        <v>0</v>
      </c>
      <c r="E25" s="196">
        <f ca="1">IF(Planning!$BO$15=DATE(AN,3,1),COUNTIF(INDIRECT("Planning!$BO$15:$CS"&amp;16+(NB_Personnel*3)),Système!$J35)*Système!$K35,COUNTIF(INDIRECT("Planning!$BP$15:$CT"&amp;16+(NB_Personnel*3)),Système!$J35)*Système!$K35)</f>
        <v>0</v>
      </c>
      <c r="F25" s="196">
        <f ca="1">IF(Planning!$BO$15=DATE(AN,3,1),COUNTIF(INDIRECT("Planning!$CT$15:$DW"&amp;16+(NB_Personnel*3)),Système!$J35)*Système!$K35,COUNTIF(INDIRECT("Planning!$CU$15:$DX"&amp;16+(NB_Personnel*3)),Système!$J35)*Système!$K35)</f>
        <v>0</v>
      </c>
      <c r="G25" s="196">
        <f ca="1">IF(Planning!$BO$15=DATE(AN,3,1),COUNTIF(INDIRECT("Planning!$DX$15:$FB"&amp;16+(NB_Personnel*3)),Système!$J35)*Système!$K35,COUNTIF(INDIRECT("Planning!$DY$15:$FC"&amp;16+(NB_Personnel*3)),Système!$J35)*Système!$K35)</f>
        <v>0</v>
      </c>
      <c r="H25" s="196">
        <f ca="1">IF(Planning!$BO$15=DATE(AN,3,1),COUNTIF(INDIRECT("Planning!$FC$15:$GF"&amp;16+(NB_Personnel*3)),Système!$J35)*Système!$K35,COUNTIF(INDIRECT("Planning!$FD$15:$GG"&amp;16+(NB_Personnel*3)),Système!$J35)*Système!$K35)</f>
        <v>0</v>
      </c>
      <c r="I25" s="196">
        <f ca="1">IF(Planning!$BO$15=DATE(AN,3,1),COUNTIF(INDIRECT("Planning!$GG$15:$HK"&amp;16+(NB_Personnel*3)),Système!$J35)*Système!$K35,COUNTIF(INDIRECT("Planning!$GH$15:$HL"&amp;16+(NB_Personnel*3)),Système!$J35)*Système!$K35)</f>
        <v>0</v>
      </c>
      <c r="J25" s="196">
        <f ca="1">IF(Planning!$BO$15=DATE(AN,3,1),COUNTIF(INDIRECT("Planning!$HL$15:$IP"&amp;16+(NB_Personnel*3)),Système!$J35)*Système!$K35,COUNTIF(INDIRECT("Planning!$HM$15:$IQ"&amp;16+(NB_Personnel*3)),Système!$J35)*Système!$K35)</f>
        <v>0</v>
      </c>
      <c r="K25" s="196">
        <f ca="1">IF(Planning!$BO$15=DATE(AN,3,1),COUNTIF(INDIRECT("Planning!$IQ$15:$JT"&amp;16+(NB_Personnel*3)),Système!$J35)*Système!$K35,COUNTIF(INDIRECT("Planning!$IR$15:$JU"&amp;16+(NB_Personnel*3)),Système!$J35)*Système!$K35)</f>
        <v>0</v>
      </c>
      <c r="L25" s="196">
        <f ca="1">IF(Planning!$BO$15=DATE(AN,3,1),COUNTIF(INDIRECT("Planning!$JU$15:$KY"&amp;16+(NB_Personnel*3)),Système!$J35)*Système!$K35,COUNTIF(INDIRECT("Planning!$JV$15:$KZ"&amp;16+(NB_Personnel*3)),Système!$J35)*Système!$K35)</f>
        <v>0</v>
      </c>
      <c r="M25" s="196">
        <f ca="1">IF(Planning!$BO$15=DATE(AN,3,1),COUNTIF(INDIRECT("Planning!$KZ$15:$MC"&amp;16+(NB_Personnel*3)),Système!$J35)*Système!$K35,COUNTIF(INDIRECT("Planning!$LA$15:$MD"&amp;16+(NB_Personnel*3)),Système!$J35)*Système!$K35)</f>
        <v>0</v>
      </c>
      <c r="N25" s="196">
        <f ca="1">IF(Planning!$BO$15=DATE(AN,3,1),COUNTIF(INDIRECT("Planning!$MD$15:$NH"&amp;16+(NB_Personnel*3)),Système!$J35)*Système!$K35,COUNTIF(INDIRECT("Planning!$ME$15:$NI"&amp;16+(NB_Personnel*3)),Système!$J35)*Système!$K35)</f>
        <v>0</v>
      </c>
      <c r="O25" s="196">
        <f t="shared" ca="1" si="1"/>
        <v>0</v>
      </c>
      <c r="P25" s="156">
        <f t="shared" ca="1" si="0"/>
        <v>0</v>
      </c>
    </row>
    <row r="26" spans="1:16" x14ac:dyDescent="0.25">
      <c r="A26" s="161" t="str">
        <f>Système!H36</f>
        <v>C.S Prestations Santé</v>
      </c>
      <c r="B26" s="161" t="str">
        <f>Système!I36</f>
        <v>C.S. Prest. Santé Saran</v>
      </c>
      <c r="C26" s="196">
        <f ca="1">COUNTIF(INDIRECT("Planning!$H$15:$AL"&amp;16+(NB_Personnel*3)),Système!$J36)*Système!$K36</f>
        <v>0</v>
      </c>
      <c r="D26" s="196">
        <f ca="1">IF(Planning!$BO$15=DATE(AN,3,1),COUNTIF(INDIRECT("Planning!$AM$15:$BN"&amp;16+(NB_Personnel*3)),Système!$J36)*Système!$K36,COUNTIF(INDIRECT("Planning!$AM$15:$BO"&amp;16+(NB_Personnel*3)),Système!$J36)*Système!$K36)</f>
        <v>0</v>
      </c>
      <c r="E26" s="196">
        <f ca="1">IF(Planning!$BO$15=DATE(AN,3,1),COUNTIF(INDIRECT("Planning!$BO$15:$CS"&amp;16+(NB_Personnel*3)),Système!$J36)*Système!$K36,COUNTIF(INDIRECT("Planning!$BP$15:$CT"&amp;16+(NB_Personnel*3)),Système!$J36)*Système!$K36)</f>
        <v>0</v>
      </c>
      <c r="F26" s="196">
        <f ca="1">IF(Planning!$BO$15=DATE(AN,3,1),COUNTIF(INDIRECT("Planning!$CT$15:$DW"&amp;16+(NB_Personnel*3)),Système!$J36)*Système!$K36,COUNTIF(INDIRECT("Planning!$CU$15:$DX"&amp;16+(NB_Personnel*3)),Système!$J36)*Système!$K36)</f>
        <v>0</v>
      </c>
      <c r="G26" s="196">
        <f ca="1">IF(Planning!$BO$15=DATE(AN,3,1),COUNTIF(INDIRECT("Planning!$DX$15:$FB"&amp;16+(NB_Personnel*3)),Système!$J36)*Système!$K36,COUNTIF(INDIRECT("Planning!$DY$15:$FC"&amp;16+(NB_Personnel*3)),Système!$J36)*Système!$K36)</f>
        <v>0</v>
      </c>
      <c r="H26" s="196">
        <f ca="1">IF(Planning!$BO$15=DATE(AN,3,1),COUNTIF(INDIRECT("Planning!$FC$15:$GF"&amp;16+(NB_Personnel*3)),Système!$J36)*Système!$K36,COUNTIF(INDIRECT("Planning!$FD$15:$GG"&amp;16+(NB_Personnel*3)),Système!$J36)*Système!$K36)</f>
        <v>0</v>
      </c>
      <c r="I26" s="196">
        <f ca="1">IF(Planning!$BO$15=DATE(AN,3,1),COUNTIF(INDIRECT("Planning!$GG$15:$HK"&amp;16+(NB_Personnel*3)),Système!$J36)*Système!$K36,COUNTIF(INDIRECT("Planning!$GH$15:$HL"&amp;16+(NB_Personnel*3)),Système!$J36)*Système!$K36)</f>
        <v>0</v>
      </c>
      <c r="J26" s="196">
        <f ca="1">IF(Planning!$BO$15=DATE(AN,3,1),COUNTIF(INDIRECT("Planning!$HL$15:$IP"&amp;16+(NB_Personnel*3)),Système!$J36)*Système!$K36,COUNTIF(INDIRECT("Planning!$HM$15:$IQ"&amp;16+(NB_Personnel*3)),Système!$J36)*Système!$K36)</f>
        <v>0</v>
      </c>
      <c r="K26" s="196">
        <f ca="1">IF(Planning!$BO$15=DATE(AN,3,1),COUNTIF(INDIRECT("Planning!$IQ$15:$JT"&amp;16+(NB_Personnel*3)),Système!$J36)*Système!$K36,COUNTIF(INDIRECT("Planning!$IR$15:$JU"&amp;16+(NB_Personnel*3)),Système!$J36)*Système!$K36)</f>
        <v>0</v>
      </c>
      <c r="L26" s="196">
        <f ca="1">IF(Planning!$BO$15=DATE(AN,3,1),COUNTIF(INDIRECT("Planning!$JU$15:$KY"&amp;16+(NB_Personnel*3)),Système!$J36)*Système!$K36,COUNTIF(INDIRECT("Planning!$JV$15:$KZ"&amp;16+(NB_Personnel*3)),Système!$J36)*Système!$K36)</f>
        <v>0</v>
      </c>
      <c r="M26" s="196">
        <f ca="1">IF(Planning!$BO$15=DATE(AN,3,1),COUNTIF(INDIRECT("Planning!$KZ$15:$MC"&amp;16+(NB_Personnel*3)),Système!$J36)*Système!$K36,COUNTIF(INDIRECT("Planning!$LA$15:$MD"&amp;16+(NB_Personnel*3)),Système!$J36)*Système!$K36)</f>
        <v>0</v>
      </c>
      <c r="N26" s="196">
        <f ca="1">IF(Planning!$BO$15=DATE(AN,3,1),COUNTIF(INDIRECT("Planning!$MD$15:$NH"&amp;16+(NB_Personnel*3)),Système!$J36)*Système!$K36,COUNTIF(INDIRECT("Planning!$ME$15:$NI"&amp;16+(NB_Personnel*3)),Système!$J36)*Système!$K36)</f>
        <v>0</v>
      </c>
      <c r="O26" s="196"/>
      <c r="P26" s="156"/>
    </row>
    <row r="27" spans="1:16" x14ac:dyDescent="0.25">
      <c r="A27" s="161" t="str">
        <f>Système!H37</f>
        <v>C.S Prestations Santé</v>
      </c>
      <c r="B27" s="161" t="str">
        <f>Système!I37</f>
        <v>C.S. Prest. Santé Montpellier</v>
      </c>
      <c r="C27" s="196">
        <f ca="1">COUNTIF(INDIRECT("Planning!$H$15:$AL"&amp;16+(NB_Personnel*3)),Système!$J37)*Système!$K37</f>
        <v>0</v>
      </c>
      <c r="D27" s="196">
        <f ca="1">IF(Planning!$BO$15=DATE(AN,3,1),COUNTIF(INDIRECT("Planning!$AM$15:$BN"&amp;16+(NB_Personnel*3)),Système!$J37)*Système!$K37,COUNTIF(INDIRECT("Planning!$AM$15:$BO"&amp;16+(NB_Personnel*3)),Système!$J37)*Système!$K37)</f>
        <v>0</v>
      </c>
      <c r="E27" s="196">
        <f ca="1">IF(Planning!$BO$15=DATE(AN,3,1),COUNTIF(INDIRECT("Planning!$BO$15:$CS"&amp;16+(NB_Personnel*3)),Système!$J37)*Système!$K37,COUNTIF(INDIRECT("Planning!$BP$15:$CT"&amp;16+(NB_Personnel*3)),Système!$J37)*Système!$K37)</f>
        <v>0</v>
      </c>
      <c r="F27" s="196">
        <f ca="1">IF(Planning!$BO$15=DATE(AN,3,1),COUNTIF(INDIRECT("Planning!$CT$15:$DW"&amp;16+(NB_Personnel*3)),Système!$J37)*Système!$K37,COUNTIF(INDIRECT("Planning!$CU$15:$DX"&amp;16+(NB_Personnel*3)),Système!$J37)*Système!$K37)</f>
        <v>0</v>
      </c>
      <c r="G27" s="196">
        <f ca="1">IF(Planning!$BO$15=DATE(AN,3,1),COUNTIF(INDIRECT("Planning!$DX$15:$FB"&amp;16+(NB_Personnel*3)),Système!$J37)*Système!$K37,COUNTIF(INDIRECT("Planning!$DY$15:$FC"&amp;16+(NB_Personnel*3)),Système!$J37)*Système!$K37)</f>
        <v>0</v>
      </c>
      <c r="H27" s="196">
        <f ca="1">IF(Planning!$BO$15=DATE(AN,3,1),COUNTIF(INDIRECT("Planning!$FC$15:$GF"&amp;16+(NB_Personnel*3)),Système!$J37)*Système!$K37,COUNTIF(INDIRECT("Planning!$FD$15:$GG"&amp;16+(NB_Personnel*3)),Système!$J37)*Système!$K37)</f>
        <v>0</v>
      </c>
      <c r="I27" s="196">
        <f ca="1">IF(Planning!$BO$15=DATE(AN,3,1),COUNTIF(INDIRECT("Planning!$GG$15:$HK"&amp;16+(NB_Personnel*3)),Système!$J37)*Système!$K37,COUNTIF(INDIRECT("Planning!$GH$15:$HL"&amp;16+(NB_Personnel*3)),Système!$J37)*Système!$K37)</f>
        <v>0</v>
      </c>
      <c r="J27" s="196">
        <f ca="1">IF(Planning!$BO$15=DATE(AN,3,1),COUNTIF(INDIRECT("Planning!$HL$15:$IP"&amp;16+(NB_Personnel*3)),Système!$J37)*Système!$K37,COUNTIF(INDIRECT("Planning!$HM$15:$IQ"&amp;16+(NB_Personnel*3)),Système!$J37)*Système!$K37)</f>
        <v>0</v>
      </c>
      <c r="K27" s="196">
        <f ca="1">IF(Planning!$BO$15=DATE(AN,3,1),COUNTIF(INDIRECT("Planning!$IQ$15:$JT"&amp;16+(NB_Personnel*3)),Système!$J37)*Système!$K37,COUNTIF(INDIRECT("Planning!$IR$15:$JU"&amp;16+(NB_Personnel*3)),Système!$J37)*Système!$K37)</f>
        <v>0</v>
      </c>
      <c r="L27" s="196">
        <f ca="1">IF(Planning!$BO$15=DATE(AN,3,1),COUNTIF(INDIRECT("Planning!$JU$15:$KY"&amp;16+(NB_Personnel*3)),Système!$J37)*Système!$K37,COUNTIF(INDIRECT("Planning!$JV$15:$KZ"&amp;16+(NB_Personnel*3)),Système!$J37)*Système!$K37)</f>
        <v>0</v>
      </c>
      <c r="M27" s="196">
        <f ca="1">IF(Planning!$BO$15=DATE(AN,3,1),COUNTIF(INDIRECT("Planning!$KZ$15:$MC"&amp;16+(NB_Personnel*3)),Système!$J37)*Système!$K37,COUNTIF(INDIRECT("Planning!$LA$15:$MD"&amp;16+(NB_Personnel*3)),Système!$J37)*Système!$K37)</f>
        <v>0</v>
      </c>
      <c r="N27" s="196">
        <f ca="1">IF(Planning!$BO$15=DATE(AN,3,1),COUNTIF(INDIRECT("Planning!$MD$15:$NH"&amp;16+(NB_Personnel*3)),Système!$J37)*Système!$K37,COUNTIF(INDIRECT("Planning!$ME$15:$NI"&amp;16+(NB_Personnel*3)),Système!$J37)*Système!$K37)</f>
        <v>0</v>
      </c>
      <c r="O27" s="196">
        <f t="shared" ca="1" si="1"/>
        <v>0</v>
      </c>
      <c r="P27" s="156">
        <f ca="1">O27/O$28</f>
        <v>0</v>
      </c>
    </row>
    <row r="28" spans="1:16" ht="15" customHeight="1" x14ac:dyDescent="0.25">
      <c r="A28" s="256" t="s">
        <v>151</v>
      </c>
      <c r="B28" s="256"/>
      <c r="C28" s="196">
        <f t="shared" ref="C28:N28" ca="1" si="2">SUM(C4:C27)</f>
        <v>0.625</v>
      </c>
      <c r="D28" s="196">
        <f t="shared" ca="1" si="2"/>
        <v>0</v>
      </c>
      <c r="E28" s="196">
        <f t="shared" ca="1" si="2"/>
        <v>0</v>
      </c>
      <c r="F28" s="196">
        <f t="shared" ca="1" si="2"/>
        <v>0</v>
      </c>
      <c r="G28" s="196">
        <f t="shared" ca="1" si="2"/>
        <v>0</v>
      </c>
      <c r="H28" s="196">
        <f t="shared" ca="1" si="2"/>
        <v>0</v>
      </c>
      <c r="I28" s="196">
        <f t="shared" ca="1" si="2"/>
        <v>0</v>
      </c>
      <c r="J28" s="196">
        <f t="shared" ca="1" si="2"/>
        <v>0</v>
      </c>
      <c r="K28" s="196">
        <f t="shared" ca="1" si="2"/>
        <v>0</v>
      </c>
      <c r="L28" s="196">
        <f t="shared" ca="1" si="2"/>
        <v>0</v>
      </c>
      <c r="M28" s="196">
        <f t="shared" ca="1" si="2"/>
        <v>0</v>
      </c>
      <c r="N28" s="196">
        <f t="shared" ca="1" si="2"/>
        <v>0</v>
      </c>
      <c r="O28" s="196">
        <f ca="1">IF(SUM(O4:O27)=SUM(C28:N28),SUM(C28:N28),"Erreur !")</f>
        <v>0.625</v>
      </c>
      <c r="P28" s="151" t="s">
        <v>152</v>
      </c>
    </row>
    <row r="30" spans="1:16" ht="15" customHeight="1" x14ac:dyDescent="0.25"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</row>
    <row r="33" spans="3:14" x14ac:dyDescent="0.25"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</row>
  </sheetData>
  <mergeCells count="4">
    <mergeCell ref="A1:A3"/>
    <mergeCell ref="O1:O3"/>
    <mergeCell ref="A28:B28"/>
    <mergeCell ref="B30:O30"/>
  </mergeCells>
  <conditionalFormatting sqref="O28">
    <cfRule type="expression" dxfId="4" priority="3">
      <formula>O28="Erreur"</formula>
    </cfRule>
  </conditionalFormatting>
  <conditionalFormatting sqref="C4:N27">
    <cfRule type="expression" dxfId="3" priority="1">
      <formula>C4=0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V50"/>
  <sheetViews>
    <sheetView workbookViewId="0">
      <selection activeCell="N15" sqref="N15"/>
    </sheetView>
  </sheetViews>
  <sheetFormatPr baseColWidth="10" defaultRowHeight="12.75" x14ac:dyDescent="0.25"/>
  <cols>
    <col min="1" max="1" width="38.5703125" style="115" customWidth="1"/>
    <col min="2" max="2" width="17.42578125" style="115" bestFit="1" customWidth="1"/>
    <col min="3" max="3" width="10.7109375" style="115" customWidth="1"/>
    <col min="4" max="4" width="20.140625" style="115" customWidth="1"/>
    <col min="5" max="5" width="13.5703125" style="115" customWidth="1"/>
    <col min="6" max="6" width="23.85546875" style="115" customWidth="1"/>
    <col min="7" max="7" width="6.28515625" style="115" customWidth="1"/>
    <col min="8" max="8" width="24.42578125" style="115" bestFit="1" customWidth="1"/>
    <col min="9" max="10" width="28" style="115" bestFit="1" customWidth="1"/>
    <col min="11" max="11" width="9.42578125" style="115" customWidth="1"/>
    <col min="12" max="12" width="1.85546875" style="115" customWidth="1"/>
    <col min="13" max="13" width="26" style="115" customWidth="1"/>
    <col min="14" max="14" width="5.7109375" style="115" customWidth="1"/>
    <col min="15" max="15" width="7.85546875" style="115" customWidth="1"/>
    <col min="16" max="16" width="14" style="115" customWidth="1"/>
    <col min="17" max="17" width="6.28515625" style="115" customWidth="1"/>
    <col min="18" max="18" width="16.28515625" style="115" bestFit="1" customWidth="1"/>
    <col min="19" max="20" width="11.42578125" style="115"/>
    <col min="21" max="21" width="0.85546875" style="115" customWidth="1"/>
    <col min="22" max="22" width="21.7109375" style="115" bestFit="1" customWidth="1"/>
    <col min="23" max="16384" width="11.42578125" style="115"/>
  </cols>
  <sheetData>
    <row r="1" spans="1:22" ht="15.75" customHeight="1" x14ac:dyDescent="0.25">
      <c r="A1" s="113" t="s">
        <v>11</v>
      </c>
      <c r="B1" s="113" t="s">
        <v>12</v>
      </c>
      <c r="C1" s="263" t="s">
        <v>13</v>
      </c>
      <c r="D1" s="263"/>
      <c r="E1" s="114" t="s">
        <v>14</v>
      </c>
      <c r="F1" s="113" t="s">
        <v>15</v>
      </c>
      <c r="H1" s="264" t="s">
        <v>16</v>
      </c>
      <c r="I1" s="265"/>
      <c r="J1" s="265"/>
      <c r="K1" s="266"/>
      <c r="M1" s="263" t="s">
        <v>8</v>
      </c>
      <c r="N1" s="263"/>
      <c r="R1" s="116" t="s">
        <v>17</v>
      </c>
      <c r="S1" s="116" t="s">
        <v>18</v>
      </c>
      <c r="T1" s="116" t="s">
        <v>19</v>
      </c>
      <c r="V1" s="116" t="s">
        <v>20</v>
      </c>
    </row>
    <row r="2" spans="1:22" ht="18.75" customHeight="1" x14ac:dyDescent="0.25">
      <c r="A2" s="117">
        <v>2015</v>
      </c>
      <c r="B2" s="118">
        <v>2015</v>
      </c>
      <c r="C2" s="119">
        <f>IF(E2,DATE(AN,1,1),"")</f>
        <v>42005</v>
      </c>
      <c r="D2" s="118" t="s">
        <v>21</v>
      </c>
      <c r="E2" s="120" t="b">
        <v>1</v>
      </c>
      <c r="F2" s="90" t="s">
        <v>4</v>
      </c>
      <c r="H2" s="113" t="s">
        <v>22</v>
      </c>
      <c r="I2" s="122" t="s">
        <v>23</v>
      </c>
      <c r="J2" s="123" t="s">
        <v>24</v>
      </c>
      <c r="K2" s="113" t="s">
        <v>25</v>
      </c>
      <c r="M2" s="113" t="s">
        <v>26</v>
      </c>
      <c r="N2" s="113" t="s">
        <v>24</v>
      </c>
      <c r="R2" s="120" t="s">
        <v>27</v>
      </c>
      <c r="S2" s="120" t="s">
        <v>28</v>
      </c>
      <c r="T2" s="120" t="str">
        <f>IF(Planning!$BO$15=DATE(AN,3,1),"NH","NI")</f>
        <v>NH</v>
      </c>
      <c r="V2" s="120">
        <f ca="1">COUNTA('Récap Individuel'!A:A)-2</f>
        <v>52</v>
      </c>
    </row>
    <row r="3" spans="1:22" ht="18.75" customHeight="1" x14ac:dyDescent="0.25">
      <c r="A3" s="113" t="s">
        <v>123</v>
      </c>
      <c r="B3" s="113" t="s">
        <v>29</v>
      </c>
      <c r="C3" s="119">
        <f>IF(E3,DATE(AN,5,1),"")</f>
        <v>42125</v>
      </c>
      <c r="D3" s="118" t="s">
        <v>30</v>
      </c>
      <c r="E3" s="120" t="b">
        <v>1</v>
      </c>
      <c r="F3" s="126" t="s">
        <v>32</v>
      </c>
      <c r="H3" s="125" t="s">
        <v>153</v>
      </c>
      <c r="I3" s="126" t="s">
        <v>32</v>
      </c>
      <c r="J3" s="90" t="s">
        <v>4</v>
      </c>
      <c r="K3" s="127">
        <v>0.15625</v>
      </c>
      <c r="M3" s="128" t="s">
        <v>33</v>
      </c>
      <c r="N3" s="129" t="s">
        <v>34</v>
      </c>
      <c r="P3" s="267" t="s">
        <v>35</v>
      </c>
      <c r="R3" s="120" t="s">
        <v>6</v>
      </c>
      <c r="S3" s="120" t="s">
        <v>28</v>
      </c>
      <c r="T3" s="120" t="s">
        <v>36</v>
      </c>
    </row>
    <row r="4" spans="1:22" ht="18.75" customHeight="1" x14ac:dyDescent="0.25">
      <c r="A4" s="120" t="s">
        <v>5</v>
      </c>
      <c r="B4" s="118">
        <f>COUNTA(Planning!A:A)-3</f>
        <v>6</v>
      </c>
      <c r="C4" s="119">
        <f>IF(E4,DATE(AN,5,8),"")</f>
        <v>42132</v>
      </c>
      <c r="D4" s="130" t="s">
        <v>37</v>
      </c>
      <c r="E4" s="120" t="b">
        <v>1</v>
      </c>
      <c r="H4" s="150" t="str">
        <f>H3</f>
        <v>C.S Branches Pro</v>
      </c>
      <c r="I4" s="125" t="s">
        <v>38</v>
      </c>
      <c r="J4" s="90" t="s">
        <v>39</v>
      </c>
      <c r="K4" s="127">
        <v>0.15625</v>
      </c>
      <c r="M4" s="128" t="s">
        <v>40</v>
      </c>
      <c r="N4" s="131" t="s">
        <v>41</v>
      </c>
      <c r="P4" s="267"/>
      <c r="R4" s="120" t="s">
        <v>42</v>
      </c>
      <c r="S4" s="120" t="s">
        <v>43</v>
      </c>
      <c r="T4" s="132" t="str">
        <f>IF(Planning!$BO$15=DATE(AN,3,1),"BN","BO")</f>
        <v>BN</v>
      </c>
    </row>
    <row r="5" spans="1:22" ht="18.75" customHeight="1" x14ac:dyDescent="0.2">
      <c r="A5" s="113" t="s">
        <v>44</v>
      </c>
      <c r="B5" s="113" t="s">
        <v>45</v>
      </c>
      <c r="C5" s="119">
        <f>IF(E5,DATE(AN,7,14),"")</f>
        <v>42199</v>
      </c>
      <c r="D5" s="118" t="s">
        <v>46</v>
      </c>
      <c r="E5" s="120" t="b">
        <v>1</v>
      </c>
      <c r="H5" s="150" t="str">
        <f>H3</f>
        <v>C.S Branches Pro</v>
      </c>
      <c r="I5" s="126" t="s">
        <v>47</v>
      </c>
      <c r="J5" s="90" t="s">
        <v>48</v>
      </c>
      <c r="K5" s="127">
        <v>0.15625</v>
      </c>
      <c r="M5" s="128" t="s">
        <v>129</v>
      </c>
      <c r="N5" s="133" t="s">
        <v>41</v>
      </c>
      <c r="P5" s="267"/>
      <c r="R5" s="120" t="s">
        <v>49</v>
      </c>
      <c r="S5" s="120" t="str">
        <f>IF(Planning!$BO$15=DATE(AN,3,1),"BO","BP")</f>
        <v>BO</v>
      </c>
      <c r="T5" s="120" t="str">
        <f>IF(Planning!$BO$15=DATE(AN,3,1),"CS","CT")</f>
        <v>CS</v>
      </c>
    </row>
    <row r="6" spans="1:22" ht="18.75" customHeight="1" x14ac:dyDescent="0.25">
      <c r="A6" s="120">
        <v>15</v>
      </c>
      <c r="B6" s="118">
        <f ca="1">TODAY()-DATE(AN,1,1)</f>
        <v>55</v>
      </c>
      <c r="C6" s="119">
        <f>IF(E6,DATE(AN,8,15),"")</f>
        <v>42231</v>
      </c>
      <c r="D6" s="118" t="s">
        <v>50</v>
      </c>
      <c r="E6" s="120" t="b">
        <v>1</v>
      </c>
      <c r="H6" s="150"/>
      <c r="I6" s="126"/>
      <c r="J6" s="90"/>
      <c r="K6" s="127"/>
      <c r="M6" s="134" t="s">
        <v>52</v>
      </c>
      <c r="N6" s="129" t="s">
        <v>52</v>
      </c>
      <c r="R6" s="120" t="s">
        <v>53</v>
      </c>
      <c r="S6" s="120" t="str">
        <f>IF(Planning!$BO$15=DATE(AN,3,1),"CT","CU")</f>
        <v>CT</v>
      </c>
      <c r="T6" s="120" t="str">
        <f>IF(Planning!$BO$15=DATE(AN,3,1),"DW","DX")</f>
        <v>DW</v>
      </c>
    </row>
    <row r="7" spans="1:22" ht="18.75" customHeight="1" x14ac:dyDescent="0.25">
      <c r="A7" s="113" t="s">
        <v>54</v>
      </c>
      <c r="B7" s="135"/>
      <c r="C7" s="119">
        <f>IF(E7,DATE(AN,11,1),"")</f>
        <v>42309</v>
      </c>
      <c r="D7" s="118" t="s">
        <v>55</v>
      </c>
      <c r="E7" s="120" t="b">
        <v>1</v>
      </c>
      <c r="H7" s="150"/>
      <c r="I7" s="126"/>
      <c r="J7" s="90"/>
      <c r="K7" s="127"/>
      <c r="M7" s="128" t="s">
        <v>57</v>
      </c>
      <c r="N7" s="131" t="s">
        <v>58</v>
      </c>
      <c r="R7" s="120" t="s">
        <v>59</v>
      </c>
      <c r="S7" s="120" t="str">
        <f>IF(Planning!$BO$15=DATE(AN,3,1),"DX","DY")</f>
        <v>DX</v>
      </c>
      <c r="T7" s="120" t="str">
        <f>IF(Planning!$BO$15=DATE(AN,3,1),"FB","FC")</f>
        <v>FB</v>
      </c>
    </row>
    <row r="8" spans="1:22" ht="18" customHeight="1" x14ac:dyDescent="0.2">
      <c r="A8" s="120">
        <v>18</v>
      </c>
      <c r="B8" s="136"/>
      <c r="C8" s="119">
        <f>IF(E8,DATE(AN,11,11),"")</f>
        <v>42319</v>
      </c>
      <c r="D8" s="118" t="s">
        <v>60</v>
      </c>
      <c r="E8" s="120" t="b">
        <v>1</v>
      </c>
      <c r="H8" s="150"/>
      <c r="I8" s="126"/>
      <c r="J8" s="90"/>
      <c r="K8" s="127"/>
      <c r="M8" s="128" t="s">
        <v>130</v>
      </c>
      <c r="N8" s="133" t="s">
        <v>58</v>
      </c>
      <c r="R8" s="120" t="s">
        <v>62</v>
      </c>
      <c r="S8" s="120" t="str">
        <f>IF(Planning!$BO$15=DATE(AN,3,1),"FC","FD")</f>
        <v>FC</v>
      </c>
      <c r="T8" s="120" t="str">
        <f>IF(Planning!$BO$15=DATE(AN,3,1),"GF","GG")</f>
        <v>GF</v>
      </c>
    </row>
    <row r="9" spans="1:22" ht="18.75" customHeight="1" x14ac:dyDescent="0.25">
      <c r="A9" s="113" t="s">
        <v>63</v>
      </c>
      <c r="B9" s="136"/>
      <c r="C9" s="119">
        <f>IF(E9,DATE(AN,12,25),"")</f>
        <v>42363</v>
      </c>
      <c r="D9" s="118" t="s">
        <v>64</v>
      </c>
      <c r="E9" s="120" t="b">
        <v>1</v>
      </c>
      <c r="H9" s="124" t="s">
        <v>51</v>
      </c>
      <c r="I9" s="124" t="s">
        <v>31</v>
      </c>
      <c r="J9" s="124" t="s">
        <v>31</v>
      </c>
      <c r="K9" s="127">
        <v>0.15625</v>
      </c>
      <c r="M9" s="137"/>
      <c r="N9" s="121"/>
      <c r="R9" s="120" t="s">
        <v>66</v>
      </c>
      <c r="S9" s="120" t="str">
        <f>IF(Planning!$BO$15=DATE(AN,3,1),"GG","GH")</f>
        <v>GG</v>
      </c>
      <c r="T9" s="120" t="str">
        <f>IF(Planning!$BO$15=DATE(AN,3,1),"HK","HL")</f>
        <v>HK</v>
      </c>
    </row>
    <row r="10" spans="1:22" ht="18.75" customHeight="1" x14ac:dyDescent="0.25">
      <c r="A10" s="120">
        <v>25</v>
      </c>
      <c r="B10" s="136"/>
      <c r="C10" s="119" t="str">
        <f>IF(E10,DATE(AN,12,26),"")</f>
        <v/>
      </c>
      <c r="D10" s="118" t="s">
        <v>67</v>
      </c>
      <c r="E10" s="120" t="b">
        <v>0</v>
      </c>
      <c r="H10" s="150" t="str">
        <f>H9</f>
        <v>C.S Prestations Prévoyance</v>
      </c>
      <c r="I10" s="124" t="s">
        <v>56</v>
      </c>
      <c r="J10" s="124" t="s">
        <v>56</v>
      </c>
      <c r="K10" s="127">
        <v>0.15625</v>
      </c>
      <c r="M10" s="138" t="s">
        <v>69</v>
      </c>
      <c r="N10" s="139" t="s">
        <v>70</v>
      </c>
      <c r="R10" s="120" t="s">
        <v>71</v>
      </c>
      <c r="S10" s="120" t="str">
        <f>IF(Planning!$BO$15=DATE(AN,3,1),"HL","HM")</f>
        <v>HL</v>
      </c>
      <c r="T10" s="120" t="str">
        <f>IF(Planning!$BO$15=DATE(AN,3,1),"IP","IQ")</f>
        <v>IP</v>
      </c>
    </row>
    <row r="11" spans="1:22" ht="18.75" customHeight="1" x14ac:dyDescent="0.25">
      <c r="A11" s="113" t="s">
        <v>72</v>
      </c>
      <c r="B11" s="140"/>
      <c r="C11" s="119" t="str">
        <f>IF(E11,DATE(AN,3,29.56+0.979*MOD(204-11*MOD(AN,19),30)-WEEKDAY(DATE(AN,3,28.56+0.979*MOD(204-11*MOD(AN,19),30))))-2,"")</f>
        <v/>
      </c>
      <c r="D11" s="118" t="s">
        <v>73</v>
      </c>
      <c r="E11" s="120" t="b">
        <v>0</v>
      </c>
      <c r="H11" s="150" t="str">
        <f>H9</f>
        <v>C.S Prestations Prévoyance</v>
      </c>
      <c r="I11" s="124" t="s">
        <v>61</v>
      </c>
      <c r="J11" s="124" t="s">
        <v>61</v>
      </c>
      <c r="K11" s="127">
        <v>0.15625</v>
      </c>
      <c r="M11" s="138" t="s">
        <v>75</v>
      </c>
      <c r="N11" s="139" t="s">
        <v>76</v>
      </c>
      <c r="R11" s="120" t="s">
        <v>77</v>
      </c>
      <c r="S11" s="120" t="str">
        <f>IF(Planning!$BO$15=DATE(AN,3,1),"IQ","IR")</f>
        <v>IQ</v>
      </c>
      <c r="T11" s="120" t="str">
        <f>IF(Planning!$BO$15=DATE(AN,3,1),"JT","JU")</f>
        <v>JT</v>
      </c>
    </row>
    <row r="12" spans="1:22" ht="18.75" customHeight="1" x14ac:dyDescent="0.25">
      <c r="A12" s="120" t="b">
        <v>0</v>
      </c>
      <c r="B12" s="140"/>
      <c r="C12" s="119">
        <f>IF(E12,DATE(AN,3,29.56+0.979*MOD(204-11*MOD(AN,19),30)-WEEKDAY(DATE(AN,3,28.56+0.979*MOD(204-11*MOD(AN,19),30))))+1,"")</f>
        <v>42100</v>
      </c>
      <c r="D12" s="118" t="s">
        <v>78</v>
      </c>
      <c r="E12" s="120" t="b">
        <v>1</v>
      </c>
      <c r="H12" s="150" t="str">
        <f>H9</f>
        <v>C.S Prestations Prévoyance</v>
      </c>
      <c r="I12" s="124" t="s">
        <v>65</v>
      </c>
      <c r="J12" s="124" t="s">
        <v>65</v>
      </c>
      <c r="K12" s="127">
        <v>0.15625</v>
      </c>
      <c r="M12" s="137"/>
      <c r="N12" s="121"/>
      <c r="R12" s="120" t="s">
        <v>81</v>
      </c>
      <c r="S12" s="120" t="str">
        <f>IF(Planning!$BO$15=DATE(AN,3,1),"JU","JV")</f>
        <v>JU</v>
      </c>
      <c r="T12" s="120" t="str">
        <f>IF(Planning!$BO$15=DATE(AN,3,1),"KY","KZ")</f>
        <v>KY</v>
      </c>
    </row>
    <row r="13" spans="1:22" ht="18.75" customHeight="1" x14ac:dyDescent="0.25">
      <c r="A13" s="113" t="s">
        <v>82</v>
      </c>
      <c r="B13" s="143"/>
      <c r="C13" s="119">
        <f>IF(E13,DATE(AN,3,29.56+0.979*MOD(204-11*MOD(AN,19),30)-WEEKDAY(DATE(AN,3,28.56+0.979*MOD(204-11*MOD(AN,19),30))))+1+38,"")</f>
        <v>42138</v>
      </c>
      <c r="D13" s="118" t="s">
        <v>83</v>
      </c>
      <c r="E13" s="120" t="b">
        <v>1</v>
      </c>
      <c r="H13" s="150" t="str">
        <f>H9</f>
        <v>C.S Prestations Prévoyance</v>
      </c>
      <c r="I13" s="124" t="s">
        <v>68</v>
      </c>
      <c r="J13" s="124" t="s">
        <v>68</v>
      </c>
      <c r="K13" s="127">
        <v>0.15625</v>
      </c>
      <c r="M13" s="141" t="s">
        <v>85</v>
      </c>
      <c r="N13" s="142" t="s">
        <v>86</v>
      </c>
      <c r="R13" s="120" t="s">
        <v>87</v>
      </c>
      <c r="S13" s="120" t="str">
        <f>IF(Planning!$BO$15=DATE(AN,3,1),"KZ","LA")</f>
        <v>KZ</v>
      </c>
      <c r="T13" s="120" t="str">
        <f>IF(Planning!$BO$15=DATE(AN,3,1),"MC","MD")</f>
        <v>MC</v>
      </c>
    </row>
    <row r="14" spans="1:22" ht="18.75" customHeight="1" x14ac:dyDescent="0.25">
      <c r="A14" s="120" t="b">
        <v>0</v>
      </c>
      <c r="B14" s="144"/>
      <c r="C14" s="119">
        <f>IF(E14,DATE(AN,3,29.56+0.979*MOD(204-11*MOD(AN,19),30)-WEEKDAY(DATE(AN,3,28.56+0.979*MOD(204-11*MOD(AN,19),30))))+1+49,"")</f>
        <v>42149</v>
      </c>
      <c r="D14" s="118" t="s">
        <v>88</v>
      </c>
      <c r="E14" s="120" t="b">
        <v>1</v>
      </c>
      <c r="H14" s="150" t="str">
        <f>H9</f>
        <v>C.S Prestations Prévoyance</v>
      </c>
      <c r="I14" s="124" t="s">
        <v>74</v>
      </c>
      <c r="J14" s="124" t="s">
        <v>74</v>
      </c>
      <c r="K14" s="127">
        <v>0.15625</v>
      </c>
      <c r="M14" s="137"/>
      <c r="N14" s="121"/>
      <c r="R14" s="120" t="s">
        <v>91</v>
      </c>
      <c r="S14" s="120" t="str">
        <f>IF(Planning!$BO$15=DATE(AN,3,1),"MD","ME")</f>
        <v>MD</v>
      </c>
      <c r="T14" s="120" t="str">
        <f>IF(Planning!$BO$15=DATE(AN,3,1),"NH","NI")</f>
        <v>NH</v>
      </c>
    </row>
    <row r="15" spans="1:22" ht="18.75" customHeight="1" x14ac:dyDescent="0.25">
      <c r="A15" s="113" t="s">
        <v>92</v>
      </c>
      <c r="C15" s="119">
        <f>IF(E15,DATE(AN+1,1,1),"")</f>
        <v>42370</v>
      </c>
      <c r="D15" s="118" t="s">
        <v>93</v>
      </c>
      <c r="E15" s="120" t="b">
        <v>1</v>
      </c>
      <c r="H15" s="141" t="s">
        <v>79</v>
      </c>
      <c r="I15" s="141" t="s">
        <v>80</v>
      </c>
      <c r="J15" s="141" t="s">
        <v>80</v>
      </c>
      <c r="K15" s="127">
        <v>0.15625</v>
      </c>
      <c r="M15" s="128" t="s">
        <v>127</v>
      </c>
      <c r="N15" s="129" t="s">
        <v>132</v>
      </c>
      <c r="R15" s="120" t="s">
        <v>95</v>
      </c>
      <c r="S15" s="120" t="s">
        <v>28</v>
      </c>
      <c r="T15" s="120" t="str">
        <f>IF(Planning!$BO$15=DATE(AN,3,1),"CS","CT")</f>
        <v>CS</v>
      </c>
    </row>
    <row r="16" spans="1:22" ht="18.75" customHeight="1" x14ac:dyDescent="0.25">
      <c r="A16" s="120" t="b">
        <v>0</v>
      </c>
      <c r="C16" s="146"/>
      <c r="D16" s="137"/>
      <c r="H16" s="150" t="str">
        <f>H15</f>
        <v>C.S Individuels TNS</v>
      </c>
      <c r="I16" s="141" t="s">
        <v>84</v>
      </c>
      <c r="J16" s="141" t="s">
        <v>84</v>
      </c>
      <c r="K16" s="127">
        <v>0.15625</v>
      </c>
      <c r="M16" s="149" t="s">
        <v>128</v>
      </c>
      <c r="N16" s="131" t="s">
        <v>133</v>
      </c>
      <c r="R16" s="120" t="s">
        <v>97</v>
      </c>
      <c r="S16" s="120" t="str">
        <f>IF(Planning!$BO$15=DATE(AN,3,1),"CT","CU")</f>
        <v>CT</v>
      </c>
      <c r="T16" s="120" t="str">
        <f>IF(Planning!$BO$15=DATE(AN,3,1),"GF","GG")</f>
        <v>GF</v>
      </c>
    </row>
    <row r="17" spans="1:20" x14ac:dyDescent="0.2">
      <c r="A17" s="113" t="s">
        <v>98</v>
      </c>
      <c r="C17" s="146"/>
      <c r="D17" s="137"/>
      <c r="H17" s="150"/>
      <c r="I17" s="141"/>
      <c r="J17" s="141"/>
      <c r="K17" s="127"/>
      <c r="M17" s="128" t="s">
        <v>131</v>
      </c>
      <c r="N17" s="133" t="s">
        <v>133</v>
      </c>
      <c r="R17" s="120" t="s">
        <v>100</v>
      </c>
      <c r="S17" s="120" t="str">
        <f>IF(Planning!$BO$15=DATE(AN,3,1),"GG","GH")</f>
        <v>GG</v>
      </c>
      <c r="T17" s="120" t="str">
        <f>IF(Planning!$BO$15=DATE(AN,3,1),"JT","JU")</f>
        <v>JT</v>
      </c>
    </row>
    <row r="18" spans="1:20" ht="21.75" customHeight="1" x14ac:dyDescent="0.25">
      <c r="A18" s="120" t="b">
        <v>0</v>
      </c>
      <c r="C18" s="146"/>
      <c r="D18" s="137"/>
      <c r="H18" s="150"/>
      <c r="I18" s="141"/>
      <c r="J18" s="141"/>
      <c r="K18" s="127"/>
      <c r="M18" s="120"/>
      <c r="N18" s="148"/>
      <c r="R18" s="120" t="s">
        <v>103</v>
      </c>
      <c r="S18" s="120" t="str">
        <f>IF(Planning!$BO$15=DATE(AN,3,1),"JU","JV")</f>
        <v>JU</v>
      </c>
      <c r="T18" s="120" t="str">
        <f>IF(Planning!$BO$15=DATE(AN,3,1),"NH","NI")</f>
        <v>NH</v>
      </c>
    </row>
    <row r="19" spans="1:20" ht="21.75" customHeight="1" x14ac:dyDescent="0.25">
      <c r="A19" s="113" t="s">
        <v>104</v>
      </c>
      <c r="C19" s="146"/>
      <c r="D19" s="137"/>
      <c r="H19" s="150"/>
      <c r="I19" s="141"/>
      <c r="J19" s="141"/>
      <c r="K19" s="127"/>
      <c r="M19" s="120"/>
      <c r="N19" s="148"/>
      <c r="R19" s="120" t="s">
        <v>106</v>
      </c>
      <c r="S19" s="120" t="s">
        <v>28</v>
      </c>
      <c r="T19" s="120" t="str">
        <f>IF(Planning!$BO$15=DATE(AN,3,1),"GF","GG")</f>
        <v>GF</v>
      </c>
    </row>
    <row r="20" spans="1:20" ht="21.75" customHeight="1" x14ac:dyDescent="0.25">
      <c r="A20" s="120" t="b">
        <v>0</v>
      </c>
      <c r="C20" s="146"/>
      <c r="D20" s="137"/>
      <c r="H20" s="150"/>
      <c r="I20" s="141"/>
      <c r="J20" s="141"/>
      <c r="K20" s="127"/>
      <c r="M20" s="120"/>
      <c r="N20" s="148"/>
      <c r="R20" s="120" t="s">
        <v>108</v>
      </c>
      <c r="S20" s="120" t="str">
        <f>IF(Planning!$BO$15=DATE(AN,3,1),"GG","GH")</f>
        <v>GG</v>
      </c>
      <c r="T20" s="120" t="str">
        <f>IF(Planning!$BO$15=DATE(AN,3,1),"NH","NI")</f>
        <v>NH</v>
      </c>
    </row>
    <row r="21" spans="1:20" ht="16.5" customHeight="1" x14ac:dyDescent="0.25">
      <c r="A21" s="113" t="s">
        <v>109</v>
      </c>
      <c r="C21" s="146"/>
      <c r="D21" s="137"/>
      <c r="H21" s="145" t="s">
        <v>89</v>
      </c>
      <c r="I21" s="145" t="s">
        <v>90</v>
      </c>
      <c r="J21" s="145" t="s">
        <v>90</v>
      </c>
      <c r="K21" s="127">
        <v>0.15625</v>
      </c>
      <c r="M21" s="120"/>
      <c r="N21" s="148"/>
    </row>
    <row r="22" spans="1:20" x14ac:dyDescent="0.25">
      <c r="A22" s="120" t="b">
        <v>1</v>
      </c>
      <c r="C22" s="146"/>
      <c r="D22" s="137"/>
      <c r="H22" s="150" t="str">
        <f>H21</f>
        <v>C.S. Contrats TPE/PME</v>
      </c>
      <c r="I22" s="145" t="s">
        <v>94</v>
      </c>
      <c r="J22" s="145" t="s">
        <v>94</v>
      </c>
      <c r="K22" s="127">
        <v>0.15625</v>
      </c>
      <c r="M22" s="120"/>
      <c r="N22" s="148"/>
    </row>
    <row r="23" spans="1:20" x14ac:dyDescent="0.25">
      <c r="A23" s="113" t="s">
        <v>113</v>
      </c>
      <c r="C23" s="146"/>
      <c r="D23" s="137"/>
      <c r="H23" s="150" t="str">
        <f>H21</f>
        <v>C.S. Contrats TPE/PME</v>
      </c>
      <c r="I23" s="145" t="s">
        <v>96</v>
      </c>
      <c r="J23" s="145" t="s">
        <v>96</v>
      </c>
      <c r="K23" s="127">
        <v>0.15625</v>
      </c>
      <c r="M23" s="120"/>
      <c r="N23" s="148"/>
    </row>
    <row r="24" spans="1:20" x14ac:dyDescent="0.25">
      <c r="A24" s="120" t="b">
        <v>1</v>
      </c>
      <c r="C24" s="146"/>
      <c r="D24" s="137"/>
      <c r="H24" s="150" t="str">
        <f>H21</f>
        <v>C.S. Contrats TPE/PME</v>
      </c>
      <c r="I24" s="145" t="s">
        <v>99</v>
      </c>
      <c r="J24" s="145" t="s">
        <v>99</v>
      </c>
      <c r="K24" s="127">
        <v>0.15625</v>
      </c>
      <c r="M24" s="120"/>
      <c r="N24" s="148"/>
    </row>
    <row r="25" spans="1:20" x14ac:dyDescent="0.25">
      <c r="A25" s="113" t="s">
        <v>116</v>
      </c>
      <c r="C25" s="146"/>
      <c r="D25" s="137"/>
      <c r="H25" s="150"/>
      <c r="I25" s="145"/>
      <c r="J25" s="145"/>
      <c r="K25" s="127"/>
      <c r="M25" s="120"/>
      <c r="N25" s="148"/>
    </row>
    <row r="26" spans="1:20" x14ac:dyDescent="0.25">
      <c r="A26" s="120" t="s">
        <v>118</v>
      </c>
      <c r="C26" s="146"/>
      <c r="D26" s="137"/>
      <c r="H26" s="150"/>
      <c r="I26" s="145"/>
      <c r="J26" s="145"/>
      <c r="K26" s="127"/>
      <c r="M26" s="120"/>
      <c r="N26" s="148"/>
    </row>
    <row r="27" spans="1:20" x14ac:dyDescent="0.25">
      <c r="A27" s="113" t="s">
        <v>120</v>
      </c>
      <c r="C27" s="146"/>
      <c r="D27" s="137"/>
      <c r="H27" s="138" t="s">
        <v>101</v>
      </c>
      <c r="I27" s="138" t="s">
        <v>102</v>
      </c>
      <c r="J27" s="138" t="s">
        <v>102</v>
      </c>
      <c r="K27" s="127">
        <v>0.15625</v>
      </c>
      <c r="M27" s="120"/>
      <c r="N27" s="148"/>
    </row>
    <row r="28" spans="1:20" x14ac:dyDescent="0.25">
      <c r="A28" s="120" t="s">
        <v>121</v>
      </c>
      <c r="C28" s="146"/>
      <c r="D28" s="137"/>
      <c r="H28" s="150" t="str">
        <f>H27</f>
        <v>C.S. Grands Comptes</v>
      </c>
      <c r="I28" s="138" t="s">
        <v>105</v>
      </c>
      <c r="J28" s="138" t="s">
        <v>105</v>
      </c>
      <c r="K28" s="127">
        <v>0.15625</v>
      </c>
      <c r="M28" s="120"/>
      <c r="N28" s="148"/>
    </row>
    <row r="29" spans="1:20" x14ac:dyDescent="0.25">
      <c r="A29" s="113" t="s">
        <v>122</v>
      </c>
      <c r="C29" s="146"/>
      <c r="D29" s="137"/>
      <c r="H29" s="150" t="str">
        <f>H27</f>
        <v>C.S. Grands Comptes</v>
      </c>
      <c r="I29" s="138" t="s">
        <v>107</v>
      </c>
      <c r="J29" s="138" t="s">
        <v>107</v>
      </c>
      <c r="K29" s="127">
        <v>0.15625</v>
      </c>
      <c r="M29" s="120"/>
      <c r="N29" s="148"/>
    </row>
    <row r="30" spans="1:20" x14ac:dyDescent="0.25">
      <c r="A30" s="120" t="s">
        <v>123</v>
      </c>
      <c r="C30" s="146"/>
      <c r="D30" s="137"/>
      <c r="H30" s="150" t="str">
        <f>H27</f>
        <v>C.S. Grands Comptes</v>
      </c>
      <c r="I30" s="138" t="s">
        <v>110</v>
      </c>
      <c r="J30" s="138" t="s">
        <v>110</v>
      </c>
      <c r="K30" s="127">
        <v>0.15625</v>
      </c>
      <c r="M30" s="120"/>
      <c r="N30" s="148"/>
    </row>
    <row r="31" spans="1:20" x14ac:dyDescent="0.25">
      <c r="A31" s="113" t="s">
        <v>124</v>
      </c>
      <c r="C31" s="146"/>
      <c r="D31" s="137"/>
      <c r="H31" s="150"/>
      <c r="I31" s="138"/>
      <c r="J31" s="138"/>
      <c r="K31" s="127"/>
      <c r="M31" s="120"/>
      <c r="N31" s="148"/>
    </row>
    <row r="32" spans="1:20" x14ac:dyDescent="0.25">
      <c r="A32" s="120" t="s">
        <v>121</v>
      </c>
      <c r="C32" s="146"/>
      <c r="D32" s="137"/>
      <c r="H32" s="150"/>
      <c r="I32" s="138"/>
      <c r="J32" s="138"/>
      <c r="K32" s="127"/>
      <c r="M32" s="120"/>
      <c r="N32" s="148"/>
    </row>
    <row r="33" spans="3:14" x14ac:dyDescent="0.25">
      <c r="C33" s="146"/>
      <c r="D33" s="137"/>
      <c r="H33" s="147" t="s">
        <v>111</v>
      </c>
      <c r="I33" s="147" t="s">
        <v>154</v>
      </c>
      <c r="J33" s="147" t="s">
        <v>112</v>
      </c>
      <c r="K33" s="127">
        <v>0.15625</v>
      </c>
      <c r="M33" s="120"/>
      <c r="N33" s="148"/>
    </row>
    <row r="34" spans="3:14" x14ac:dyDescent="0.25">
      <c r="C34" s="146"/>
      <c r="D34" s="137"/>
      <c r="H34" s="150" t="str">
        <f>H33</f>
        <v>C.S Prestations Santé</v>
      </c>
      <c r="I34" s="147" t="s">
        <v>155</v>
      </c>
      <c r="J34" s="147" t="s">
        <v>114</v>
      </c>
      <c r="K34" s="127">
        <v>0.15625</v>
      </c>
      <c r="M34" s="120"/>
      <c r="N34" s="148"/>
    </row>
    <row r="35" spans="3:14" x14ac:dyDescent="0.25">
      <c r="C35" s="146"/>
      <c r="D35" s="137"/>
      <c r="H35" s="150" t="str">
        <f>H33</f>
        <v>C.S Prestations Santé</v>
      </c>
      <c r="I35" s="147" t="s">
        <v>156</v>
      </c>
      <c r="J35" s="147" t="s">
        <v>115</v>
      </c>
      <c r="K35" s="127">
        <v>0.15625</v>
      </c>
      <c r="M35" s="120"/>
      <c r="N35" s="148"/>
    </row>
    <row r="36" spans="3:14" x14ac:dyDescent="0.25">
      <c r="C36" s="146"/>
      <c r="D36" s="137"/>
      <c r="H36" s="150" t="str">
        <f>H33</f>
        <v>C.S Prestations Santé</v>
      </c>
      <c r="I36" s="147" t="s">
        <v>157</v>
      </c>
      <c r="J36" s="147" t="s">
        <v>117</v>
      </c>
      <c r="K36" s="127">
        <v>0.15625</v>
      </c>
      <c r="M36" s="120"/>
      <c r="N36" s="148"/>
    </row>
    <row r="37" spans="3:14" x14ac:dyDescent="0.25">
      <c r="C37" s="146"/>
      <c r="D37" s="137"/>
      <c r="H37" s="150" t="str">
        <f>H33</f>
        <v>C.S Prestations Santé</v>
      </c>
      <c r="I37" s="147" t="s">
        <v>158</v>
      </c>
      <c r="J37" s="147" t="s">
        <v>119</v>
      </c>
      <c r="K37" s="127">
        <v>0.15625</v>
      </c>
      <c r="M37" s="120"/>
      <c r="N37" s="148"/>
    </row>
    <row r="38" spans="3:14" x14ac:dyDescent="0.25">
      <c r="C38" s="146"/>
      <c r="D38" s="137"/>
      <c r="H38" s="165"/>
      <c r="I38" s="166"/>
      <c r="J38" s="166"/>
      <c r="K38" s="127"/>
      <c r="M38" s="120"/>
      <c r="N38" s="148"/>
    </row>
    <row r="39" spans="3:14" x14ac:dyDescent="0.25">
      <c r="C39" s="146"/>
      <c r="D39" s="137"/>
      <c r="H39" s="261" t="s">
        <v>159</v>
      </c>
      <c r="I39" s="268"/>
      <c r="J39" s="268"/>
      <c r="K39" s="262"/>
      <c r="M39" s="120"/>
      <c r="N39" s="148"/>
    </row>
    <row r="40" spans="3:14" x14ac:dyDescent="0.25">
      <c r="C40" s="146"/>
      <c r="D40" s="137"/>
      <c r="M40" s="120"/>
      <c r="N40" s="148"/>
    </row>
    <row r="41" spans="3:14" x14ac:dyDescent="0.25">
      <c r="C41" s="146"/>
      <c r="D41" s="137"/>
      <c r="M41" s="120"/>
      <c r="N41" s="148"/>
    </row>
    <row r="42" spans="3:14" x14ac:dyDescent="0.25">
      <c r="C42" s="146"/>
      <c r="D42" s="137"/>
      <c r="M42" s="120"/>
      <c r="N42" s="148"/>
    </row>
    <row r="43" spans="3:14" x14ac:dyDescent="0.25">
      <c r="C43" s="146"/>
      <c r="D43" s="137"/>
      <c r="M43" s="269" t="s">
        <v>125</v>
      </c>
      <c r="N43" s="269"/>
    </row>
    <row r="44" spans="3:14" x14ac:dyDescent="0.25">
      <c r="C44" s="146"/>
      <c r="D44" s="137"/>
    </row>
    <row r="45" spans="3:14" x14ac:dyDescent="0.25">
      <c r="C45" s="146"/>
      <c r="D45" s="137"/>
    </row>
    <row r="46" spans="3:14" x14ac:dyDescent="0.25">
      <c r="C46" s="146"/>
      <c r="D46" s="137"/>
    </row>
    <row r="47" spans="3:14" x14ac:dyDescent="0.25">
      <c r="C47" s="146"/>
      <c r="D47" s="137"/>
    </row>
    <row r="48" spans="3:14" x14ac:dyDescent="0.25">
      <c r="C48" s="146"/>
      <c r="D48" s="137"/>
    </row>
    <row r="49" spans="3:4" x14ac:dyDescent="0.25">
      <c r="C49" s="146"/>
      <c r="D49" s="137"/>
    </row>
    <row r="50" spans="3:4" x14ac:dyDescent="0.25">
      <c r="C50" s="261" t="s">
        <v>126</v>
      </c>
      <c r="D50" s="262"/>
    </row>
  </sheetData>
  <mergeCells count="7">
    <mergeCell ref="C50:D50"/>
    <mergeCell ref="C1:D1"/>
    <mergeCell ref="H1:K1"/>
    <mergeCell ref="M1:N1"/>
    <mergeCell ref="P3:P5"/>
    <mergeCell ref="H39:K39"/>
    <mergeCell ref="M43:N43"/>
  </mergeCells>
  <conditionalFormatting sqref="I2">
    <cfRule type="expression" dxfId="2" priority="31">
      <formula>ISNUMBER(I2)</formula>
    </cfRule>
    <cfRule type="expression" dxfId="1" priority="32">
      <formula>OR(WEEKDAY(I$21)=1,AND(WEEKDAY(I$21)=7,Samedi="Oui"),I$21=férié)</formula>
    </cfRule>
  </conditionalFormatting>
  <dataValidations count="1">
    <dataValidation type="list" allowBlank="1" showInputMessage="1" showErrorMessage="1" sqref="A22 E2:E15 A24 A18 A20 A16 A12 A14">
      <formula1>"VRAI,FAUX"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59</vt:i4>
      </vt:variant>
    </vt:vector>
  </HeadingPairs>
  <TitlesOfParts>
    <vt:vector size="63" baseType="lpstr">
      <vt:lpstr>Planning</vt:lpstr>
      <vt:lpstr>Récap Individuel</vt:lpstr>
      <vt:lpstr>Récap Global Activité Horaire</vt:lpstr>
      <vt:lpstr>Système</vt:lpstr>
      <vt:lpstr>AN</vt:lpstr>
      <vt:lpstr>An_print</vt:lpstr>
      <vt:lpstr>Après_Journée</vt:lpstr>
      <vt:lpstr>Avant_Journée</vt:lpstr>
      <vt:lpstr>cette_annee</vt:lpstr>
      <vt:lpstr>Congés_Payés</vt:lpstr>
      <vt:lpstr>CP</vt:lpstr>
      <vt:lpstr>CP_2</vt:lpstr>
      <vt:lpstr>CR</vt:lpstr>
      <vt:lpstr>d_an</vt:lpstr>
      <vt:lpstr>d_at</vt:lpstr>
      <vt:lpstr>d_av</vt:lpstr>
      <vt:lpstr>d_de</vt:lpstr>
      <vt:lpstr>d_fe</vt:lpstr>
      <vt:lpstr>d_ja</vt:lpstr>
      <vt:lpstr>d_jn</vt:lpstr>
      <vt:lpstr>d_jt</vt:lpstr>
      <vt:lpstr>d_mi</vt:lpstr>
      <vt:lpstr>d_ms</vt:lpstr>
      <vt:lpstr>d_no</vt:lpstr>
      <vt:lpstr>d_oc</vt:lpstr>
      <vt:lpstr>d_se</vt:lpstr>
      <vt:lpstr>debut</vt:lpstr>
      <vt:lpstr>Dimanche</vt:lpstr>
      <vt:lpstr>f_an</vt:lpstr>
      <vt:lpstr>f_at</vt:lpstr>
      <vt:lpstr>f_av</vt:lpstr>
      <vt:lpstr>f_de</vt:lpstr>
      <vt:lpstr>f_fe</vt:lpstr>
      <vt:lpstr>f_ja</vt:lpstr>
      <vt:lpstr>f_jn</vt:lpstr>
      <vt:lpstr>f_jt</vt:lpstr>
      <vt:lpstr>f_mi</vt:lpstr>
      <vt:lpstr>f_ms</vt:lpstr>
      <vt:lpstr>f_no</vt:lpstr>
      <vt:lpstr>f_oc</vt:lpstr>
      <vt:lpstr>f_se</vt:lpstr>
      <vt:lpstr>férié</vt:lpstr>
      <vt:lpstr>Hauteur_Ligne_Act</vt:lpstr>
      <vt:lpstr>Hauteur_Ligne_Imp</vt:lpstr>
      <vt:lpstr>Jeudi</vt:lpstr>
      <vt:lpstr>Le_scroll</vt:lpstr>
      <vt:lpstr>Lundi</vt:lpstr>
      <vt:lpstr>Mardi</vt:lpstr>
      <vt:lpstr>Mémoire</vt:lpstr>
      <vt:lpstr>Mercredi</vt:lpstr>
      <vt:lpstr>NB_PER_MAX</vt:lpstr>
      <vt:lpstr>NB_Personnel</vt:lpstr>
      <vt:lpstr>Pâques</vt:lpstr>
      <vt:lpstr>Pendant_Journée</vt:lpstr>
      <vt:lpstr>Position_journalière</vt:lpstr>
      <vt:lpstr>RTT</vt:lpstr>
      <vt:lpstr>Samedi</vt:lpstr>
      <vt:lpstr>Sélection_période</vt:lpstr>
      <vt:lpstr>Service</vt:lpstr>
      <vt:lpstr>tab</vt:lpstr>
      <vt:lpstr>tab_z</vt:lpstr>
      <vt:lpstr>Titre_Mémoire</vt:lpstr>
      <vt:lpstr>Vendredi</vt:lpstr>
    </vt:vector>
  </TitlesOfParts>
  <Company>HUMANIS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BRUNO</dc:creator>
  <cp:lastModifiedBy>Frederic BRUNO</cp:lastModifiedBy>
  <cp:lastPrinted>2015-02-24T09:59:39Z</cp:lastPrinted>
  <dcterms:created xsi:type="dcterms:W3CDTF">2015-02-19T10:03:06Z</dcterms:created>
  <dcterms:modified xsi:type="dcterms:W3CDTF">2015-02-25T07:44:59Z</dcterms:modified>
</cp:coreProperties>
</file>