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 activeTab="2"/>
  </bookViews>
  <sheets>
    <sheet name="Config." sheetId="1" r:id="rId1"/>
    <sheet name="année" sheetId="6" r:id="rId2"/>
    <sheet name="Synthèse individuelle" sheetId="7" r:id="rId3"/>
  </sheets>
  <definedNames>
    <definedName name="Année">Config.!$C$2</definedName>
    <definedName name="Année_2">Config.!$I$2</definedName>
    <definedName name="Année_3">Config.!$O$2</definedName>
    <definedName name="date">OFFSET(année!$B$5,,,COUNT(année!$B:$B))</definedName>
    <definedName name="J_1">Config.!$E$3</definedName>
    <definedName name="J_2">Config.!$K$3</definedName>
    <definedName name="J_3">Config.!$Q$3</definedName>
    <definedName name="liste_agents">Config.!$B$4:$B$48</definedName>
    <definedName name="noms">OFFSET(année!$C$5:$I$38,,,COUNT(année!$B:$B))</definedName>
    <definedName name="_xlnm.Print_Area" localSheetId="1">année!$B$2:$I$37</definedName>
  </definedName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9" i="7" l="1" a="1"/>
  <c r="B9" i="7" s="1"/>
  <c r="B8" i="7" a="1"/>
  <c r="B8" i="7" s="1"/>
  <c r="B7" i="7" a="1"/>
  <c r="B7" i="7" s="1"/>
  <c r="B6" i="7" a="1"/>
  <c r="B6" i="7" s="1"/>
  <c r="B5" i="7" a="1"/>
  <c r="B5" i="7" s="1"/>
  <c r="B4" i="7" a="1"/>
  <c r="B4" i="7" s="1"/>
  <c r="L38" i="6" l="1"/>
  <c r="L37" i="6"/>
  <c r="L36" i="6"/>
  <c r="L35" i="6"/>
  <c r="L34" i="6"/>
  <c r="L33" i="6"/>
  <c r="L32" i="6"/>
  <c r="L31" i="6"/>
  <c r="L30" i="6"/>
  <c r="L29" i="6"/>
  <c r="L28" i="6"/>
  <c r="L27" i="6"/>
  <c r="L26" i="6"/>
  <c r="L25" i="6"/>
  <c r="L24" i="6"/>
  <c r="L23" i="6"/>
  <c r="L22" i="6"/>
  <c r="L21" i="6"/>
  <c r="L20" i="6"/>
  <c r="L19" i="6"/>
  <c r="L18" i="6"/>
  <c r="L17" i="6"/>
  <c r="L16" i="6"/>
  <c r="L15" i="6"/>
  <c r="L14" i="6"/>
  <c r="L13" i="6"/>
  <c r="L12" i="6"/>
  <c r="L11" i="6"/>
  <c r="L10" i="6"/>
  <c r="L9" i="6"/>
  <c r="L8" i="6"/>
  <c r="L7" i="6"/>
  <c r="L6" i="6"/>
  <c r="L5" i="6"/>
  <c r="L4" i="6"/>
  <c r="L3" i="6"/>
  <c r="L2" i="6"/>
  <c r="K1" i="6"/>
  <c r="T33" i="1"/>
  <c r="T34" i="1" s="1"/>
  <c r="N33" i="1"/>
  <c r="N34" i="1" s="1"/>
  <c r="H33" i="1"/>
  <c r="H34" i="1" s="1"/>
  <c r="N32" i="1"/>
  <c r="H32" i="1"/>
  <c r="T31" i="1"/>
  <c r="T32" i="1" s="1"/>
  <c r="N31" i="1"/>
  <c r="H31" i="1"/>
  <c r="T24" i="1"/>
  <c r="T25" i="1" s="1"/>
  <c r="T26" i="1" s="1"/>
  <c r="T27" i="1" s="1"/>
  <c r="T28" i="1" s="1"/>
  <c r="T29" i="1" s="1"/>
  <c r="T30" i="1" s="1"/>
  <c r="T23" i="1"/>
  <c r="N23" i="1"/>
  <c r="N24" i="1" s="1"/>
  <c r="N25" i="1" s="1"/>
  <c r="N26" i="1" s="1"/>
  <c r="N27" i="1" s="1"/>
  <c r="N28" i="1" s="1"/>
  <c r="N29" i="1" s="1"/>
  <c r="N30" i="1" s="1"/>
  <c r="T22" i="1"/>
  <c r="N22" i="1"/>
  <c r="H22" i="1"/>
  <c r="H23" i="1" s="1"/>
  <c r="H24" i="1" s="1"/>
  <c r="H25" i="1" s="1"/>
  <c r="H26" i="1" s="1"/>
  <c r="H27" i="1" s="1"/>
  <c r="H28" i="1" s="1"/>
  <c r="H29" i="1" s="1"/>
  <c r="N21" i="1"/>
  <c r="H21" i="1"/>
  <c r="T20" i="1"/>
  <c r="T21" i="1" s="1"/>
  <c r="N20" i="1"/>
  <c r="H20" i="1"/>
  <c r="T19" i="1"/>
  <c r="N19" i="1"/>
  <c r="T18" i="1"/>
  <c r="N18" i="1"/>
  <c r="H18" i="1"/>
  <c r="H19" i="1" s="1"/>
  <c r="H17" i="1"/>
  <c r="T16" i="1"/>
  <c r="H16" i="1"/>
  <c r="H15" i="1"/>
  <c r="H14" i="1"/>
  <c r="H13" i="1"/>
  <c r="T12" i="1"/>
  <c r="H12" i="1"/>
  <c r="H10" i="1"/>
  <c r="T8" i="1"/>
  <c r="H8" i="1"/>
  <c r="H7" i="1"/>
  <c r="Q5" i="1"/>
  <c r="K5" i="1"/>
  <c r="H5" i="1"/>
  <c r="H11" i="1" s="1"/>
  <c r="T4" i="1"/>
  <c r="Q4" i="1"/>
  <c r="K4" i="1"/>
  <c r="I4" i="1"/>
  <c r="I6" i="1" s="1"/>
  <c r="O4" i="1" s="1"/>
  <c r="O6" i="1" s="1"/>
  <c r="H4" i="1"/>
  <c r="E3" i="1"/>
  <c r="B3" i="1"/>
  <c r="O2" i="1"/>
  <c r="T13" i="1" s="1"/>
  <c r="I2" i="1"/>
  <c r="K3" i="1" l="1"/>
  <c r="N7" i="1"/>
  <c r="N15" i="1"/>
  <c r="B2" i="6"/>
  <c r="Q3" i="1"/>
  <c r="N4" i="1"/>
  <c r="T5" i="1"/>
  <c r="T7" i="1"/>
  <c r="H9" i="1"/>
  <c r="N14" i="1"/>
  <c r="T15" i="1"/>
  <c r="H6" i="1"/>
  <c r="N13" i="1"/>
  <c r="T14" i="1"/>
  <c r="N5" i="1"/>
  <c r="N8" i="1"/>
  <c r="N12" i="1"/>
  <c r="N16" i="1"/>
  <c r="N9" i="1" l="1"/>
  <c r="N10" i="1"/>
  <c r="N11" i="1"/>
  <c r="N6" i="1"/>
  <c r="T9" i="1"/>
  <c r="T10" i="1"/>
  <c r="T6" i="1"/>
  <c r="T11" i="1"/>
  <c r="N17" i="1"/>
  <c r="A1" i="6"/>
  <c r="T17" i="1"/>
  <c r="B5" i="6" l="1"/>
  <c r="B6" i="6" s="1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</calcChain>
</file>

<file path=xl/sharedStrings.xml><?xml version="1.0" encoding="utf-8"?>
<sst xmlns="http://schemas.openxmlformats.org/spreadsheetml/2006/main" count="360" uniqueCount="111">
  <si>
    <t>Noël</t>
  </si>
  <si>
    <t>Jour de l’an</t>
  </si>
  <si>
    <t>Pâques</t>
  </si>
  <si>
    <t>BAZIZ.R</t>
  </si>
  <si>
    <t>Hiver</t>
  </si>
  <si>
    <t>Lundi de Pâques</t>
  </si>
  <si>
    <t>Fête du travail</t>
  </si>
  <si>
    <t>Printemps</t>
  </si>
  <si>
    <t>Victoire 1945</t>
  </si>
  <si>
    <t>Ascension</t>
  </si>
  <si>
    <t>Été</t>
  </si>
  <si>
    <t>Pentecôte</t>
  </si>
  <si>
    <t>Lundi de Pentecôte</t>
  </si>
  <si>
    <t>Toussaint</t>
  </si>
  <si>
    <t>Fête nationale</t>
  </si>
  <si>
    <t>Assomption</t>
  </si>
  <si>
    <t>Armistice</t>
  </si>
  <si>
    <t>Mercredis</t>
  </si>
  <si>
    <t>J_1-JOUR(J_1)+8-JOURSEM(J_1-JOUR(J_1)-3)</t>
  </si>
  <si>
    <t>J_2-JOUR(J_2)+8-JOURSEM(J_2-JOUR(J_2)-3)</t>
  </si>
  <si>
    <t>J_3-JOUR(J_3)+8-JOURSEM(J_3-JOUR(J_3)-3)</t>
  </si>
  <si>
    <t>Eté</t>
  </si>
  <si>
    <t>H29+7</t>
  </si>
  <si>
    <t>N29+7</t>
  </si>
  <si>
    <t>T29+7</t>
  </si>
  <si>
    <t>MTB</t>
  </si>
  <si>
    <t>CDF</t>
  </si>
  <si>
    <t>Dates</t>
  </si>
  <si>
    <t>8h30-16h30</t>
  </si>
  <si>
    <t>BRIGADE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</si>
  <si>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</si>
  <si>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</si>
  <si>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</si>
  <si>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</si>
  <si>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</si>
  <si>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</si>
  <si>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</si>
  <si>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</si>
  <si>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</si>
  <si>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</si>
  <si>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</si>
  <si>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</si>
  <si>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</si>
  <si>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</si>
  <si>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</si>
  <si>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</si>
  <si>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</si>
  <si>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</si>
  <si>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</si>
  <si>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</si>
  <si>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AGENT 21</t>
  </si>
  <si>
    <t>AGENT 22</t>
  </si>
  <si>
    <t>AGENT 23</t>
  </si>
  <si>
    <t>AGENT 24</t>
  </si>
  <si>
    <t>AGENT 25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</si>
  <si>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</si>
  <si>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</si>
  <si>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</si>
  <si>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</si>
  <si>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</si>
  <si>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</si>
  <si>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</si>
  <si>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</si>
  <si>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</si>
  <si>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</si>
  <si>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</si>
  <si>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</si>
  <si>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</si>
  <si>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</si>
  <si>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</si>
  <si>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</si>
  <si>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</si>
  <si>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</si>
  <si>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</si>
  <si>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</si>
  <si>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</si>
  <si>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</si>
  <si>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</si>
  <si>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</si>
  <si>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</si>
  <si>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</si>
  <si>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</si>
  <si>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</si>
  <si>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</si>
  <si>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</si>
  <si>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</si>
  <si>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</si>
  <si>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Agent 21</t>
  </si>
  <si>
    <t>Agent 22</t>
  </si>
  <si>
    <t>Agent 23</t>
  </si>
  <si>
    <t>Agent 24</t>
  </si>
  <si>
    <t>Agent 25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</si>
  <si>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</si>
  <si>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</si>
  <si>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</si>
  <si>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</si>
  <si>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</si>
  <si>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</si>
  <si>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</si>
  <si>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</si>
  <si>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</si>
  <si>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</si>
  <si>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</si>
  <si>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</si>
  <si>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</si>
  <si>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</si>
  <si>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</si>
  <si>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</si>
  <si>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</si>
  <si>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</si>
  <si>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Bonjour à tous,
je souhaiterais, en sélectionnant un agent en B2, que les dates des mercredis qu'il a à faire dans l'année d'affichent en B4, B5, B6, B7, B8 et B9 (Tableau dans l'onglet "2020").
Est-ce que cela est possible par formule?
En attendant votre aide, merci et bonne journée.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</si>
</sst>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C]dd/mm/yyyy"/>
    <numFmt numFmtId="165" formatCode="dd/mm/yy"/>
    <numFmt numFmtId="166" formatCode="[$-40C]dd/mm/yy"/>
    <numFmt numFmtId="167" formatCode="dddd\ d\ mmmm\ yyyy"/>
    <numFmt numFmtId="169" formatCode="[$-F800]dddd\,\ mmmm\ dd\,\ yyyy"/>
  </numFmts>
  <fonts count="24" x14ac:knownFonts="1">
    <font>
      <sz val="10"/>
      <name val="Arial"/>
      <family val="2"/>
    </font>
    <font>
      <b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sz val="10"/>
      <color rgb="FF333333"/>
      <name val="Arial"/>
      <family val="2"/>
    </font>
    <font>
      <i/>
      <sz val="10"/>
      <color rgb="FF808080"/>
      <name val="Arial"/>
      <family val="2"/>
    </font>
    <font>
      <u/>
      <sz val="10"/>
      <color rgb="FF0000EE"/>
      <name val="Arial"/>
      <family val="2"/>
    </font>
    <font>
      <sz val="10"/>
      <color rgb="FF006600"/>
      <name val="Arial"/>
      <family val="2"/>
    </font>
    <font>
      <sz val="10"/>
      <color rgb="FF996600"/>
      <name val="Arial"/>
      <family val="2"/>
    </font>
    <font>
      <sz val="10"/>
      <color rgb="FFCC0000"/>
      <name val="Arial"/>
      <family val="2"/>
    </font>
    <font>
      <b/>
      <sz val="10"/>
      <color rgb="FFFFFFFF"/>
      <name val="Arial"/>
      <family val="2"/>
    </font>
    <font>
      <b/>
      <sz val="10"/>
      <color rgb="FF000000"/>
      <name val="Arial"/>
      <family val="2"/>
    </font>
    <font>
      <sz val="10"/>
      <color rgb="FFFFFFFF"/>
      <name val="Arial"/>
      <family val="2"/>
    </font>
    <font>
      <sz val="8"/>
      <name val="Arial"/>
      <family val="2"/>
    </font>
    <font>
      <sz val="12"/>
      <name val="Calibri"/>
      <family val="2"/>
    </font>
    <font>
      <sz val="9"/>
      <name val="Calibri"/>
      <family val="2"/>
    </font>
    <font>
      <sz val="12"/>
      <color rgb="FFFFFFFF"/>
      <name val="Calibri"/>
      <family val="2"/>
    </font>
    <font>
      <sz val="12"/>
      <color rgb="FF000000"/>
      <name val="Calibri"/>
      <family val="2"/>
    </font>
    <font>
      <sz val="12"/>
      <color rgb="FF666666"/>
      <name val="Calibri"/>
      <family val="2"/>
    </font>
    <font>
      <sz val="16"/>
      <name val="Calibri"/>
      <family val="2"/>
    </font>
    <font>
      <sz val="14"/>
      <name val="Calibri"/>
      <family val="2"/>
    </font>
    <font>
      <sz val="10"/>
      <name val="Arial"/>
      <family val="2"/>
    </font>
    <font>
      <b/>
      <sz val="12"/>
      <name val="Calibri"/>
      <family val="2"/>
    </font>
    <font>
      <sz val="10"/>
      <color theme="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CC"/>
        <bgColor rgb="FFFFF2CC"/>
      </patternFill>
    </fill>
    <fill>
      <patternFill patternType="solid">
        <fgColor rgb="FFCCFFCC"/>
        <bgColor rgb="FFEEEEEE"/>
      </patternFill>
    </fill>
    <fill>
      <patternFill patternType="solid">
        <fgColor rgb="FFFFCCCC"/>
        <bgColor rgb="FFF5E2A9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666666"/>
      </patternFill>
    </fill>
    <fill>
      <patternFill patternType="solid">
        <fgColor rgb="FFDDDDDD"/>
        <bgColor rgb="FFEEEEEE"/>
      </patternFill>
    </fill>
    <fill>
      <patternFill patternType="solid">
        <fgColor rgb="FFFFFFFF"/>
        <bgColor rgb="FFF2F2F2"/>
      </patternFill>
    </fill>
    <fill>
      <patternFill patternType="solid">
        <fgColor rgb="FF6699CC"/>
        <bgColor rgb="FF9999FF"/>
      </patternFill>
    </fill>
    <fill>
      <patternFill patternType="solid">
        <fgColor rgb="FFFFF2CC"/>
        <bgColor rgb="FFFFFFCC"/>
      </patternFill>
    </fill>
    <fill>
      <patternFill patternType="solid">
        <fgColor rgb="FFF2F2F2"/>
        <bgColor rgb="FFEEEEEE"/>
      </patternFill>
    </fill>
    <fill>
      <patternFill patternType="solid">
        <fgColor rgb="FF006699"/>
        <bgColor rgb="FF008080"/>
      </patternFill>
    </fill>
    <fill>
      <patternFill patternType="solid">
        <fgColor rgb="FFEEEEEE"/>
        <bgColor rgb="FFF2F2F2"/>
      </patternFill>
    </fill>
    <fill>
      <patternFill patternType="solid">
        <fgColor rgb="FFF5E2A9"/>
        <bgColor rgb="FFFFF2CC"/>
      </patternFill>
    </fill>
    <fill>
      <patternFill patternType="solid">
        <fgColor rgb="FFFF3333"/>
        <bgColor rgb="FFCC0000"/>
      </patternFill>
    </fill>
    <fill>
      <patternFill patternType="solid">
        <fgColor theme="8"/>
        <bgColor indexed="64"/>
      </patternFill>
    </fill>
  </fills>
  <borders count="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0">
    <xf numFmtId="0" fontId="0" fillId="0" borderId="0"/>
    <xf numFmtId="0" fontId="1" fillId="0" borderId="0" applyBorder="0" applyProtection="0"/>
    <xf numFmtId="0" fontId="2" fillId="0" borderId="0" applyBorder="0" applyProtection="0"/>
    <xf numFmtId="0" fontId="3" fillId="0" borderId="0" applyBorder="0" applyProtection="0"/>
    <xf numFmtId="0" fontId="21" fillId="0" borderId="0" applyBorder="0" applyProtection="0"/>
    <xf numFmtId="0" fontId="4" fillId="2" borderId="1" applyProtection="0"/>
    <xf numFmtId="0" fontId="5" fillId="0" borderId="0" applyBorder="0" applyProtection="0"/>
    <xf numFmtId="0" fontId="6" fillId="0" borderId="0" applyBorder="0" applyProtection="0"/>
    <xf numFmtId="0" fontId="21" fillId="0" borderId="0" applyBorder="0" applyProtection="0"/>
    <xf numFmtId="0" fontId="7" fillId="3" borderId="0" applyBorder="0" applyProtection="0"/>
    <xf numFmtId="0" fontId="8" fillId="2" borderId="0" applyBorder="0" applyProtection="0"/>
    <xf numFmtId="0" fontId="9" fillId="4" borderId="0" applyBorder="0" applyProtection="0"/>
    <xf numFmtId="0" fontId="9" fillId="0" borderId="0" applyBorder="0" applyProtection="0"/>
    <xf numFmtId="0" fontId="10" fillId="5" borderId="0" applyBorder="0" applyProtection="0"/>
    <xf numFmtId="0" fontId="11" fillId="0" borderId="0" applyBorder="0" applyProtection="0"/>
    <xf numFmtId="0" fontId="12" fillId="6" borderId="0" applyBorder="0" applyProtection="0"/>
    <xf numFmtId="0" fontId="12" fillId="7" borderId="0" applyBorder="0" applyProtection="0"/>
    <xf numFmtId="0" fontId="11" fillId="8" borderId="0" applyBorder="0" applyProtection="0"/>
    <xf numFmtId="0" fontId="13" fillId="0" borderId="0"/>
    <xf numFmtId="0" fontId="12" fillId="0" borderId="0" applyBorder="0" applyProtection="0"/>
  </cellStyleXfs>
  <cellXfs count="56">
    <xf numFmtId="0" fontId="0" fillId="0" borderId="0" xfId="0"/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14" fillId="9" borderId="2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0" fontId="14" fillId="9" borderId="0" xfId="0" applyFont="1" applyFill="1" applyBorder="1" applyAlignment="1">
      <alignment horizontal="left" vertical="center"/>
    </xf>
    <xf numFmtId="0" fontId="16" fillId="10" borderId="0" xfId="18" applyFont="1" applyFill="1" applyBorder="1" applyAlignment="1" applyProtection="1">
      <alignment horizontal="center" vertical="center"/>
      <protection locked="0"/>
    </xf>
    <xf numFmtId="0" fontId="17" fillId="8" borderId="0" xfId="18" applyFont="1" applyFill="1" applyBorder="1" applyAlignment="1" applyProtection="1">
      <alignment horizontal="center" vertical="center"/>
      <protection locked="0"/>
    </xf>
    <xf numFmtId="165" fontId="17" fillId="11" borderId="0" xfId="18" applyNumberFormat="1" applyFont="1" applyFill="1" applyBorder="1" applyAlignment="1" applyProtection="1">
      <alignment horizontal="center" vertical="center"/>
      <protection locked="0"/>
    </xf>
    <xf numFmtId="0" fontId="17" fillId="12" borderId="0" xfId="18" applyFont="1" applyFill="1" applyBorder="1" applyAlignment="1" applyProtection="1">
      <alignment horizontal="left" vertical="center"/>
    </xf>
    <xf numFmtId="0" fontId="17" fillId="12" borderId="0" xfId="18" applyFont="1" applyFill="1" applyBorder="1" applyAlignment="1" applyProtection="1">
      <alignment vertical="center"/>
    </xf>
    <xf numFmtId="165" fontId="17" fillId="0" borderId="0" xfId="18" applyNumberFormat="1" applyFont="1" applyBorder="1" applyAlignment="1" applyProtection="1">
      <alignment horizontal="center" vertical="center"/>
    </xf>
    <xf numFmtId="0" fontId="16" fillId="13" borderId="0" xfId="18" applyFont="1" applyFill="1" applyBorder="1" applyAlignment="1" applyProtection="1">
      <alignment horizontal="center" vertical="center"/>
      <protection locked="0"/>
    </xf>
    <xf numFmtId="0" fontId="17" fillId="14" borderId="0" xfId="18" applyFont="1" applyFill="1" applyBorder="1" applyAlignment="1" applyProtection="1">
      <alignment horizontal="center" vertical="center"/>
      <protection locked="0"/>
    </xf>
    <xf numFmtId="165" fontId="17" fillId="15" borderId="0" xfId="18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/>
    <xf numFmtId="0" fontId="16" fillId="10" borderId="3" xfId="18" applyFont="1" applyFill="1" applyBorder="1" applyAlignment="1" applyProtection="1">
      <alignment vertical="center"/>
      <protection locked="0"/>
    </xf>
    <xf numFmtId="0" fontId="17" fillId="8" borderId="3" xfId="18" applyFont="1" applyFill="1" applyBorder="1" applyAlignment="1" applyProtection="1">
      <alignment horizontal="center" vertical="center"/>
      <protection locked="0"/>
    </xf>
    <xf numFmtId="165" fontId="17" fillId="11" borderId="3" xfId="18" applyNumberFormat="1" applyFont="1" applyFill="1" applyBorder="1" applyAlignment="1" applyProtection="1">
      <alignment horizontal="center" vertical="center"/>
      <protection locked="0"/>
    </xf>
    <xf numFmtId="0" fontId="16" fillId="13" borderId="3" xfId="18" applyFont="1" applyFill="1" applyBorder="1" applyAlignment="1" applyProtection="1">
      <alignment vertical="center"/>
      <protection locked="0"/>
    </xf>
    <xf numFmtId="0" fontId="17" fillId="14" borderId="3" xfId="18" applyFont="1" applyFill="1" applyBorder="1" applyAlignment="1" applyProtection="1">
      <alignment horizontal="center" vertical="center"/>
      <protection locked="0"/>
    </xf>
    <xf numFmtId="165" fontId="17" fillId="15" borderId="3" xfId="18" applyNumberFormat="1" applyFont="1" applyFill="1" applyBorder="1" applyAlignment="1" applyProtection="1">
      <alignment horizontal="center" vertical="center"/>
      <protection locked="0"/>
    </xf>
    <xf numFmtId="0" fontId="17" fillId="14" borderId="5" xfId="18" applyFont="1" applyFill="1" applyBorder="1" applyAlignment="1" applyProtection="1">
      <alignment horizontal="center" vertical="center"/>
      <protection locked="0"/>
    </xf>
    <xf numFmtId="165" fontId="17" fillId="15" borderId="5" xfId="18" applyNumberFormat="1" applyFont="1" applyFill="1" applyBorder="1" applyAlignment="1" applyProtection="1">
      <alignment horizontal="center" vertical="center"/>
      <protection locked="0"/>
    </xf>
    <xf numFmtId="0" fontId="17" fillId="8" borderId="5" xfId="18" applyFont="1" applyFill="1" applyBorder="1" applyAlignment="1" applyProtection="1">
      <alignment horizontal="center" vertical="center"/>
      <protection locked="0"/>
    </xf>
    <xf numFmtId="165" fontId="17" fillId="11" borderId="5" xfId="18" applyNumberFormat="1" applyFont="1" applyFill="1" applyBorder="1" applyAlignment="1" applyProtection="1">
      <alignment horizontal="center" vertical="center"/>
      <protection locked="0"/>
    </xf>
    <xf numFmtId="0" fontId="16" fillId="0" borderId="0" xfId="18" applyFont="1" applyBorder="1" applyAlignment="1" applyProtection="1">
      <alignment horizontal="center" vertical="center"/>
      <protection locked="0"/>
    </xf>
    <xf numFmtId="0" fontId="17" fillId="0" borderId="0" xfId="18" applyFont="1" applyBorder="1" applyAlignment="1" applyProtection="1">
      <alignment horizontal="center" vertical="center"/>
      <protection locked="0"/>
    </xf>
    <xf numFmtId="165" fontId="17" fillId="0" borderId="0" xfId="18" applyNumberFormat="1" applyFont="1" applyBorder="1" applyAlignment="1" applyProtection="1">
      <alignment horizontal="center" vertical="center"/>
      <protection locked="0"/>
    </xf>
    <xf numFmtId="165" fontId="17" fillId="16" borderId="0" xfId="18" applyNumberFormat="1" applyFont="1" applyFill="1" applyBorder="1" applyAlignment="1" applyProtection="1">
      <alignment horizontal="center" vertical="center"/>
    </xf>
    <xf numFmtId="0" fontId="18" fillId="12" borderId="0" xfId="18" applyFont="1" applyFill="1" applyBorder="1" applyAlignment="1" applyProtection="1">
      <alignment horizontal="right" vertical="center"/>
    </xf>
    <xf numFmtId="0" fontId="18" fillId="0" borderId="0" xfId="0" applyFont="1" applyAlignment="1">
      <alignment vertical="center"/>
    </xf>
    <xf numFmtId="166" fontId="17" fillId="0" borderId="0" xfId="18" applyNumberFormat="1" applyFont="1" applyBorder="1" applyAlignment="1" applyProtection="1">
      <alignment horizontal="center"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4" fillId="14" borderId="2" xfId="0" applyFont="1" applyFill="1" applyBorder="1" applyAlignment="1">
      <alignment horizontal="left" vertical="center" indent="1"/>
    </xf>
    <xf numFmtId="0" fontId="19" fillId="0" borderId="2" xfId="0" applyFont="1" applyBorder="1" applyAlignment="1">
      <alignment horizontal="right" vertical="center" indent="1"/>
    </xf>
    <xf numFmtId="0" fontId="14" fillId="14" borderId="2" xfId="0" applyFont="1" applyFill="1" applyBorder="1" applyAlignment="1">
      <alignment horizontal="center" vertical="center"/>
    </xf>
    <xf numFmtId="164" fontId="22" fillId="14" borderId="2" xfId="0" applyNumberFormat="1" applyFont="1" applyFill="1" applyBorder="1" applyAlignment="1">
      <alignment horizontal="center" vertical="center"/>
    </xf>
    <xf numFmtId="0" fontId="22" fillId="14" borderId="2" xfId="0" applyFont="1" applyFill="1" applyBorder="1" applyAlignment="1">
      <alignment horizontal="center" vertical="center"/>
    </xf>
    <xf numFmtId="167" fontId="14" fillId="14" borderId="2" xfId="0" applyNumberFormat="1" applyFont="1" applyFill="1" applyBorder="1" applyAlignment="1">
      <alignment horizontal="center" vertical="center" wrapText="1"/>
    </xf>
    <xf numFmtId="14" fontId="20" fillId="0" borderId="0" xfId="0" applyNumberFormat="1" applyFont="1" applyAlignment="1">
      <alignment horizontal="center" vertical="center"/>
    </xf>
    <xf numFmtId="165" fontId="18" fillId="0" borderId="0" xfId="0" applyNumberFormat="1" applyFont="1" applyAlignment="1">
      <alignment vertical="center" wrapText="1"/>
    </xf>
    <xf numFmtId="0" fontId="16" fillId="13" borderId="4" xfId="18" applyFont="1" applyFill="1" applyBorder="1" applyAlignment="1" applyProtection="1">
      <alignment horizontal="center" vertical="center"/>
      <protection locked="0"/>
    </xf>
    <xf numFmtId="0" fontId="16" fillId="10" borderId="4" xfId="18" applyFont="1" applyFill="1" applyBorder="1" applyAlignment="1" applyProtection="1">
      <alignment horizontal="center" vertical="center"/>
      <protection locked="0"/>
    </xf>
    <xf numFmtId="0" fontId="16" fillId="0" borderId="0" xfId="18" applyFont="1" applyBorder="1" applyAlignment="1" applyProtection="1">
      <alignment horizontal="center" vertical="center"/>
      <protection locked="0"/>
    </xf>
    <xf numFmtId="165" fontId="18" fillId="0" borderId="0" xfId="18" applyNumberFormat="1" applyFont="1" applyBorder="1" applyAlignment="1" applyProtection="1">
      <alignment horizontal="left" vertical="center" wrapText="1"/>
      <protection locked="0"/>
    </xf>
    <xf numFmtId="165" fontId="18" fillId="0" borderId="0" xfId="18" applyNumberFormat="1" applyFont="1" applyBorder="1" applyAlignment="1" applyProtection="1">
      <alignment horizontal="center" vertical="center" wrapText="1"/>
      <protection locked="0"/>
    </xf>
    <xf numFmtId="164" fontId="22" fillId="14" borderId="2" xfId="0" applyNumberFormat="1" applyFont="1" applyFill="1" applyBorder="1" applyAlignment="1">
      <alignment horizontal="center" vertical="center"/>
    </xf>
    <xf numFmtId="0" fontId="22" fillId="14" borderId="2" xfId="0" applyFont="1" applyFill="1" applyBorder="1" applyAlignment="1">
      <alignment horizontal="center" vertical="center"/>
    </xf>
    <xf numFmtId="0" fontId="0" fillId="0" borderId="0" xfId="0" applyFont="1"/>
    <xf numFmtId="0" fontId="23" fillId="17" borderId="0" xfId="0" applyFont="1" applyFill="1" applyAlignment="1">
      <alignment horizontal="left" vertical="center" wrapText="1"/>
    </xf>
    <xf numFmtId="169" fontId="0" fillId="0" borderId="2" xfId="0" applyNumberFormat="1" applyBorder="1" applyAlignment="1">
      <alignment horizontal="center" vertical="center"/>
    </xf>
  </cellXfs>
  <cellStyles count="20">
    <cellStyle name="Accent" xfId="14"/>
    <cellStyle name="Accent 1" xfId="15"/>
    <cellStyle name="Accent 2" xfId="16"/>
    <cellStyle name="Accent 3" xfId="17"/>
    <cellStyle name="Bad" xfId="11"/>
    <cellStyle name="Error" xfId="13"/>
    <cellStyle name="Footnote" xfId="6"/>
    <cellStyle name="Good" xfId="9"/>
    <cellStyle name="Heading" xfId="1"/>
    <cellStyle name="Heading 1" xfId="2"/>
    <cellStyle name="Heading 2" xfId="3"/>
    <cellStyle name="Hyperlink" xfId="7"/>
    <cellStyle name="Neutral" xfId="10"/>
    <cellStyle name="Normal" xfId="0" builtinId="0"/>
    <cellStyle name="Normal 2" xfId="18"/>
    <cellStyle name="Note" xfId="5"/>
    <cellStyle name="Status" xfId="8"/>
    <cellStyle name="suppr_nom" xfId="19"/>
    <cellStyle name="Text" xfId="4"/>
    <cellStyle name="Warning" xfId="12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F5E2A9"/>
      <rgbColor rgb="FF808080"/>
      <rgbColor rgb="FF9999FF"/>
      <rgbColor rgb="FF993366"/>
      <rgbColor rgb="FFFFFFCC"/>
      <rgbColor rgb="FFEEEEEE"/>
      <rgbColor rgb="FF660066"/>
      <rgbColor rgb="FFFF8080"/>
      <rgbColor rgb="FF006699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CCFFCC"/>
      <rgbColor rgb="FFFFF2CC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3333"/>
      <rgbColor rgb="FF666666"/>
      <rgbColor rgb="FF6699CC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109"/>
  <sheetViews>
    <sheetView showGridLines="0" zoomScale="80" zoomScaleNormal="80" workbookViewId="0">
      <selection activeCell="C33" sqref="C33"/>
    </sheetView>
  </sheetViews>
  <sheetFormatPr baseColWidth="10" defaultColWidth="11.5703125" defaultRowHeight="15.75" x14ac:dyDescent="0.2"/>
  <cols>
    <col min="1" max="1" width="6.5703125" style="1" customWidth="1"/>
    <col min="2" max="2" width="20.42578125" style="1" customWidth="1"/>
    <col min="3" max="7" width="10.140625" style="1" customWidth="1"/>
    <col min="8" max="8" width="10.140625" style="2" customWidth="1"/>
    <col min="9" max="49" width="10.140625" style="1" customWidth="1"/>
    <col min="50" max="64" width="10.7109375" style="1" customWidth="1"/>
  </cols>
  <sheetData>
    <row r="1" spans="2:20" ht="15.95" customHeight="1" x14ac:dyDescent="0.2"/>
    <row r="2" spans="2:20" ht="15.95" customHeight="1" x14ac:dyDescent="0.2">
      <c r="C2" s="3">
        <v>2019</v>
      </c>
      <c r="I2" s="4">
        <f>Année+1</f>
        <v>2020</v>
      </c>
      <c r="O2" s="4">
        <f>Année+2</f>
        <v>2021</v>
      </c>
    </row>
    <row r="3" spans="2:20" ht="15.95" customHeight="1" x14ac:dyDescent="0.2">
      <c r="B3" s="5" t="str">
        <f>COUNTA(B4:B48)&amp;" agents"</f>
        <v>43 agents</v>
      </c>
      <c r="E3" s="6">
        <f>DATE(Année,1,1)</f>
        <v>43466</v>
      </c>
      <c r="K3" s="6">
        <f>DATE(Année_2,1,1)</f>
        <v>43831</v>
      </c>
      <c r="N3" s="2"/>
      <c r="Q3" s="6">
        <f>DATE(Année_3,1,1)</f>
        <v>44197</v>
      </c>
      <c r="T3" s="2"/>
    </row>
    <row r="4" spans="2:20" ht="15.95" customHeight="1" x14ac:dyDescent="0.2">
      <c r="B4" s="7" t="s">
        <v>67</v>
      </c>
      <c r="C4" s="8">
        <v>2018</v>
      </c>
      <c r="D4" s="9" t="s">
        <v>0</v>
      </c>
      <c r="E4" s="10">
        <v>43456</v>
      </c>
      <c r="F4" s="11" t="s">
        <v>1</v>
      </c>
      <c r="G4" s="12"/>
      <c r="H4" s="13">
        <f>DATE(Année,1,1)</f>
        <v>43466</v>
      </c>
      <c r="I4" s="14">
        <f>C6</f>
        <v>2019</v>
      </c>
      <c r="J4" s="15" t="s">
        <v>0</v>
      </c>
      <c r="K4" s="16">
        <f>E14</f>
        <v>43820</v>
      </c>
      <c r="L4" s="11" t="s">
        <v>1</v>
      </c>
      <c r="M4" s="12"/>
      <c r="N4" s="13">
        <f>DATE(Année_2,1,1)</f>
        <v>43831</v>
      </c>
      <c r="O4" s="14">
        <f>I6</f>
        <v>2020</v>
      </c>
      <c r="P4" s="15" t="s">
        <v>0</v>
      </c>
      <c r="Q4" s="16">
        <f>K14</f>
        <v>44184</v>
      </c>
      <c r="R4" s="11" t="s">
        <v>1</v>
      </c>
      <c r="S4" s="12"/>
      <c r="T4" s="13">
        <f>DATE(Année_3,1,1)</f>
        <v>44197</v>
      </c>
    </row>
    <row r="5" spans="2:20" ht="15.95" customHeight="1" x14ac:dyDescent="0.2">
      <c r="B5" s="7" t="s">
        <v>68</v>
      </c>
      <c r="C5" s="18"/>
      <c r="D5" s="19"/>
      <c r="E5" s="20">
        <v>43470</v>
      </c>
      <c r="F5" s="12" t="s">
        <v>2</v>
      </c>
      <c r="G5" s="12"/>
      <c r="H5" s="13">
        <f>IF(MOD(19*MOD(Année,19)+24,30)+MOD(2*MOD(Année,4)+4*MOD(Année,7)+6* MOD(19*MOD(Année,19)+24,30)+5,7)-9&lt;=0,DATE(Année,3,22+MOD(19*MOD(Année, 19)+24,30)+MOD(2*MOD(Année,4)+4*MOD(Année,7)+6*MOD(19*MOD(Année,19)+24, 30)+5,7)),DATE(Année,4,MOD(19*MOD(Année,19)+24,30)+MOD(2*MOD(Année,4)+4* MOD(Année,7)+6*MOD(19*MOD(Année,19)+24,30)+5,7)-9))</f>
        <v>43576</v>
      </c>
      <c r="I5" s="21"/>
      <c r="J5" s="22"/>
      <c r="K5" s="23">
        <f>E15</f>
        <v>43836</v>
      </c>
      <c r="L5" s="12" t="s">
        <v>2</v>
      </c>
      <c r="M5" s="12"/>
      <c r="N5" s="13">
        <f>IF(MOD(19*MOD(Année_2,19)+24,30)+MOD(2*MOD(Année_2,4)+4*MOD(Année_2,7)+6* MOD(19*MOD(Année_2,19)+24,30)+5,7)-9&lt;=0,DATE(Année_2,3,22+MOD(19*MOD(Année_2, 19)+24,30)+MOD(2*MOD(Année_2,4)+4*MOD(Année_2,7)+6*MOD(19*MOD(Année_2,19)+24, 30)+5,7)),DATE(Année_2,4,MOD(19*MOD(Année_2,19)+24,30)+MOD(2*MOD(Année_2,4)+4* MOD(Année_2,7)+6*MOD(19*MOD(Année_2,19)+24,30)+5,7)-9))</f>
        <v>43933</v>
      </c>
      <c r="O5" s="21"/>
      <c r="P5" s="22"/>
      <c r="Q5" s="23">
        <f>K15</f>
        <v>44200</v>
      </c>
      <c r="R5" s="12" t="s">
        <v>2</v>
      </c>
      <c r="S5" s="12"/>
      <c r="T5" s="13">
        <f>IF(MOD(19*MOD(Année_3,19)+24,30)+MOD(2*MOD(Année_3,4)+4*MOD(Année_3,7)+6* MOD(19*MOD(Année_3,19)+24,30)+5,7)-9&lt;=0,DATE(Année_3,3,22+MOD(19*MOD(Année_3, 19)+24,30)+MOD(2*MOD(Année_3,4)+4*MOD(Année_3,7)+6*MOD(19*MOD(Année_3,19)+24, 30)+5,7)),DATE(Année_3,4,MOD(19*MOD(Année_3,19)+24,30)+MOD(2*MOD(Année_3,4)+4* MOD(Année_3,7)+6*MOD(19*MOD(Année_3,19)+24,30)+5,7)-9))</f>
        <v>44290</v>
      </c>
    </row>
    <row r="6" spans="2:20" ht="15.95" customHeight="1" x14ac:dyDescent="0.2">
      <c r="B6" s="7" t="s">
        <v>69</v>
      </c>
      <c r="C6" s="46">
        <v>2019</v>
      </c>
      <c r="D6" s="24" t="s">
        <v>4</v>
      </c>
      <c r="E6" s="25">
        <v>43505</v>
      </c>
      <c r="F6" s="11" t="s">
        <v>5</v>
      </c>
      <c r="G6" s="12"/>
      <c r="H6" s="13">
        <f>H5+1</f>
        <v>43577</v>
      </c>
      <c r="I6" s="47">
        <f>I4+1</f>
        <v>2020</v>
      </c>
      <c r="J6" s="26" t="s">
        <v>4</v>
      </c>
      <c r="K6" s="27">
        <v>43876</v>
      </c>
      <c r="L6" s="11" t="s">
        <v>5</v>
      </c>
      <c r="M6" s="12"/>
      <c r="N6" s="13">
        <f>N5+1</f>
        <v>43934</v>
      </c>
      <c r="O6" s="47">
        <f>O4+1</f>
        <v>2021</v>
      </c>
      <c r="P6" s="26" t="s">
        <v>4</v>
      </c>
      <c r="Q6" s="27">
        <v>44240</v>
      </c>
      <c r="R6" s="11" t="s">
        <v>5</v>
      </c>
      <c r="S6" s="12"/>
      <c r="T6" s="13">
        <f>T5+1</f>
        <v>44291</v>
      </c>
    </row>
    <row r="7" spans="2:20" ht="15.95" customHeight="1" x14ac:dyDescent="0.2">
      <c r="B7" s="7" t="s">
        <v>70</v>
      </c>
      <c r="C7" s="46"/>
      <c r="D7" s="15"/>
      <c r="E7" s="16">
        <v>43521</v>
      </c>
      <c r="F7" s="12" t="s">
        <v>6</v>
      </c>
      <c r="G7" s="12"/>
      <c r="H7" s="13">
        <f>DATE(Année,5,1)</f>
        <v>43586</v>
      </c>
      <c r="I7" s="47"/>
      <c r="J7" s="9"/>
      <c r="K7" s="10">
        <v>43892</v>
      </c>
      <c r="L7" s="12" t="s">
        <v>6</v>
      </c>
      <c r="M7" s="12"/>
      <c r="N7" s="13">
        <f>DATE(Année_2,5,1)</f>
        <v>43952</v>
      </c>
      <c r="O7" s="47"/>
      <c r="P7" s="9"/>
      <c r="Q7" s="10">
        <v>44255</v>
      </c>
      <c r="R7" s="12" t="s">
        <v>6</v>
      </c>
      <c r="S7" s="12"/>
      <c r="T7" s="13">
        <f>DATE(Année_3,5,1)</f>
        <v>44317</v>
      </c>
    </row>
    <row r="8" spans="2:20" ht="15.95" customHeight="1" x14ac:dyDescent="0.2">
      <c r="B8" s="7" t="s">
        <v>71</v>
      </c>
      <c r="C8" s="46"/>
      <c r="D8" s="15" t="s">
        <v>7</v>
      </c>
      <c r="E8" s="16">
        <v>43561</v>
      </c>
      <c r="F8" s="12" t="s">
        <v>8</v>
      </c>
      <c r="G8" s="12"/>
      <c r="H8" s="13">
        <f>DATE(Année,5,8)</f>
        <v>43593</v>
      </c>
      <c r="I8" s="47"/>
      <c r="J8" s="9" t="s">
        <v>7</v>
      </c>
      <c r="K8" s="10">
        <v>43932</v>
      </c>
      <c r="L8" s="12" t="s">
        <v>8</v>
      </c>
      <c r="M8" s="12"/>
      <c r="N8" s="13">
        <f>DATE(Année_2,5,8)</f>
        <v>43959</v>
      </c>
      <c r="O8" s="47"/>
      <c r="P8" s="9" t="s">
        <v>7</v>
      </c>
      <c r="Q8" s="10"/>
      <c r="R8" s="12" t="s">
        <v>8</v>
      </c>
      <c r="S8" s="12"/>
      <c r="T8" s="13">
        <f>DATE(Année_3,5,8)</f>
        <v>44324</v>
      </c>
    </row>
    <row r="9" spans="2:20" ht="15.95" customHeight="1" x14ac:dyDescent="0.2">
      <c r="B9" s="7" t="s">
        <v>72</v>
      </c>
      <c r="C9" s="46"/>
      <c r="D9" s="15"/>
      <c r="E9" s="16">
        <v>43578</v>
      </c>
      <c r="F9" s="12" t="s">
        <v>9</v>
      </c>
      <c r="G9" s="12"/>
      <c r="H9" s="13">
        <f>H5+39</f>
        <v>43615</v>
      </c>
      <c r="I9" s="47"/>
      <c r="J9" s="9"/>
      <c r="K9" s="10">
        <v>43948</v>
      </c>
      <c r="L9" s="12" t="s">
        <v>9</v>
      </c>
      <c r="M9" s="12"/>
      <c r="N9" s="13">
        <f>N5+39</f>
        <v>43972</v>
      </c>
      <c r="O9" s="47"/>
      <c r="P9" s="9"/>
      <c r="Q9" s="10"/>
      <c r="R9" s="12" t="s">
        <v>9</v>
      </c>
      <c r="S9" s="12"/>
      <c r="T9" s="13">
        <f>T5+39</f>
        <v>44329</v>
      </c>
    </row>
    <row r="10" spans="2:20" ht="15.95" customHeight="1" x14ac:dyDescent="0.2">
      <c r="B10" s="7" t="s">
        <v>73</v>
      </c>
      <c r="C10" s="46"/>
      <c r="D10" s="15" t="s">
        <v>10</v>
      </c>
      <c r="E10" s="16">
        <v>43652</v>
      </c>
      <c r="F10" s="12" t="s">
        <v>11</v>
      </c>
      <c r="G10" s="12"/>
      <c r="H10" s="13">
        <f>H5+49</f>
        <v>43625</v>
      </c>
      <c r="I10" s="47"/>
      <c r="J10" s="9" t="s">
        <v>10</v>
      </c>
      <c r="K10" s="10">
        <v>44016</v>
      </c>
      <c r="L10" s="12" t="s">
        <v>11</v>
      </c>
      <c r="M10" s="12"/>
      <c r="N10" s="13">
        <f>N5+49</f>
        <v>43982</v>
      </c>
      <c r="O10" s="47"/>
      <c r="P10" s="9" t="s">
        <v>10</v>
      </c>
      <c r="Q10" s="10"/>
      <c r="R10" s="12" t="s">
        <v>11</v>
      </c>
      <c r="S10" s="12"/>
      <c r="T10" s="13">
        <f>T5+49</f>
        <v>44339</v>
      </c>
    </row>
    <row r="11" spans="2:20" ht="15.95" customHeight="1" x14ac:dyDescent="0.2">
      <c r="B11" s="7" t="s">
        <v>74</v>
      </c>
      <c r="C11" s="46"/>
      <c r="D11" s="15"/>
      <c r="E11" s="16">
        <v>43710</v>
      </c>
      <c r="F11" s="12" t="s">
        <v>12</v>
      </c>
      <c r="G11" s="12"/>
      <c r="H11" s="13">
        <f>H5+50</f>
        <v>43626</v>
      </c>
      <c r="I11" s="47"/>
      <c r="J11" s="9"/>
      <c r="K11" s="10">
        <v>44075</v>
      </c>
      <c r="L11" s="12" t="s">
        <v>12</v>
      </c>
      <c r="M11" s="12"/>
      <c r="N11" s="13">
        <f>N5+50</f>
        <v>43983</v>
      </c>
      <c r="O11" s="47"/>
      <c r="P11" s="9"/>
      <c r="Q11" s="10"/>
      <c r="R11" s="12" t="s">
        <v>12</v>
      </c>
      <c r="S11" s="12"/>
      <c r="T11" s="13">
        <f>T5+50</f>
        <v>44340</v>
      </c>
    </row>
    <row r="12" spans="2:20" ht="15.95" customHeight="1" x14ac:dyDescent="0.2">
      <c r="B12" s="7" t="s">
        <v>75</v>
      </c>
      <c r="C12" s="46"/>
      <c r="D12" s="15" t="s">
        <v>13</v>
      </c>
      <c r="E12" s="16">
        <v>43757</v>
      </c>
      <c r="F12" s="12" t="s">
        <v>14</v>
      </c>
      <c r="G12" s="12"/>
      <c r="H12" s="13">
        <f>DATE(Année,7,14)</f>
        <v>43660</v>
      </c>
      <c r="I12" s="47"/>
      <c r="J12" s="9" t="s">
        <v>13</v>
      </c>
      <c r="K12" s="10">
        <v>44121</v>
      </c>
      <c r="L12" s="12" t="s">
        <v>14</v>
      </c>
      <c r="M12" s="12"/>
      <c r="N12" s="13">
        <f>DATE(Année_2,7,14)</f>
        <v>44026</v>
      </c>
      <c r="O12" s="47"/>
      <c r="P12" s="9" t="s">
        <v>13</v>
      </c>
      <c r="Q12" s="10"/>
      <c r="R12" s="12" t="s">
        <v>14</v>
      </c>
      <c r="S12" s="12"/>
      <c r="T12" s="13">
        <f>DATE(Année_3,7,14)</f>
        <v>44391</v>
      </c>
    </row>
    <row r="13" spans="2:20" ht="15.95" customHeight="1" x14ac:dyDescent="0.2">
      <c r="B13" s="7" t="s">
        <v>76</v>
      </c>
      <c r="C13" s="46"/>
      <c r="D13" s="15"/>
      <c r="E13" s="16">
        <v>43773</v>
      </c>
      <c r="F13" s="12" t="s">
        <v>15</v>
      </c>
      <c r="G13" s="12"/>
      <c r="H13" s="13">
        <f>DATE(Année,8,15)</f>
        <v>43692</v>
      </c>
      <c r="I13" s="47"/>
      <c r="J13" s="9"/>
      <c r="K13" s="10">
        <v>44137</v>
      </c>
      <c r="L13" s="12" t="s">
        <v>15</v>
      </c>
      <c r="M13" s="12"/>
      <c r="N13" s="13">
        <f>DATE(Année_2,8,15)</f>
        <v>44058</v>
      </c>
      <c r="O13" s="47"/>
      <c r="P13" s="9"/>
      <c r="Q13" s="10"/>
      <c r="R13" s="12" t="s">
        <v>15</v>
      </c>
      <c r="S13" s="12"/>
      <c r="T13" s="13">
        <f>DATE(Année_3,8,15)</f>
        <v>44423</v>
      </c>
    </row>
    <row r="14" spans="2:20" ht="15.95" customHeight="1" x14ac:dyDescent="0.2">
      <c r="B14" s="7" t="s">
        <v>77</v>
      </c>
      <c r="C14" s="46"/>
      <c r="D14" s="15" t="s">
        <v>0</v>
      </c>
      <c r="E14" s="16">
        <v>43820</v>
      </c>
      <c r="F14" s="12" t="s">
        <v>13</v>
      </c>
      <c r="G14" s="12"/>
      <c r="H14" s="13">
        <f>DATE(Année,11,1)</f>
        <v>43770</v>
      </c>
      <c r="I14" s="47"/>
      <c r="J14" s="9" t="s">
        <v>0</v>
      </c>
      <c r="K14" s="10">
        <v>44184</v>
      </c>
      <c r="L14" s="12" t="s">
        <v>13</v>
      </c>
      <c r="M14" s="12"/>
      <c r="N14" s="13">
        <f>DATE(Année_2,11,1)</f>
        <v>44136</v>
      </c>
      <c r="O14" s="47"/>
      <c r="P14" s="9" t="s">
        <v>0</v>
      </c>
      <c r="Q14" s="10"/>
      <c r="R14" s="12" t="s">
        <v>13</v>
      </c>
      <c r="S14" s="12"/>
      <c r="T14" s="13">
        <f>DATE(Année_3,11,1)</f>
        <v>44501</v>
      </c>
    </row>
    <row r="15" spans="2:20" ht="15.95" customHeight="1" x14ac:dyDescent="0.2">
      <c r="B15" s="7" t="s">
        <v>78</v>
      </c>
      <c r="C15" s="46"/>
      <c r="D15" s="22"/>
      <c r="E15" s="23">
        <v>43836</v>
      </c>
      <c r="F15" s="12" t="s">
        <v>16</v>
      </c>
      <c r="G15" s="12"/>
      <c r="H15" s="13">
        <f>DATE(Année,11,11)</f>
        <v>43780</v>
      </c>
      <c r="I15" s="47"/>
      <c r="J15" s="19"/>
      <c r="K15" s="20">
        <v>44200</v>
      </c>
      <c r="L15" s="12" t="s">
        <v>16</v>
      </c>
      <c r="M15" s="12"/>
      <c r="N15" s="13">
        <f>DATE(Année_2,11,11)</f>
        <v>44146</v>
      </c>
      <c r="O15" s="47"/>
      <c r="P15" s="19"/>
      <c r="Q15" s="20"/>
      <c r="R15" s="12" t="s">
        <v>16</v>
      </c>
      <c r="S15" s="12"/>
      <c r="T15" s="13">
        <f>DATE(Année_3,11,11)</f>
        <v>44511</v>
      </c>
    </row>
    <row r="16" spans="2:20" ht="15.95" customHeight="1" x14ac:dyDescent="0.2">
      <c r="B16" s="7" t="s">
        <v>79</v>
      </c>
      <c r="C16" s="48"/>
      <c r="D16" s="29"/>
      <c r="E16" s="30"/>
      <c r="F16" s="12" t="s">
        <v>0</v>
      </c>
      <c r="G16" s="12"/>
      <c r="H16" s="13">
        <f>DATE(Année,12,25)</f>
        <v>43824</v>
      </c>
      <c r="I16" s="28"/>
      <c r="J16" s="29"/>
      <c r="K16" s="30"/>
      <c r="L16" s="12" t="s">
        <v>0</v>
      </c>
      <c r="M16" s="12"/>
      <c r="N16" s="13">
        <f>DATE(Année_2,12,25)</f>
        <v>44190</v>
      </c>
      <c r="O16" s="28"/>
      <c r="P16" s="29"/>
      <c r="Q16" s="30"/>
      <c r="R16" s="12" t="s">
        <v>0</v>
      </c>
      <c r="S16" s="12"/>
      <c r="T16" s="13">
        <f>DATE(Année_3,12,25)</f>
        <v>44555</v>
      </c>
    </row>
    <row r="17" spans="2:23" ht="15.95" customHeight="1" x14ac:dyDescent="0.2">
      <c r="B17" s="7" t="s">
        <v>80</v>
      </c>
      <c r="C17" s="48"/>
      <c r="D17" s="29"/>
      <c r="E17" s="30"/>
      <c r="F17" s="12" t="s">
        <v>17</v>
      </c>
      <c r="G17" s="12" t="s">
        <v>0</v>
      </c>
      <c r="H17" s="31">
        <f>J_1-DAY(J_1)+8-WEEKDAY(J_1-DAY(J_1)-3)</f>
        <v>43467</v>
      </c>
      <c r="I17" s="49" t="s">
        <v>18</v>
      </c>
      <c r="J17" s="49"/>
      <c r="K17" s="49"/>
      <c r="L17" s="12" t="s">
        <v>17</v>
      </c>
      <c r="M17" s="12" t="s">
        <v>0</v>
      </c>
      <c r="N17" s="31">
        <f>J_2-DAY(J_2)+8-WEEKDAY(J_2-DAY(J_2)-3)</f>
        <v>43831</v>
      </c>
      <c r="O17" s="50" t="s">
        <v>19</v>
      </c>
      <c r="P17" s="50"/>
      <c r="Q17" s="50"/>
      <c r="R17" s="12" t="s">
        <v>17</v>
      </c>
      <c r="S17" s="12" t="s">
        <v>0</v>
      </c>
      <c r="T17" s="31">
        <f>J_3-DAY(J_3)+8-WEEKDAY(J_3-DAY(J_3)-3)</f>
        <v>44202</v>
      </c>
      <c r="U17" s="45" t="s">
        <v>20</v>
      </c>
      <c r="V17" s="45"/>
      <c r="W17" s="45"/>
    </row>
    <row r="18" spans="2:23" ht="15.95" customHeight="1" x14ac:dyDescent="0.2">
      <c r="B18" s="7" t="s">
        <v>81</v>
      </c>
      <c r="C18" s="48"/>
      <c r="D18" s="29"/>
      <c r="E18" s="30"/>
      <c r="F18" s="12" t="s">
        <v>17</v>
      </c>
      <c r="G18" s="12" t="s">
        <v>4</v>
      </c>
      <c r="H18" s="13">
        <f>IF(WEEKDAY(E6,2)=6,E6+4,E6+1)</f>
        <v>43509</v>
      </c>
      <c r="I18" s="49"/>
      <c r="J18" s="49"/>
      <c r="K18" s="49"/>
      <c r="L18" s="12" t="s">
        <v>17</v>
      </c>
      <c r="M18" s="12" t="s">
        <v>4</v>
      </c>
      <c r="N18" s="13">
        <f>IF(WEEKDAY(K6,2)=6,K6+4,K6+1)</f>
        <v>43880</v>
      </c>
      <c r="O18" s="50"/>
      <c r="P18" s="50"/>
      <c r="Q18" s="50"/>
      <c r="R18" s="12" t="s">
        <v>17</v>
      </c>
      <c r="S18" s="12" t="s">
        <v>4</v>
      </c>
      <c r="T18" s="13">
        <f>IF(WEEKDAY(Q6,2)=6,Q6+4,Q6+1)</f>
        <v>44244</v>
      </c>
      <c r="U18" s="45"/>
      <c r="V18" s="45"/>
      <c r="W18" s="45"/>
    </row>
    <row r="19" spans="2:23" ht="15.95" customHeight="1" x14ac:dyDescent="0.2">
      <c r="B19" s="7" t="s">
        <v>82</v>
      </c>
      <c r="C19" s="48"/>
      <c r="D19" s="29"/>
      <c r="E19" s="30"/>
      <c r="F19" s="12"/>
      <c r="G19" s="12"/>
      <c r="H19" s="13">
        <f>H18+7</f>
        <v>43516</v>
      </c>
      <c r="I19" s="28"/>
      <c r="J19" s="29"/>
      <c r="K19" s="30"/>
      <c r="L19" s="12"/>
      <c r="M19" s="12"/>
      <c r="N19" s="13">
        <f>N18+7</f>
        <v>43887</v>
      </c>
      <c r="O19" s="28"/>
      <c r="P19" s="29"/>
      <c r="Q19" s="30"/>
      <c r="R19" s="12"/>
      <c r="S19" s="12"/>
      <c r="T19" s="13">
        <f>T18+7</f>
        <v>44251</v>
      </c>
    </row>
    <row r="20" spans="2:23" ht="15.95" customHeight="1" x14ac:dyDescent="0.2">
      <c r="B20" s="7" t="s">
        <v>83</v>
      </c>
      <c r="C20" s="48"/>
      <c r="D20" s="29"/>
      <c r="E20" s="30"/>
      <c r="F20" s="12" t="s">
        <v>17</v>
      </c>
      <c r="G20" s="12" t="s">
        <v>7</v>
      </c>
      <c r="H20" s="13">
        <f>IF(WEEKDAY(E8,2)=6,E8+4,E8+1)</f>
        <v>43565</v>
      </c>
      <c r="I20" s="28"/>
      <c r="J20" s="29"/>
      <c r="K20" s="30"/>
      <c r="L20" s="12" t="s">
        <v>17</v>
      </c>
      <c r="M20" s="12" t="s">
        <v>7</v>
      </c>
      <c r="N20" s="13">
        <f>IF(WEEKDAY(K8,2)=6,K8+4,K8+1)</f>
        <v>43936</v>
      </c>
      <c r="O20" s="28"/>
      <c r="P20" s="29"/>
      <c r="Q20" s="30"/>
      <c r="R20" s="12" t="s">
        <v>17</v>
      </c>
      <c r="S20" s="12" t="s">
        <v>7</v>
      </c>
      <c r="T20" s="13">
        <f>IF(WEEKDAY(Q8,2)=6,Q8+4,Q8+1)</f>
        <v>4</v>
      </c>
    </row>
    <row r="21" spans="2:23" ht="15.95" customHeight="1" x14ac:dyDescent="0.2">
      <c r="B21" s="7" t="s">
        <v>84</v>
      </c>
      <c r="C21" s="48"/>
      <c r="D21" s="29"/>
      <c r="E21" s="30"/>
      <c r="F21" s="12"/>
      <c r="G21" s="12"/>
      <c r="H21" s="13">
        <f>H20+7</f>
        <v>43572</v>
      </c>
      <c r="I21" s="28"/>
      <c r="J21" s="29"/>
      <c r="K21" s="30"/>
      <c r="L21" s="12"/>
      <c r="M21" s="12"/>
      <c r="N21" s="13">
        <f>N20+7</f>
        <v>43943</v>
      </c>
      <c r="O21" s="28"/>
      <c r="P21" s="29"/>
      <c r="Q21" s="30"/>
      <c r="R21" s="12"/>
      <c r="S21" s="12"/>
      <c r="T21" s="13">
        <f>T20+7</f>
        <v>11</v>
      </c>
    </row>
    <row r="22" spans="2:23" ht="15.95" customHeight="1" x14ac:dyDescent="0.2">
      <c r="B22" s="7" t="s">
        <v>85</v>
      </c>
      <c r="C22" s="48"/>
      <c r="D22" s="29"/>
      <c r="E22" s="30"/>
      <c r="F22" s="12" t="s">
        <v>17</v>
      </c>
      <c r="G22" s="12" t="s">
        <v>21</v>
      </c>
      <c r="H22" s="13">
        <f>IF(WEEKDAY(E10,2)=6,E10+4,E10+1)</f>
        <v>43656</v>
      </c>
      <c r="I22" s="28"/>
      <c r="J22" s="29"/>
      <c r="K22" s="30"/>
      <c r="L22" s="12" t="s">
        <v>17</v>
      </c>
      <c r="M22" s="12" t="s">
        <v>21</v>
      </c>
      <c r="N22" s="13">
        <f>IF(WEEKDAY(K10,2)=6,K10+4,K10+1)</f>
        <v>44020</v>
      </c>
      <c r="O22" s="28"/>
      <c r="P22" s="29"/>
      <c r="Q22" s="30"/>
      <c r="R22" s="12" t="s">
        <v>17</v>
      </c>
      <c r="S22" s="12" t="s">
        <v>21</v>
      </c>
      <c r="T22" s="13">
        <f>IF(WEEKDAY(Q10,2)=6,Q10+4,Q10+1)</f>
        <v>4</v>
      </c>
    </row>
    <row r="23" spans="2:23" ht="15.95" customHeight="1" x14ac:dyDescent="0.2">
      <c r="B23" s="7" t="s">
        <v>86</v>
      </c>
      <c r="C23" s="48"/>
      <c r="D23" s="29"/>
      <c r="E23" s="30"/>
      <c r="F23" s="12"/>
      <c r="G23" s="12"/>
      <c r="H23" s="13">
        <f t="shared" ref="H23:H29" si="0">H22+7</f>
        <v>43663</v>
      </c>
      <c r="I23" s="28"/>
      <c r="J23" s="29"/>
      <c r="K23" s="30"/>
      <c r="L23" s="12"/>
      <c r="M23" s="12"/>
      <c r="N23" s="13">
        <f t="shared" ref="N23:N30" si="1">N22+7</f>
        <v>44027</v>
      </c>
      <c r="O23" s="28"/>
      <c r="P23" s="29"/>
      <c r="Q23" s="30"/>
      <c r="R23" s="12"/>
      <c r="S23" s="12"/>
      <c r="T23" s="13">
        <f t="shared" ref="T23:T30" si="2">T22+7</f>
        <v>11</v>
      </c>
    </row>
    <row r="24" spans="2:23" ht="15.95" customHeight="1" x14ac:dyDescent="0.2">
      <c r="B24" s="7" t="s">
        <v>87</v>
      </c>
      <c r="C24" s="48"/>
      <c r="D24" s="29"/>
      <c r="E24" s="30"/>
      <c r="F24" s="12"/>
      <c r="G24" s="12"/>
      <c r="H24" s="13">
        <f t="shared" si="0"/>
        <v>43670</v>
      </c>
      <c r="I24" s="28"/>
      <c r="J24" s="29"/>
      <c r="K24" s="30"/>
      <c r="L24" s="12"/>
      <c r="M24" s="12"/>
      <c r="N24" s="13">
        <f t="shared" si="1"/>
        <v>44034</v>
      </c>
      <c r="O24" s="28"/>
      <c r="P24" s="29"/>
      <c r="Q24" s="30"/>
      <c r="R24" s="12"/>
      <c r="S24" s="12"/>
      <c r="T24" s="13">
        <f t="shared" si="2"/>
        <v>18</v>
      </c>
    </row>
    <row r="25" spans="2:23" ht="15.95" customHeight="1" x14ac:dyDescent="0.2">
      <c r="B25" s="7" t="s">
        <v>88</v>
      </c>
      <c r="C25" s="48"/>
      <c r="D25" s="29"/>
      <c r="E25" s="30"/>
      <c r="F25" s="12"/>
      <c r="G25" s="12"/>
      <c r="H25" s="13">
        <f t="shared" si="0"/>
        <v>43677</v>
      </c>
      <c r="I25" s="28"/>
      <c r="J25" s="29"/>
      <c r="K25" s="30"/>
      <c r="L25" s="12"/>
      <c r="M25" s="12"/>
      <c r="N25" s="13">
        <f t="shared" si="1"/>
        <v>44041</v>
      </c>
      <c r="O25" s="28"/>
      <c r="P25" s="29"/>
      <c r="Q25" s="30"/>
      <c r="R25" s="12"/>
      <c r="S25" s="12"/>
      <c r="T25" s="13">
        <f t="shared" si="2"/>
        <v>25</v>
      </c>
    </row>
    <row r="26" spans="2:23" ht="15.95" customHeight="1" x14ac:dyDescent="0.2">
      <c r="B26" s="7" t="s">
        <v>89</v>
      </c>
      <c r="F26" s="12"/>
      <c r="G26" s="12"/>
      <c r="H26" s="13">
        <f t="shared" si="0"/>
        <v>43684</v>
      </c>
      <c r="L26" s="12"/>
      <c r="M26" s="12"/>
      <c r="N26" s="13">
        <f t="shared" si="1"/>
        <v>44048</v>
      </c>
      <c r="R26" s="12"/>
      <c r="S26" s="12"/>
      <c r="T26" s="13">
        <f t="shared" si="2"/>
        <v>32</v>
      </c>
    </row>
    <row r="27" spans="2:23" ht="15.95" customHeight="1" x14ac:dyDescent="0.2">
      <c r="B27" s="7" t="s">
        <v>90</v>
      </c>
      <c r="F27" s="12"/>
      <c r="G27" s="12"/>
      <c r="H27" s="13">
        <f t="shared" si="0"/>
        <v>43691</v>
      </c>
      <c r="L27" s="12"/>
      <c r="M27" s="12"/>
      <c r="N27" s="13">
        <f t="shared" si="1"/>
        <v>44055</v>
      </c>
      <c r="R27" s="12"/>
      <c r="S27" s="12"/>
      <c r="T27" s="13">
        <f t="shared" si="2"/>
        <v>39</v>
      </c>
    </row>
    <row r="28" spans="2:23" ht="15.95" customHeight="1" x14ac:dyDescent="0.2">
      <c r="B28" s="7" t="s">
        <v>91</v>
      </c>
      <c r="F28" s="12"/>
      <c r="G28" s="12"/>
      <c r="H28" s="13">
        <f t="shared" si="0"/>
        <v>43698</v>
      </c>
      <c r="L28" s="12"/>
      <c r="M28" s="12"/>
      <c r="N28" s="13">
        <f t="shared" si="1"/>
        <v>44062</v>
      </c>
      <c r="R28" s="12"/>
      <c r="S28" s="12"/>
      <c r="T28" s="13">
        <f t="shared" si="2"/>
        <v>46</v>
      </c>
    </row>
    <row r="29" spans="2:23" ht="15.95" customHeight="1" x14ac:dyDescent="0.2">
      <c r="B29" s="7" t="s">
        <v>92</v>
      </c>
      <c r="F29" s="12"/>
      <c r="G29" s="12"/>
      <c r="H29" s="13">
        <f t="shared" si="0"/>
        <v>43705</v>
      </c>
      <c r="L29" s="12"/>
      <c r="M29" s="12"/>
      <c r="N29" s="13">
        <f t="shared" si="1"/>
        <v>44069</v>
      </c>
      <c r="R29" s="12"/>
      <c r="S29" s="12"/>
      <c r="T29" s="13">
        <f t="shared" si="2"/>
        <v>53</v>
      </c>
    </row>
    <row r="30" spans="2:23" ht="15.95" customHeight="1" x14ac:dyDescent="0.2">
      <c r="B30" s="7" t="s">
        <v>93</v>
      </c>
      <c r="F30" s="12"/>
      <c r="G30" s="32"/>
      <c r="H30" s="31"/>
      <c r="I30" s="33" t="s">
        <v>22</v>
      </c>
      <c r="L30" s="12"/>
      <c r="M30" s="32"/>
      <c r="N30" s="31">
        <f t="shared" si="1"/>
        <v>44076</v>
      </c>
      <c r="O30" s="33" t="s">
        <v>23</v>
      </c>
      <c r="R30" s="12"/>
      <c r="S30" s="32"/>
      <c r="T30" s="31">
        <f t="shared" si="2"/>
        <v>60</v>
      </c>
      <c r="U30" s="33" t="s">
        <v>24</v>
      </c>
    </row>
    <row r="31" spans="2:23" ht="15.95" customHeight="1" x14ac:dyDescent="0.2">
      <c r="B31" s="7" t="s">
        <v>94</v>
      </c>
      <c r="F31" s="12" t="s">
        <v>17</v>
      </c>
      <c r="G31" s="12" t="s">
        <v>13</v>
      </c>
      <c r="H31" s="34">
        <f>IF(WEEKDAY(E12,2)=6,E12+4,E12+1)</f>
        <v>43761</v>
      </c>
      <c r="L31" s="12" t="s">
        <v>17</v>
      </c>
      <c r="M31" s="12" t="s">
        <v>13</v>
      </c>
      <c r="N31" s="34">
        <f>IF(WEEKDAY(K12,2)=6,K12+4,K12+1)</f>
        <v>44125</v>
      </c>
      <c r="R31" s="12" t="s">
        <v>17</v>
      </c>
      <c r="S31" s="12" t="s">
        <v>13</v>
      </c>
      <c r="T31" s="34">
        <f>IF(WEEKDAY(Q12,2)=6,Q12+4,Q12+1)</f>
        <v>4</v>
      </c>
    </row>
    <row r="32" spans="2:23" ht="15.95" customHeight="1" x14ac:dyDescent="0.2">
      <c r="B32" s="7" t="s">
        <v>95</v>
      </c>
      <c r="F32" s="12"/>
      <c r="G32" s="12"/>
      <c r="H32" s="13">
        <f>H31+7</f>
        <v>43768</v>
      </c>
      <c r="L32" s="12"/>
      <c r="M32" s="12"/>
      <c r="N32" s="13">
        <f>N31+7</f>
        <v>44132</v>
      </c>
      <c r="R32" s="12"/>
      <c r="S32" s="12"/>
      <c r="T32" s="13">
        <f>T31+7</f>
        <v>11</v>
      </c>
    </row>
    <row r="33" spans="2:20" ht="15.95" customHeight="1" x14ac:dyDescent="0.2">
      <c r="B33" s="7" t="s">
        <v>96</v>
      </c>
      <c r="F33" s="12" t="s">
        <v>17</v>
      </c>
      <c r="G33" s="12" t="s">
        <v>0</v>
      </c>
      <c r="H33" s="34">
        <f>IF(WEEKDAY(E14,2)=6,E14+4,E14+1)</f>
        <v>43824</v>
      </c>
      <c r="L33" s="12" t="s">
        <v>17</v>
      </c>
      <c r="M33" s="12" t="s">
        <v>0</v>
      </c>
      <c r="N33" s="34">
        <f>IF(WEEKDAY(K14,2)=6,K14+4,K14+1)</f>
        <v>44188</v>
      </c>
      <c r="R33" s="12" t="s">
        <v>17</v>
      </c>
      <c r="S33" s="12" t="s">
        <v>0</v>
      </c>
      <c r="T33" s="34">
        <f>IF(WEEKDAY(Q14,2)=6,Q14+4,Q14+1)</f>
        <v>4</v>
      </c>
    </row>
    <row r="34" spans="2:20" ht="15.95" customHeight="1" x14ac:dyDescent="0.2">
      <c r="B34" s="7" t="s">
        <v>97</v>
      </c>
      <c r="F34" s="12"/>
      <c r="G34" s="12"/>
      <c r="H34" s="13">
        <f>H33+7</f>
        <v>43831</v>
      </c>
      <c r="L34" s="12"/>
      <c r="M34" s="12"/>
      <c r="N34" s="13">
        <f>N33+7</f>
        <v>44195</v>
      </c>
      <c r="R34" s="12"/>
      <c r="S34" s="12"/>
      <c r="T34" s="13">
        <f>T33+7</f>
        <v>11</v>
      </c>
    </row>
    <row r="35" spans="2:20" ht="15.95" customHeight="1" x14ac:dyDescent="0.2">
      <c r="B35" s="7" t="s">
        <v>98</v>
      </c>
      <c r="N35" s="2"/>
    </row>
    <row r="36" spans="2:20" ht="15.95" customHeight="1" x14ac:dyDescent="0.2">
      <c r="B36" s="7" t="s">
        <v>99</v>
      </c>
      <c r="N36" s="2"/>
    </row>
    <row r="37" spans="2:20" ht="15.95" customHeight="1" x14ac:dyDescent="0.2">
      <c r="B37" s="7" t="s">
        <v>100</v>
      </c>
      <c r="N37" s="2"/>
    </row>
    <row r="38" spans="2:20" ht="15.95" customHeight="1" x14ac:dyDescent="0.2">
      <c r="B38" s="7" t="s">
        <v>101</v>
      </c>
      <c r="N38" s="2"/>
    </row>
    <row r="39" spans="2:20" ht="15.95" customHeight="1" x14ac:dyDescent="0.2">
      <c r="B39" s="7" t="s">
        <v>102</v>
      </c>
      <c r="N39" s="2"/>
    </row>
    <row r="40" spans="2:20" ht="15.95" customHeight="1" x14ac:dyDescent="0.2">
      <c r="B40" s="7" t="s">
        <v>103</v>
      </c>
      <c r="N40" s="2"/>
    </row>
    <row r="41" spans="2:20" ht="15.95" customHeight="1" x14ac:dyDescent="0.2">
      <c r="B41" s="7" t="s">
        <v>104</v>
      </c>
      <c r="N41" s="2"/>
    </row>
    <row r="42" spans="2:20" ht="15.95" customHeight="1" x14ac:dyDescent="0.2">
      <c r="B42" s="7" t="s">
        <v>105</v>
      </c>
    </row>
    <row r="43" spans="2:20" ht="15.95" customHeight="1" x14ac:dyDescent="0.2">
      <c r="B43" s="7" t="s">
        <v>106</v>
      </c>
    </row>
    <row r="44" spans="2:20" ht="15.95" customHeight="1" x14ac:dyDescent="0.2">
      <c r="B44" s="7" t="s">
        <v>107</v>
      </c>
    </row>
    <row r="45" spans="2:20" ht="15.95" customHeight="1" x14ac:dyDescent="0.2">
      <c r="B45" s="7" t="s">
        <v>108</v>
      </c>
    </row>
    <row r="46" spans="2:20" ht="15.95" customHeight="1" x14ac:dyDescent="0.2">
      <c r="B46" s="7" t="s">
        <v>109</v>
      </c>
    </row>
    <row r="47" spans="2:20" ht="15.95" customHeight="1" x14ac:dyDescent="0.25">
      <c r="B47" s="17"/>
    </row>
    <row r="48" spans="2:20" ht="15.95" customHeight="1" x14ac:dyDescent="0.25">
      <c r="B48" s="17"/>
    </row>
    <row r="49" spans="2:2" ht="15.95" customHeight="1" x14ac:dyDescent="0.25">
      <c r="B49" s="17"/>
    </row>
    <row r="50" spans="2:2" ht="15.95" customHeight="1" x14ac:dyDescent="0.25">
      <c r="B50" s="17"/>
    </row>
    <row r="51" spans="2:2" ht="17.100000000000001" customHeight="1" x14ac:dyDescent="0.25">
      <c r="B51" s="17"/>
    </row>
    <row r="52" spans="2:2" ht="17.100000000000001" customHeight="1" x14ac:dyDescent="0.25">
      <c r="B52" s="17"/>
    </row>
    <row r="53" spans="2:2" ht="17.100000000000001" customHeight="1" x14ac:dyDescent="0.25">
      <c r="B53" s="17"/>
    </row>
    <row r="54" spans="2:2" ht="17.100000000000001" customHeight="1" x14ac:dyDescent="0.25">
      <c r="B54" s="17"/>
    </row>
    <row r="55" spans="2:2" ht="17.100000000000001" customHeight="1" x14ac:dyDescent="0.2"/>
    <row r="56" spans="2:2" ht="17.100000000000001" customHeight="1" x14ac:dyDescent="0.2"/>
    <row r="57" spans="2:2" ht="17.100000000000001" customHeight="1" x14ac:dyDescent="0.2"/>
    <row r="58" spans="2:2" ht="17.100000000000001" customHeight="1" x14ac:dyDescent="0.2"/>
    <row r="59" spans="2:2" ht="17.100000000000001" customHeight="1" x14ac:dyDescent="0.2"/>
    <row r="60" spans="2:2" ht="17.100000000000001" customHeight="1" x14ac:dyDescent="0.2"/>
    <row r="61" spans="2:2" ht="17.100000000000001" customHeight="1" x14ac:dyDescent="0.2"/>
    <row r="62" spans="2:2" ht="17.100000000000001" customHeight="1" x14ac:dyDescent="0.2"/>
    <row r="63" spans="2:2" ht="17.100000000000001" customHeight="1" x14ac:dyDescent="0.2"/>
    <row r="64" spans="2:2" ht="17.100000000000001" customHeight="1" x14ac:dyDescent="0.2"/>
    <row r="65" ht="17.100000000000001" customHeight="1" x14ac:dyDescent="0.2"/>
    <row r="66" ht="17.100000000000001" customHeight="1" x14ac:dyDescent="0.2"/>
    <row r="67" ht="17.100000000000001" customHeight="1" x14ac:dyDescent="0.2"/>
    <row r="68" ht="17.100000000000001" customHeight="1" x14ac:dyDescent="0.2"/>
    <row r="69" ht="17.100000000000001" customHeight="1" x14ac:dyDescent="0.2"/>
    <row r="70" ht="17.100000000000001" customHeight="1" x14ac:dyDescent="0.2"/>
    <row r="71" ht="17.100000000000001" customHeight="1" x14ac:dyDescent="0.2"/>
    <row r="72" ht="17.100000000000001" customHeight="1" x14ac:dyDescent="0.2"/>
    <row r="73" ht="17.100000000000001" customHeight="1" x14ac:dyDescent="0.2"/>
    <row r="74" ht="17.100000000000001" customHeight="1" x14ac:dyDescent="0.2"/>
    <row r="75" ht="17.100000000000001" customHeight="1" x14ac:dyDescent="0.2"/>
    <row r="76" ht="17.100000000000001" customHeight="1" x14ac:dyDescent="0.2"/>
    <row r="77" ht="17.100000000000001" customHeight="1" x14ac:dyDescent="0.2"/>
    <row r="78" ht="17.100000000000001" customHeight="1" x14ac:dyDescent="0.2"/>
    <row r="79" ht="17.100000000000001" customHeight="1" x14ac:dyDescent="0.2"/>
    <row r="80" ht="17.100000000000001" customHeight="1" x14ac:dyDescent="0.2"/>
    <row r="81" ht="17.100000000000001" customHeight="1" x14ac:dyDescent="0.2"/>
    <row r="82" ht="17.100000000000001" customHeight="1" x14ac:dyDescent="0.2"/>
    <row r="83" ht="17.100000000000001" customHeight="1" x14ac:dyDescent="0.2"/>
    <row r="84" ht="17.100000000000001" customHeight="1" x14ac:dyDescent="0.2"/>
    <row r="85" ht="17.100000000000001" customHeight="1" x14ac:dyDescent="0.2"/>
    <row r="86" ht="17.100000000000001" customHeight="1" x14ac:dyDescent="0.2"/>
    <row r="87" ht="17.100000000000001" customHeight="1" x14ac:dyDescent="0.2"/>
    <row r="88" ht="17.100000000000001" customHeight="1" x14ac:dyDescent="0.2"/>
    <row r="89" ht="17.100000000000001" customHeight="1" x14ac:dyDescent="0.2"/>
    <row r="90" ht="17.100000000000001" customHeight="1" x14ac:dyDescent="0.2"/>
    <row r="91" ht="17.100000000000001" customHeight="1" x14ac:dyDescent="0.2"/>
    <row r="92" ht="17.100000000000001" customHeight="1" x14ac:dyDescent="0.2"/>
    <row r="93" ht="17.100000000000001" customHeight="1" x14ac:dyDescent="0.2"/>
    <row r="94" ht="17.100000000000001" customHeight="1" x14ac:dyDescent="0.2"/>
    <row r="95" ht="17.100000000000001" customHeight="1" x14ac:dyDescent="0.2"/>
    <row r="96" ht="17.100000000000001" customHeight="1" x14ac:dyDescent="0.2"/>
    <row r="97" ht="17.100000000000001" customHeight="1" x14ac:dyDescent="0.2"/>
    <row r="98" ht="17.100000000000001" customHeight="1" x14ac:dyDescent="0.2"/>
    <row r="99" ht="17.100000000000001" customHeight="1" x14ac:dyDescent="0.2"/>
    <row r="100" ht="17.100000000000001" customHeight="1" x14ac:dyDescent="0.2"/>
    <row r="101" ht="17.100000000000001" customHeight="1" x14ac:dyDescent="0.2"/>
    <row r="102" ht="17.100000000000001" customHeight="1" x14ac:dyDescent="0.2"/>
    <row r="103" ht="17.100000000000001" customHeight="1" x14ac:dyDescent="0.2"/>
    <row r="104" ht="17.100000000000001" customHeight="1" x14ac:dyDescent="0.2"/>
    <row r="105" ht="17.100000000000001" customHeight="1" x14ac:dyDescent="0.2"/>
    <row r="106" ht="17.100000000000001" customHeight="1" x14ac:dyDescent="0.2"/>
    <row r="107" ht="17.100000000000001" customHeight="1" x14ac:dyDescent="0.2"/>
    <row r="108" ht="17.100000000000001" customHeight="1" x14ac:dyDescent="0.2"/>
    <row r="109" ht="17.100000000000001" customHeight="1" x14ac:dyDescent="0.2"/>
  </sheetData>
  <mergeCells count="7">
    <mergeCell ref="U17:W18"/>
    <mergeCell ref="C6:C15"/>
    <mergeCell ref="I6:I15"/>
    <mergeCell ref="O6:O15"/>
    <mergeCell ref="C16:C25"/>
    <mergeCell ref="I17:K18"/>
    <mergeCell ref="O17:Q18"/>
  </mergeCells>
  <dataValidations count="1">
    <dataValidation operator="equal" allowBlank="1" showInputMessage="1" showErrorMessage="1" sqref="B4:B54">
      <formula1>0</formula1>
      <formula2>0</formula2>
    </dataValidation>
  </dataValidations>
  <pageMargins left="0.39374999999999999" right="0.47222222222222199" top="0.39374999999999999" bottom="0.39374999999999999" header="0.51180555555555496" footer="0.51180555555555496"/>
  <pageSetup paperSize="9" scale="40" orientation="portrait" useFirstPageNumber="1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223"/>
  <sheetViews>
    <sheetView showGridLines="0" zoomScale="90" zoomScaleNormal="90" workbookViewId="0">
      <selection activeCell="N21" sqref="N21"/>
    </sheetView>
  </sheetViews>
  <sheetFormatPr baseColWidth="10" defaultColWidth="11.5703125" defaultRowHeight="21" x14ac:dyDescent="0.2"/>
  <cols>
    <col min="1" max="1" width="16.28515625" style="35" customWidth="1"/>
    <col min="2" max="2" width="30.7109375" style="36" customWidth="1"/>
    <col min="3" max="9" width="18.7109375" style="35" customWidth="1"/>
    <col min="10" max="10" width="10.7109375" style="35" customWidth="1"/>
    <col min="11" max="11" width="17.85546875" style="35" customWidth="1"/>
    <col min="12" max="12" width="8.140625" style="35" customWidth="1"/>
    <col min="13" max="57" width="10.7109375" style="35" customWidth="1"/>
  </cols>
  <sheetData>
    <row r="1" spans="1:12" ht="22.7" customHeight="1" x14ac:dyDescent="0.2">
      <c r="A1" s="44">
        <f>J_2</f>
        <v>43831</v>
      </c>
      <c r="K1" s="37" t="str">
        <f>COUNTA(K2:K45)&amp;" agents"</f>
        <v>37 agents</v>
      </c>
    </row>
    <row r="2" spans="1:12" ht="24.95" customHeight="1" x14ac:dyDescent="0.2">
      <c r="B2" s="51" t="str">
        <f>"Planning des mercredis - année "&amp;Année_2</f>
        <v>Planning des mercredis - année 2020</v>
      </c>
      <c r="C2" s="51"/>
      <c r="D2" s="51"/>
      <c r="E2" s="51"/>
      <c r="F2" s="51"/>
      <c r="G2" s="51"/>
      <c r="H2" s="51"/>
      <c r="I2" s="51"/>
      <c r="K2" s="38" t="s">
        <v>30</v>
      </c>
      <c r="L2" s="39">
        <f t="shared" ref="L2:L38" si="0">COUNTIF(C$5:I$38,K2)</f>
        <v>5</v>
      </c>
    </row>
    <row r="3" spans="1:12" ht="24.95" customHeight="1" x14ac:dyDescent="0.2">
      <c r="B3" s="40"/>
      <c r="C3" s="51" t="s">
        <v>25</v>
      </c>
      <c r="D3" s="51"/>
      <c r="E3" s="51"/>
      <c r="F3" s="52" t="s">
        <v>26</v>
      </c>
      <c r="G3" s="52"/>
      <c r="H3" s="52"/>
      <c r="I3" s="41" t="s">
        <v>29</v>
      </c>
      <c r="K3" s="38" t="s">
        <v>31</v>
      </c>
      <c r="L3" s="39">
        <f t="shared" si="0"/>
        <v>5</v>
      </c>
    </row>
    <row r="4" spans="1:12" ht="24.95" customHeight="1" x14ac:dyDescent="0.2">
      <c r="B4" s="42" t="s">
        <v>27</v>
      </c>
      <c r="C4" s="52" t="s">
        <v>28</v>
      </c>
      <c r="D4" s="52"/>
      <c r="E4" s="52"/>
      <c r="F4" s="52"/>
      <c r="G4" s="52"/>
      <c r="H4" s="52"/>
      <c r="I4" s="52"/>
      <c r="K4" s="38" t="s">
        <v>32</v>
      </c>
      <c r="L4" s="39">
        <f t="shared" si="0"/>
        <v>5</v>
      </c>
    </row>
    <row r="5" spans="1:12" ht="24.95" customHeight="1" x14ac:dyDescent="0.2">
      <c r="B5" s="43">
        <f>WORKDAY.INTL($A$1-DAY($A$1)+8-WEEKDAY($A$1-DAY($A$1)-3),7,"0000000",Config.!$N$4:$N$34)</f>
        <v>43838</v>
      </c>
      <c r="C5" s="4" t="s">
        <v>67</v>
      </c>
      <c r="D5" s="4" t="s">
        <v>68</v>
      </c>
      <c r="E5" s="4"/>
      <c r="F5" s="4" t="s">
        <v>69</v>
      </c>
      <c r="G5" s="4" t="s">
        <v>70</v>
      </c>
      <c r="H5" s="4" t="s">
        <v>99</v>
      </c>
      <c r="I5" s="4" t="s">
        <v>3</v>
      </c>
      <c r="K5" s="38" t="s">
        <v>33</v>
      </c>
      <c r="L5" s="39">
        <f t="shared" si="0"/>
        <v>5</v>
      </c>
    </row>
    <row r="6" spans="1:12" ht="24.95" customHeight="1" x14ac:dyDescent="0.2">
      <c r="B6" s="43">
        <f>WORKDAY.INTL(B5,1,"1101111",Config.!$N$4:$N$34)</f>
        <v>43845</v>
      </c>
      <c r="C6" s="4" t="s">
        <v>71</v>
      </c>
      <c r="D6" s="4" t="s">
        <v>72</v>
      </c>
      <c r="E6" s="4" t="s">
        <v>100</v>
      </c>
      <c r="F6" s="4" t="s">
        <v>73</v>
      </c>
      <c r="G6" s="4" t="s">
        <v>74</v>
      </c>
      <c r="H6" s="4"/>
      <c r="I6" s="4"/>
      <c r="K6" s="38" t="s">
        <v>34</v>
      </c>
      <c r="L6" s="39">
        <f t="shared" si="0"/>
        <v>5</v>
      </c>
    </row>
    <row r="7" spans="1:12" ht="24.95" customHeight="1" x14ac:dyDescent="0.2">
      <c r="B7" s="43">
        <f>WORKDAY.INTL(B6,1,"1101111",Config.!$N$4:$N$34)</f>
        <v>43852</v>
      </c>
      <c r="C7" s="4" t="s">
        <v>75</v>
      </c>
      <c r="D7" s="4" t="s">
        <v>76</v>
      </c>
      <c r="E7" s="4"/>
      <c r="F7" s="4" t="s">
        <v>77</v>
      </c>
      <c r="G7" s="4" t="s">
        <v>78</v>
      </c>
      <c r="H7" s="4"/>
      <c r="I7" s="4" t="s">
        <v>3</v>
      </c>
      <c r="K7" s="38" t="s">
        <v>35</v>
      </c>
      <c r="L7" s="39">
        <f t="shared" si="0"/>
        <v>5</v>
      </c>
    </row>
    <row r="8" spans="1:12" ht="24.95" customHeight="1" x14ac:dyDescent="0.2">
      <c r="B8" s="43">
        <f>WORKDAY.INTL(B7,1,"1101111",Config.!$N$4:$N$34)</f>
        <v>43859</v>
      </c>
      <c r="C8" s="4" t="s">
        <v>79</v>
      </c>
      <c r="D8" s="4" t="s">
        <v>80</v>
      </c>
      <c r="E8" s="4"/>
      <c r="F8" s="4" t="s">
        <v>81</v>
      </c>
      <c r="G8" s="4" t="s">
        <v>82</v>
      </c>
      <c r="H8" s="4" t="s">
        <v>101</v>
      </c>
      <c r="I8" s="4"/>
      <c r="K8" s="38" t="s">
        <v>36</v>
      </c>
      <c r="L8" s="39">
        <f t="shared" si="0"/>
        <v>5</v>
      </c>
    </row>
    <row r="9" spans="1:12" ht="24.95" customHeight="1" x14ac:dyDescent="0.2">
      <c r="B9" s="43">
        <f>WORKDAY.INTL(B8,1,"1101111",Config.!$N$4:$N$34)</f>
        <v>43866</v>
      </c>
      <c r="C9" s="4" t="s">
        <v>83</v>
      </c>
      <c r="D9" s="4" t="s">
        <v>84</v>
      </c>
      <c r="E9" s="4"/>
      <c r="F9" s="4" t="s">
        <v>85</v>
      </c>
      <c r="G9" s="4" t="s">
        <v>86</v>
      </c>
      <c r="H9" s="4"/>
      <c r="I9" s="4" t="s">
        <v>3</v>
      </c>
      <c r="K9" s="38" t="s">
        <v>37</v>
      </c>
      <c r="L9" s="39">
        <f t="shared" si="0"/>
        <v>5</v>
      </c>
    </row>
    <row r="10" spans="1:12" ht="24.95" customHeight="1" x14ac:dyDescent="0.2">
      <c r="B10" s="43">
        <f>WORKDAY.INTL(B9,1,"1101111",Config.!$N$4:$N$34)</f>
        <v>43873</v>
      </c>
      <c r="C10" s="4" t="s">
        <v>87</v>
      </c>
      <c r="D10" s="4" t="s">
        <v>88</v>
      </c>
      <c r="E10" s="4" t="s">
        <v>102</v>
      </c>
      <c r="F10" s="4" t="s">
        <v>89</v>
      </c>
      <c r="G10" s="4" t="s">
        <v>90</v>
      </c>
      <c r="H10" s="4" t="s">
        <v>103</v>
      </c>
      <c r="I10" s="4"/>
      <c r="K10" s="38" t="s">
        <v>38</v>
      </c>
      <c r="L10" s="39">
        <f t="shared" si="0"/>
        <v>4</v>
      </c>
    </row>
    <row r="11" spans="1:12" ht="24.95" customHeight="1" x14ac:dyDescent="0.2">
      <c r="B11" s="43">
        <f>WORKDAY.INTL(B10,1,"1101111",Config.!$N$4:$N$34)</f>
        <v>43894</v>
      </c>
      <c r="C11" s="4" t="s">
        <v>91</v>
      </c>
      <c r="D11" s="4" t="s">
        <v>92</v>
      </c>
      <c r="E11" s="4"/>
      <c r="F11" s="4" t="s">
        <v>93</v>
      </c>
      <c r="G11" s="4" t="s">
        <v>94</v>
      </c>
      <c r="H11" s="4"/>
      <c r="I11" s="4" t="s">
        <v>3</v>
      </c>
      <c r="K11" s="38" t="s">
        <v>39</v>
      </c>
      <c r="L11" s="39">
        <f t="shared" si="0"/>
        <v>4</v>
      </c>
    </row>
    <row r="12" spans="1:12" ht="24.95" customHeight="1" x14ac:dyDescent="0.2">
      <c r="B12" s="43">
        <f>WORKDAY.INTL(B11,1,"1101111",Config.!$N$4:$N$34)</f>
        <v>43901</v>
      </c>
      <c r="C12" s="4" t="s">
        <v>95</v>
      </c>
      <c r="D12" s="4" t="s">
        <v>96</v>
      </c>
      <c r="E12" s="4"/>
      <c r="F12" s="4" t="s">
        <v>97</v>
      </c>
      <c r="G12" s="4" t="s">
        <v>98</v>
      </c>
      <c r="H12" s="4"/>
      <c r="I12" s="4"/>
      <c r="K12" s="38" t="s">
        <v>40</v>
      </c>
      <c r="L12" s="39">
        <f t="shared" si="0"/>
        <v>4</v>
      </c>
    </row>
    <row r="13" spans="1:12" ht="24.95" customHeight="1" x14ac:dyDescent="0.2">
      <c r="B13" s="43">
        <f>WORKDAY.INTL(B12,1,"1101111",Config.!$N$4:$N$34)</f>
        <v>43908</v>
      </c>
      <c r="C13" s="4" t="s">
        <v>67</v>
      </c>
      <c r="D13" s="4" t="s">
        <v>68</v>
      </c>
      <c r="E13" s="4"/>
      <c r="F13" s="4" t="s">
        <v>69</v>
      </c>
      <c r="G13" s="4" t="s">
        <v>70</v>
      </c>
      <c r="H13" s="4" t="s">
        <v>99</v>
      </c>
      <c r="I13" s="4" t="s">
        <v>3</v>
      </c>
      <c r="K13" s="38" t="s">
        <v>41</v>
      </c>
      <c r="L13" s="39">
        <f t="shared" si="0"/>
        <v>4</v>
      </c>
    </row>
    <row r="14" spans="1:12" ht="24.95" customHeight="1" x14ac:dyDescent="0.2">
      <c r="B14" s="43">
        <f>WORKDAY.INTL(B13,1,"1101111",Config.!$N$4:$N$34)</f>
        <v>43915</v>
      </c>
      <c r="C14" s="4" t="s">
        <v>71</v>
      </c>
      <c r="D14" s="4" t="s">
        <v>72</v>
      </c>
      <c r="E14" s="4" t="s">
        <v>100</v>
      </c>
      <c r="F14" s="4" t="s">
        <v>73</v>
      </c>
      <c r="G14" s="4" t="s">
        <v>74</v>
      </c>
      <c r="H14" s="4"/>
      <c r="I14" s="4"/>
      <c r="K14" s="38" t="s">
        <v>42</v>
      </c>
      <c r="L14" s="39">
        <f t="shared" si="0"/>
        <v>4</v>
      </c>
    </row>
    <row r="15" spans="1:12" ht="24.95" customHeight="1" x14ac:dyDescent="0.2">
      <c r="B15" s="43">
        <f>WORKDAY.INTL(B14,1,"1101111",Config.!$N$4:$N$34)</f>
        <v>43922</v>
      </c>
      <c r="C15" s="4" t="s">
        <v>75</v>
      </c>
      <c r="D15" s="4" t="s">
        <v>76</v>
      </c>
      <c r="E15" s="4"/>
      <c r="F15" s="4" t="s">
        <v>77</v>
      </c>
      <c r="G15" s="4" t="s">
        <v>78</v>
      </c>
      <c r="H15" s="4"/>
      <c r="I15" s="4" t="s">
        <v>3</v>
      </c>
      <c r="K15" s="38" t="s">
        <v>43</v>
      </c>
      <c r="L15" s="39">
        <f t="shared" si="0"/>
        <v>4</v>
      </c>
    </row>
    <row r="16" spans="1:12" ht="24.95" customHeight="1" x14ac:dyDescent="0.2">
      <c r="B16" s="43">
        <f>WORKDAY.INTL(B15,1,"1101111",Config.!$N$4:$N$34)</f>
        <v>43929</v>
      </c>
      <c r="C16" s="4" t="s">
        <v>79</v>
      </c>
      <c r="D16" s="4" t="s">
        <v>80</v>
      </c>
      <c r="E16" s="4"/>
      <c r="F16" s="4" t="s">
        <v>81</v>
      </c>
      <c r="G16" s="4" t="s">
        <v>82</v>
      </c>
      <c r="H16" s="4" t="s">
        <v>101</v>
      </c>
      <c r="I16" s="4"/>
      <c r="K16" s="38" t="s">
        <v>44</v>
      </c>
      <c r="L16" s="39">
        <f t="shared" si="0"/>
        <v>4</v>
      </c>
    </row>
    <row r="17" spans="2:12" ht="24.95" customHeight="1" x14ac:dyDescent="0.2">
      <c r="B17" s="43">
        <f>WORKDAY.INTL(B16,1,"1101111",Config.!$N$4:$N$34)</f>
        <v>43950</v>
      </c>
      <c r="C17" s="4" t="s">
        <v>83</v>
      </c>
      <c r="D17" s="4" t="s">
        <v>84</v>
      </c>
      <c r="E17" s="4"/>
      <c r="F17" s="4" t="s">
        <v>85</v>
      </c>
      <c r="G17" s="4" t="s">
        <v>86</v>
      </c>
      <c r="H17" s="4"/>
      <c r="I17" s="4" t="s">
        <v>3</v>
      </c>
      <c r="K17" s="38" t="s">
        <v>45</v>
      </c>
      <c r="L17" s="39">
        <f t="shared" si="0"/>
        <v>4</v>
      </c>
    </row>
    <row r="18" spans="2:12" ht="24.95" customHeight="1" x14ac:dyDescent="0.2">
      <c r="B18" s="43">
        <f>WORKDAY.INTL(B17,1,"1101111",Config.!$N$4:$N$34)</f>
        <v>43957</v>
      </c>
      <c r="C18" s="4" t="s">
        <v>87</v>
      </c>
      <c r="D18" s="4" t="s">
        <v>88</v>
      </c>
      <c r="E18" s="4" t="s">
        <v>102</v>
      </c>
      <c r="F18" s="4" t="s">
        <v>89</v>
      </c>
      <c r="G18" s="4" t="s">
        <v>90</v>
      </c>
      <c r="H18" s="4" t="s">
        <v>103</v>
      </c>
      <c r="I18" s="4"/>
      <c r="K18" s="38" t="s">
        <v>46</v>
      </c>
      <c r="L18" s="39">
        <f t="shared" si="0"/>
        <v>4</v>
      </c>
    </row>
    <row r="19" spans="2:12" ht="24.95" customHeight="1" x14ac:dyDescent="0.2">
      <c r="B19" s="43">
        <f>WORKDAY.INTL(B18,1,"1101111",Config.!$N$4:$N$34)</f>
        <v>43964</v>
      </c>
      <c r="C19" s="4" t="s">
        <v>91</v>
      </c>
      <c r="D19" s="4" t="s">
        <v>92</v>
      </c>
      <c r="E19" s="4"/>
      <c r="F19" s="4" t="s">
        <v>93</v>
      </c>
      <c r="G19" s="4" t="s">
        <v>94</v>
      </c>
      <c r="H19" s="4"/>
      <c r="I19" s="4" t="s">
        <v>3</v>
      </c>
      <c r="K19" s="38" t="s">
        <v>47</v>
      </c>
      <c r="L19" s="39">
        <f t="shared" si="0"/>
        <v>4</v>
      </c>
    </row>
    <row r="20" spans="2:12" ht="24.95" customHeight="1" x14ac:dyDescent="0.2">
      <c r="B20" s="43">
        <f>WORKDAY.INTL(B19,1,"1101111",Config.!$N$4:$N$34)</f>
        <v>43971</v>
      </c>
      <c r="C20" s="4" t="s">
        <v>95</v>
      </c>
      <c r="D20" s="4" t="s">
        <v>96</v>
      </c>
      <c r="E20" s="4"/>
      <c r="F20" s="4" t="s">
        <v>97</v>
      </c>
      <c r="G20" s="4" t="s">
        <v>98</v>
      </c>
      <c r="H20" s="4"/>
      <c r="I20" s="4"/>
      <c r="K20" s="38" t="s">
        <v>48</v>
      </c>
      <c r="L20" s="39">
        <f t="shared" si="0"/>
        <v>4</v>
      </c>
    </row>
    <row r="21" spans="2:12" ht="24.95" customHeight="1" x14ac:dyDescent="0.2">
      <c r="B21" s="43">
        <f>WORKDAY.INTL(B20,1,"1101111",Config.!$N$4:$N$34)</f>
        <v>43978</v>
      </c>
      <c r="C21" s="4" t="s">
        <v>67</v>
      </c>
      <c r="D21" s="4" t="s">
        <v>68</v>
      </c>
      <c r="E21" s="4"/>
      <c r="F21" s="4" t="s">
        <v>69</v>
      </c>
      <c r="G21" s="4" t="s">
        <v>70</v>
      </c>
      <c r="H21" s="4" t="s">
        <v>99</v>
      </c>
      <c r="I21" s="4" t="s">
        <v>3</v>
      </c>
      <c r="K21" s="38" t="s">
        <v>49</v>
      </c>
      <c r="L21" s="39">
        <f t="shared" si="0"/>
        <v>4</v>
      </c>
    </row>
    <row r="22" spans="2:12" ht="24.95" customHeight="1" x14ac:dyDescent="0.2">
      <c r="B22" s="43">
        <f>WORKDAY.INTL(B21,1,"1101111",Config.!$N$4:$N$34)</f>
        <v>43985</v>
      </c>
      <c r="C22" s="4" t="s">
        <v>71</v>
      </c>
      <c r="D22" s="4" t="s">
        <v>72</v>
      </c>
      <c r="E22" s="4" t="s">
        <v>100</v>
      </c>
      <c r="F22" s="4" t="s">
        <v>73</v>
      </c>
      <c r="G22" s="4" t="s">
        <v>74</v>
      </c>
      <c r="H22" s="4"/>
      <c r="I22" s="4"/>
      <c r="K22" s="38" t="s">
        <v>50</v>
      </c>
      <c r="L22" s="39">
        <f t="shared" si="0"/>
        <v>4</v>
      </c>
    </row>
    <row r="23" spans="2:12" ht="24.95" customHeight="1" x14ac:dyDescent="0.2">
      <c r="B23" s="43">
        <f>WORKDAY.INTL(B22,1,"1101111",Config.!$N$4:$N$34)</f>
        <v>43992</v>
      </c>
      <c r="C23" s="4" t="s">
        <v>75</v>
      </c>
      <c r="D23" s="4" t="s">
        <v>76</v>
      </c>
      <c r="E23" s="4"/>
      <c r="F23" s="4" t="s">
        <v>77</v>
      </c>
      <c r="G23" s="4" t="s">
        <v>78</v>
      </c>
      <c r="H23" s="4"/>
      <c r="I23" s="4" t="s">
        <v>3</v>
      </c>
      <c r="K23" s="38" t="s">
        <v>51</v>
      </c>
      <c r="L23" s="39">
        <f t="shared" si="0"/>
        <v>4</v>
      </c>
    </row>
    <row r="24" spans="2:12" ht="24.95" customHeight="1" x14ac:dyDescent="0.2">
      <c r="B24" s="43">
        <f>WORKDAY.INTL(B23,1,"1101111",Config.!$N$4:$N$34)</f>
        <v>43999</v>
      </c>
      <c r="C24" s="4" t="s">
        <v>79</v>
      </c>
      <c r="D24" s="4" t="s">
        <v>80</v>
      </c>
      <c r="E24" s="4"/>
      <c r="F24" s="4" t="s">
        <v>81</v>
      </c>
      <c r="G24" s="4" t="s">
        <v>82</v>
      </c>
      <c r="H24" s="4" t="s">
        <v>101</v>
      </c>
      <c r="I24" s="4"/>
      <c r="K24" s="38" t="s">
        <v>52</v>
      </c>
      <c r="L24" s="39">
        <f t="shared" si="0"/>
        <v>4</v>
      </c>
    </row>
    <row r="25" spans="2:12" ht="24.95" customHeight="1" x14ac:dyDescent="0.2">
      <c r="B25" s="43">
        <f>WORKDAY.INTL(B24,1,"1101111",Config.!$N$4:$N$34)</f>
        <v>44006</v>
      </c>
      <c r="C25" s="4" t="s">
        <v>83</v>
      </c>
      <c r="D25" s="4" t="s">
        <v>84</v>
      </c>
      <c r="E25" s="4"/>
      <c r="F25" s="4" t="s">
        <v>85</v>
      </c>
      <c r="G25" s="4" t="s">
        <v>86</v>
      </c>
      <c r="H25" s="4"/>
      <c r="I25" s="4" t="s">
        <v>3</v>
      </c>
      <c r="K25" s="38" t="s">
        <v>53</v>
      </c>
      <c r="L25" s="39">
        <f t="shared" si="0"/>
        <v>4</v>
      </c>
    </row>
    <row r="26" spans="2:12" ht="24.95" customHeight="1" x14ac:dyDescent="0.2">
      <c r="B26" s="43">
        <f>WORKDAY.INTL(B25,1,"1101111",Config.!$N$4:$N$34)</f>
        <v>44013</v>
      </c>
      <c r="C26" s="4" t="s">
        <v>87</v>
      </c>
      <c r="D26" s="4" t="s">
        <v>88</v>
      </c>
      <c r="E26" s="4" t="s">
        <v>102</v>
      </c>
      <c r="F26" s="4" t="s">
        <v>89</v>
      </c>
      <c r="G26" s="4" t="s">
        <v>90</v>
      </c>
      <c r="H26" s="4" t="s">
        <v>103</v>
      </c>
      <c r="I26" s="4"/>
      <c r="K26" s="38" t="s">
        <v>54</v>
      </c>
      <c r="L26" s="39">
        <f t="shared" si="0"/>
        <v>4</v>
      </c>
    </row>
    <row r="27" spans="2:12" ht="24.95" customHeight="1" x14ac:dyDescent="0.2">
      <c r="B27" s="43">
        <f>WORKDAY.INTL(B26,1,"1101111",Config.!$N$4:$N$34)</f>
        <v>44083</v>
      </c>
      <c r="C27" s="4" t="s">
        <v>91</v>
      </c>
      <c r="D27" s="4" t="s">
        <v>92</v>
      </c>
      <c r="E27" s="4"/>
      <c r="F27" s="4" t="s">
        <v>93</v>
      </c>
      <c r="G27" s="4" t="s">
        <v>94</v>
      </c>
      <c r="H27" s="4"/>
      <c r="I27" s="4" t="s">
        <v>3</v>
      </c>
      <c r="K27" s="38" t="s">
        <v>55</v>
      </c>
      <c r="L27" s="39">
        <f t="shared" si="0"/>
        <v>4</v>
      </c>
    </row>
    <row r="28" spans="2:12" ht="24.95" customHeight="1" x14ac:dyDescent="0.2">
      <c r="B28" s="43">
        <f>WORKDAY.INTL(B27,1,"1101111",Config.!$N$4:$N$34)</f>
        <v>44090</v>
      </c>
      <c r="C28" s="4" t="s">
        <v>95</v>
      </c>
      <c r="D28" s="4" t="s">
        <v>96</v>
      </c>
      <c r="E28" s="4"/>
      <c r="F28" s="4" t="s">
        <v>97</v>
      </c>
      <c r="G28" s="4" t="s">
        <v>98</v>
      </c>
      <c r="H28" s="4"/>
      <c r="I28" s="4"/>
      <c r="K28" s="38" t="s">
        <v>56</v>
      </c>
      <c r="L28" s="39">
        <f t="shared" si="0"/>
        <v>4</v>
      </c>
    </row>
    <row r="29" spans="2:12" ht="24.95" customHeight="1" x14ac:dyDescent="0.2">
      <c r="B29" s="43">
        <f>WORKDAY.INTL(B28,1,"1101111",Config.!$N$4:$N$34)</f>
        <v>44097</v>
      </c>
      <c r="C29" s="4" t="s">
        <v>67</v>
      </c>
      <c r="D29" s="4" t="s">
        <v>68</v>
      </c>
      <c r="E29" s="4"/>
      <c r="F29" s="4" t="s">
        <v>69</v>
      </c>
      <c r="G29" s="4" t="s">
        <v>70</v>
      </c>
      <c r="H29" s="4" t="s">
        <v>99</v>
      </c>
      <c r="I29" s="4" t="s">
        <v>3</v>
      </c>
      <c r="K29" s="38" t="s">
        <v>57</v>
      </c>
      <c r="L29" s="39">
        <f t="shared" si="0"/>
        <v>4</v>
      </c>
    </row>
    <row r="30" spans="2:12" ht="24.95" customHeight="1" x14ac:dyDescent="0.2">
      <c r="B30" s="43">
        <f>WORKDAY.INTL(B29,1,"1101111",Config.!$N$4:$N$34)</f>
        <v>44104</v>
      </c>
      <c r="C30" s="4" t="s">
        <v>71</v>
      </c>
      <c r="D30" s="4" t="s">
        <v>72</v>
      </c>
      <c r="E30" s="4" t="s">
        <v>100</v>
      </c>
      <c r="F30" s="4" t="s">
        <v>73</v>
      </c>
      <c r="G30" s="4" t="s">
        <v>74</v>
      </c>
      <c r="H30" s="4"/>
      <c r="I30" s="4"/>
      <c r="K30" s="38" t="s">
        <v>58</v>
      </c>
      <c r="L30" s="39">
        <f t="shared" si="0"/>
        <v>4</v>
      </c>
    </row>
    <row r="31" spans="2:12" ht="24.95" customHeight="1" x14ac:dyDescent="0.2">
      <c r="B31" s="43">
        <f>WORKDAY.INTL(B30,1,"1101111",Config.!$N$4:$N$34)</f>
        <v>44111</v>
      </c>
      <c r="C31" s="4" t="s">
        <v>75</v>
      </c>
      <c r="D31" s="4" t="s">
        <v>76</v>
      </c>
      <c r="E31" s="4"/>
      <c r="F31" s="4" t="s">
        <v>77</v>
      </c>
      <c r="G31" s="4" t="s">
        <v>78</v>
      </c>
      <c r="H31" s="4"/>
      <c r="I31" s="4" t="s">
        <v>3</v>
      </c>
      <c r="K31" s="38" t="s">
        <v>59</v>
      </c>
      <c r="L31" s="39">
        <f t="shared" si="0"/>
        <v>4</v>
      </c>
    </row>
    <row r="32" spans="2:12" ht="24.95" customHeight="1" x14ac:dyDescent="0.2">
      <c r="B32" s="43">
        <f>WORKDAY.INTL(B31,1,"1101111",Config.!$N$4:$N$34)</f>
        <v>44118</v>
      </c>
      <c r="C32" s="4" t="s">
        <v>79</v>
      </c>
      <c r="D32" s="4" t="s">
        <v>80</v>
      </c>
      <c r="E32" s="4"/>
      <c r="F32" s="4" t="s">
        <v>81</v>
      </c>
      <c r="G32" s="4" t="s">
        <v>82</v>
      </c>
      <c r="H32" s="4" t="s">
        <v>101</v>
      </c>
      <c r="I32" s="4"/>
      <c r="K32" s="38" t="s">
        <v>60</v>
      </c>
      <c r="L32" s="39">
        <f t="shared" si="0"/>
        <v>4</v>
      </c>
    </row>
    <row r="33" spans="2:12" ht="24.95" customHeight="1" x14ac:dyDescent="0.2">
      <c r="B33" s="43">
        <f>WORKDAY.INTL(B32,1,"1101111",Config.!$N$4:$N$34)</f>
        <v>44139</v>
      </c>
      <c r="C33" s="4" t="s">
        <v>83</v>
      </c>
      <c r="D33" s="4" t="s">
        <v>84</v>
      </c>
      <c r="E33" s="4"/>
      <c r="F33" s="4" t="s">
        <v>85</v>
      </c>
      <c r="G33" s="4" t="s">
        <v>86</v>
      </c>
      <c r="H33" s="4"/>
      <c r="I33" s="4" t="s">
        <v>3</v>
      </c>
      <c r="K33" s="38" t="s">
        <v>61</v>
      </c>
      <c r="L33" s="39">
        <f t="shared" si="0"/>
        <v>4</v>
      </c>
    </row>
    <row r="34" spans="2:12" ht="24.95" customHeight="1" x14ac:dyDescent="0.2">
      <c r="B34" s="43">
        <f>WORKDAY.INTL(B33,1,"1101111",Config.!$N$4:$N$34)</f>
        <v>44153</v>
      </c>
      <c r="C34" s="4" t="s">
        <v>87</v>
      </c>
      <c r="D34" s="4" t="s">
        <v>88</v>
      </c>
      <c r="E34" s="4" t="s">
        <v>102</v>
      </c>
      <c r="F34" s="4" t="s">
        <v>89</v>
      </c>
      <c r="G34" s="4" t="s">
        <v>90</v>
      </c>
      <c r="H34" s="4" t="s">
        <v>103</v>
      </c>
      <c r="I34" s="4"/>
      <c r="K34" s="38" t="s">
        <v>62</v>
      </c>
      <c r="L34" s="39">
        <f t="shared" si="0"/>
        <v>5</v>
      </c>
    </row>
    <row r="35" spans="2:12" ht="24.95" customHeight="1" x14ac:dyDescent="0.2">
      <c r="B35" s="43">
        <f>WORKDAY.INTL(B34,1,"1101111",Config.!$N$4:$N$34)</f>
        <v>44160</v>
      </c>
      <c r="C35" s="4" t="s">
        <v>91</v>
      </c>
      <c r="D35" s="4" t="s">
        <v>92</v>
      </c>
      <c r="E35" s="4"/>
      <c r="F35" s="4" t="s">
        <v>93</v>
      </c>
      <c r="G35" s="4" t="s">
        <v>94</v>
      </c>
      <c r="H35" s="4"/>
      <c r="I35" s="4" t="s">
        <v>3</v>
      </c>
      <c r="K35" s="38" t="s">
        <v>63</v>
      </c>
      <c r="L35" s="39">
        <f t="shared" si="0"/>
        <v>4</v>
      </c>
    </row>
    <row r="36" spans="2:12" ht="24.95" customHeight="1" x14ac:dyDescent="0.2">
      <c r="B36" s="43">
        <f>WORKDAY.INTL(B35,1,"1101111",Config.!$N$4:$N$34)</f>
        <v>44167</v>
      </c>
      <c r="C36" s="4" t="s">
        <v>95</v>
      </c>
      <c r="D36" s="4" t="s">
        <v>96</v>
      </c>
      <c r="E36" s="4"/>
      <c r="F36" s="4" t="s">
        <v>97</v>
      </c>
      <c r="G36" s="4" t="s">
        <v>98</v>
      </c>
      <c r="H36" s="4"/>
      <c r="I36" s="4"/>
      <c r="K36" s="38" t="s">
        <v>64</v>
      </c>
      <c r="L36" s="39">
        <f t="shared" si="0"/>
        <v>4</v>
      </c>
    </row>
    <row r="37" spans="2:12" ht="24.95" customHeight="1" x14ac:dyDescent="0.2">
      <c r="B37" s="43">
        <f>WORKDAY.INTL(B36,1,"1101111",Config.!$N$4:$N$34)</f>
        <v>44174</v>
      </c>
      <c r="C37" s="4" t="s">
        <v>67</v>
      </c>
      <c r="D37" s="4" t="s">
        <v>68</v>
      </c>
      <c r="E37" s="4"/>
      <c r="F37" s="4" t="s">
        <v>69</v>
      </c>
      <c r="G37" s="4" t="s">
        <v>70</v>
      </c>
      <c r="H37" s="4" t="s">
        <v>99</v>
      </c>
      <c r="I37" s="4" t="s">
        <v>3</v>
      </c>
      <c r="K37" s="38" t="s">
        <v>65</v>
      </c>
      <c r="L37" s="39">
        <f t="shared" si="0"/>
        <v>4</v>
      </c>
    </row>
    <row r="38" spans="2:12" ht="24.95" customHeight="1" x14ac:dyDescent="0.2">
      <c r="B38" s="43">
        <f>WORKDAY.INTL(B37,1,"1101111",Config.!$N$4:$N$34)</f>
        <v>44181</v>
      </c>
      <c r="C38" s="4" t="s">
        <v>71</v>
      </c>
      <c r="D38" s="4" t="s">
        <v>72</v>
      </c>
      <c r="E38" s="4"/>
      <c r="F38" s="4" t="s">
        <v>73</v>
      </c>
      <c r="G38" s="4" t="s">
        <v>74</v>
      </c>
      <c r="H38" s="4"/>
      <c r="I38" s="4"/>
      <c r="K38" s="38" t="s">
        <v>66</v>
      </c>
      <c r="L38" s="39">
        <f t="shared" si="0"/>
        <v>4</v>
      </c>
    </row>
    <row r="39" spans="2:12" ht="24.95" customHeight="1" x14ac:dyDescent="0.2">
      <c r="K39"/>
      <c r="L39"/>
    </row>
    <row r="40" spans="2:12" ht="24.95" customHeight="1" x14ac:dyDescent="0.2">
      <c r="K40"/>
      <c r="L40"/>
    </row>
    <row r="41" spans="2:12" ht="24.95" customHeight="1" x14ac:dyDescent="0.2">
      <c r="K41"/>
      <c r="L41"/>
    </row>
    <row r="42" spans="2:12" ht="24.95" customHeight="1" x14ac:dyDescent="0.2">
      <c r="K42"/>
      <c r="L42"/>
    </row>
    <row r="43" spans="2:12" ht="24.95" customHeight="1" x14ac:dyDescent="0.2">
      <c r="K43"/>
      <c r="L43"/>
    </row>
    <row r="44" spans="2:12" ht="24.95" customHeight="1" x14ac:dyDescent="0.25">
      <c r="K44" s="17"/>
    </row>
    <row r="45" spans="2:12" ht="24.95" customHeight="1" x14ac:dyDescent="0.2"/>
    <row r="46" spans="2:12" ht="24.95" customHeight="1" x14ac:dyDescent="0.2"/>
    <row r="47" spans="2:12" ht="24.95" customHeight="1" x14ac:dyDescent="0.2"/>
    <row r="48" spans="2:12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  <row r="54" ht="24.95" customHeight="1" x14ac:dyDescent="0.2"/>
    <row r="55" ht="24.95" customHeight="1" x14ac:dyDescent="0.2"/>
    <row r="56" ht="24.95" customHeight="1" x14ac:dyDescent="0.2"/>
    <row r="57" ht="24.95" customHeight="1" x14ac:dyDescent="0.2"/>
    <row r="58" ht="24.95" customHeight="1" x14ac:dyDescent="0.2"/>
    <row r="59" ht="24.95" customHeight="1" x14ac:dyDescent="0.2"/>
    <row r="60" ht="24.95" customHeight="1" x14ac:dyDescent="0.2"/>
    <row r="61" ht="24.95" customHeight="1" x14ac:dyDescent="0.2"/>
    <row r="62" ht="24.95" customHeight="1" x14ac:dyDescent="0.2"/>
    <row r="63" ht="24.95" customHeight="1" x14ac:dyDescent="0.2"/>
    <row r="64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  <row r="71" ht="24.95" customHeight="1" x14ac:dyDescent="0.2"/>
    <row r="72" ht="33.950000000000003" customHeight="1" x14ac:dyDescent="0.2"/>
    <row r="73" ht="33.950000000000003" customHeight="1" x14ac:dyDescent="0.2"/>
    <row r="74" ht="33.950000000000003" customHeight="1" x14ac:dyDescent="0.2"/>
    <row r="75" ht="33.950000000000003" customHeight="1" x14ac:dyDescent="0.2"/>
    <row r="76" ht="33.950000000000003" customHeight="1" x14ac:dyDescent="0.2"/>
    <row r="77" ht="33.950000000000003" customHeight="1" x14ac:dyDescent="0.2"/>
    <row r="78" ht="33.950000000000003" customHeight="1" x14ac:dyDescent="0.2"/>
    <row r="79" ht="33.950000000000003" customHeight="1" x14ac:dyDescent="0.2"/>
    <row r="80" ht="33.950000000000003" customHeight="1" x14ac:dyDescent="0.2"/>
    <row r="81" ht="33.950000000000003" customHeight="1" x14ac:dyDescent="0.2"/>
    <row r="82" ht="28.35" customHeight="1" x14ac:dyDescent="0.2"/>
    <row r="83" ht="28.35" customHeight="1" x14ac:dyDescent="0.2"/>
    <row r="84" ht="28.35" customHeight="1" x14ac:dyDescent="0.2"/>
    <row r="85" ht="28.35" customHeight="1" x14ac:dyDescent="0.2"/>
    <row r="86" ht="28.35" customHeight="1" x14ac:dyDescent="0.2"/>
    <row r="87" ht="28.35" customHeight="1" x14ac:dyDescent="0.2"/>
    <row r="88" ht="28.35" customHeight="1" x14ac:dyDescent="0.2"/>
    <row r="89" ht="28.35" customHeight="1" x14ac:dyDescent="0.2"/>
    <row r="90" ht="28.35" customHeight="1" x14ac:dyDescent="0.2"/>
    <row r="91" ht="28.35" customHeight="1" x14ac:dyDescent="0.2"/>
    <row r="92" ht="28.35" customHeight="1" x14ac:dyDescent="0.2"/>
    <row r="93" ht="28.35" customHeight="1" x14ac:dyDescent="0.2"/>
    <row r="94" ht="28.35" customHeight="1" x14ac:dyDescent="0.2"/>
    <row r="95" ht="28.35" customHeight="1" x14ac:dyDescent="0.2"/>
    <row r="96" ht="28.35" customHeight="1" x14ac:dyDescent="0.2"/>
    <row r="97" ht="28.35" customHeight="1" x14ac:dyDescent="0.2"/>
    <row r="98" ht="28.35" customHeight="1" x14ac:dyDescent="0.2"/>
    <row r="99" ht="28.35" customHeight="1" x14ac:dyDescent="0.2"/>
    <row r="100" ht="28.35" customHeight="1" x14ac:dyDescent="0.2"/>
    <row r="101" ht="28.35" customHeight="1" x14ac:dyDescent="0.2"/>
    <row r="102" ht="28.35" customHeight="1" x14ac:dyDescent="0.2"/>
    <row r="103" ht="28.35" customHeight="1" x14ac:dyDescent="0.2"/>
    <row r="104" ht="28.35" customHeight="1" x14ac:dyDescent="0.2"/>
    <row r="105" ht="28.35" customHeight="1" x14ac:dyDescent="0.2"/>
    <row r="106" ht="28.35" customHeight="1" x14ac:dyDescent="0.2"/>
    <row r="107" ht="28.35" customHeight="1" x14ac:dyDescent="0.2"/>
    <row r="108" ht="28.35" customHeight="1" x14ac:dyDescent="0.2"/>
    <row r="109" ht="28.35" customHeight="1" x14ac:dyDescent="0.2"/>
    <row r="110" ht="28.35" customHeight="1" x14ac:dyDescent="0.2"/>
    <row r="111" ht="28.35" customHeight="1" x14ac:dyDescent="0.2"/>
    <row r="112" ht="28.35" customHeight="1" x14ac:dyDescent="0.2"/>
    <row r="113" ht="28.35" customHeight="1" x14ac:dyDescent="0.2"/>
    <row r="114" ht="28.35" customHeight="1" x14ac:dyDescent="0.2"/>
    <row r="115" ht="28.35" customHeight="1" x14ac:dyDescent="0.2"/>
    <row r="116" ht="28.35" customHeight="1" x14ac:dyDescent="0.2"/>
    <row r="117" ht="28.35" customHeight="1" x14ac:dyDescent="0.2"/>
    <row r="118" ht="28.35" customHeight="1" x14ac:dyDescent="0.2"/>
    <row r="119" ht="28.35" customHeight="1" x14ac:dyDescent="0.2"/>
    <row r="120" ht="28.35" customHeight="1" x14ac:dyDescent="0.2"/>
    <row r="121" ht="28.35" customHeight="1" x14ac:dyDescent="0.2"/>
    <row r="122" ht="28.35" customHeight="1" x14ac:dyDescent="0.2"/>
    <row r="123" ht="28.35" customHeight="1" x14ac:dyDescent="0.2"/>
    <row r="124" ht="28.35" customHeight="1" x14ac:dyDescent="0.2"/>
    <row r="125" ht="28.35" customHeight="1" x14ac:dyDescent="0.2"/>
    <row r="126" ht="28.35" customHeight="1" x14ac:dyDescent="0.2"/>
    <row r="127" ht="28.35" customHeight="1" x14ac:dyDescent="0.2"/>
    <row r="128" ht="28.35" customHeight="1" x14ac:dyDescent="0.2"/>
    <row r="129" ht="28.35" customHeight="1" x14ac:dyDescent="0.2"/>
    <row r="130" ht="28.35" customHeight="1" x14ac:dyDescent="0.2"/>
    <row r="131" ht="28.35" customHeight="1" x14ac:dyDescent="0.2"/>
    <row r="132" ht="28.35" customHeight="1" x14ac:dyDescent="0.2"/>
    <row r="133" ht="28.35" customHeight="1" x14ac:dyDescent="0.2"/>
    <row r="134" ht="28.35" customHeight="1" x14ac:dyDescent="0.2"/>
    <row r="135" ht="28.35" customHeight="1" x14ac:dyDescent="0.2"/>
    <row r="136" ht="28.35" customHeight="1" x14ac:dyDescent="0.2"/>
    <row r="137" ht="28.35" customHeight="1" x14ac:dyDescent="0.2"/>
    <row r="138" ht="28.35" customHeight="1" x14ac:dyDescent="0.2"/>
    <row r="139" ht="28.35" customHeight="1" x14ac:dyDescent="0.2"/>
    <row r="140" ht="28.35" customHeight="1" x14ac:dyDescent="0.2"/>
    <row r="141" ht="28.35" customHeight="1" x14ac:dyDescent="0.2"/>
    <row r="142" ht="28.35" customHeight="1" x14ac:dyDescent="0.2"/>
    <row r="143" ht="28.35" customHeight="1" x14ac:dyDescent="0.2"/>
    <row r="144" ht="28.35" customHeight="1" x14ac:dyDescent="0.2"/>
    <row r="145" ht="28.35" customHeight="1" x14ac:dyDescent="0.2"/>
    <row r="146" ht="28.35" customHeight="1" x14ac:dyDescent="0.2"/>
    <row r="147" ht="28.35" customHeight="1" x14ac:dyDescent="0.2"/>
    <row r="148" ht="28.35" customHeight="1" x14ac:dyDescent="0.2"/>
    <row r="149" ht="28.35" customHeight="1" x14ac:dyDescent="0.2"/>
    <row r="150" ht="28.35" customHeight="1" x14ac:dyDescent="0.2"/>
    <row r="151" ht="28.35" customHeight="1" x14ac:dyDescent="0.2"/>
    <row r="152" ht="28.35" customHeight="1" x14ac:dyDescent="0.2"/>
    <row r="153" ht="28.35" customHeight="1" x14ac:dyDescent="0.2"/>
    <row r="154" ht="28.35" customHeight="1" x14ac:dyDescent="0.2"/>
    <row r="155" ht="28.35" customHeight="1" x14ac:dyDescent="0.2"/>
    <row r="156" ht="28.35" customHeight="1" x14ac:dyDescent="0.2"/>
    <row r="157" ht="28.35" customHeight="1" x14ac:dyDescent="0.2"/>
    <row r="158" ht="28.35" customHeight="1" x14ac:dyDescent="0.2"/>
    <row r="159" ht="28.35" customHeight="1" x14ac:dyDescent="0.2"/>
    <row r="160" ht="28.35" customHeight="1" x14ac:dyDescent="0.2"/>
    <row r="161" ht="28.35" customHeight="1" x14ac:dyDescent="0.2"/>
    <row r="162" ht="28.35" customHeight="1" x14ac:dyDescent="0.2"/>
    <row r="163" ht="28.35" customHeight="1" x14ac:dyDescent="0.2"/>
    <row r="164" ht="28.35" customHeight="1" x14ac:dyDescent="0.2"/>
    <row r="165" ht="28.35" customHeight="1" x14ac:dyDescent="0.2"/>
    <row r="166" ht="28.35" customHeight="1" x14ac:dyDescent="0.2"/>
    <row r="167" ht="28.35" customHeight="1" x14ac:dyDescent="0.2"/>
    <row r="168" ht="28.35" customHeight="1" x14ac:dyDescent="0.2"/>
    <row r="169" ht="28.35" customHeight="1" x14ac:dyDescent="0.2"/>
    <row r="170" ht="28.35" customHeight="1" x14ac:dyDescent="0.2"/>
    <row r="171" ht="28.35" customHeight="1" x14ac:dyDescent="0.2"/>
    <row r="172" ht="28.35" customHeight="1" x14ac:dyDescent="0.2"/>
    <row r="173" ht="28.35" customHeight="1" x14ac:dyDescent="0.2"/>
    <row r="174" ht="28.35" customHeight="1" x14ac:dyDescent="0.2"/>
    <row r="175" ht="28.35" customHeight="1" x14ac:dyDescent="0.2"/>
    <row r="176" ht="28.35" customHeight="1" x14ac:dyDescent="0.2"/>
    <row r="177" ht="28.35" customHeight="1" x14ac:dyDescent="0.2"/>
    <row r="178" ht="28.35" customHeight="1" x14ac:dyDescent="0.2"/>
    <row r="179" ht="28.35" customHeight="1" x14ac:dyDescent="0.2"/>
    <row r="180" ht="28.35" customHeight="1" x14ac:dyDescent="0.2"/>
    <row r="181" ht="28.35" customHeight="1" x14ac:dyDescent="0.2"/>
    <row r="182" ht="28.35" customHeight="1" x14ac:dyDescent="0.2"/>
    <row r="183" ht="28.35" customHeight="1" x14ac:dyDescent="0.2"/>
    <row r="184" ht="28.35" customHeight="1" x14ac:dyDescent="0.2"/>
    <row r="185" ht="28.35" customHeight="1" x14ac:dyDescent="0.2"/>
    <row r="186" ht="28.35" customHeight="1" x14ac:dyDescent="0.2"/>
    <row r="187" ht="28.35" customHeight="1" x14ac:dyDescent="0.2"/>
    <row r="188" ht="28.35" customHeight="1" x14ac:dyDescent="0.2"/>
    <row r="189" ht="28.35" customHeight="1" x14ac:dyDescent="0.2"/>
    <row r="190" ht="28.35" customHeight="1" x14ac:dyDescent="0.2"/>
    <row r="191" ht="28.35" customHeight="1" x14ac:dyDescent="0.2"/>
    <row r="192" ht="28.35" customHeight="1" x14ac:dyDescent="0.2"/>
    <row r="193" ht="28.35" customHeight="1" x14ac:dyDescent="0.2"/>
    <row r="194" ht="28.35" customHeight="1" x14ac:dyDescent="0.2"/>
    <row r="195" ht="28.35" customHeight="1" x14ac:dyDescent="0.2"/>
    <row r="196" ht="28.35" customHeight="1" x14ac:dyDescent="0.2"/>
    <row r="197" ht="28.35" customHeight="1" x14ac:dyDescent="0.2"/>
    <row r="198" ht="28.35" customHeight="1" x14ac:dyDescent="0.2"/>
    <row r="199" ht="28.35" customHeight="1" x14ac:dyDescent="0.2"/>
    <row r="200" ht="28.35" customHeight="1" x14ac:dyDescent="0.2"/>
    <row r="201" ht="28.35" customHeight="1" x14ac:dyDescent="0.2"/>
    <row r="202" ht="28.35" customHeight="1" x14ac:dyDescent="0.2"/>
    <row r="203" ht="28.35" customHeight="1" x14ac:dyDescent="0.2"/>
    <row r="204" ht="28.35" customHeight="1" x14ac:dyDescent="0.2"/>
    <row r="205" ht="28.35" customHeight="1" x14ac:dyDescent="0.2"/>
    <row r="206" ht="28.35" customHeight="1" x14ac:dyDescent="0.2"/>
    <row r="207" ht="28.35" customHeight="1" x14ac:dyDescent="0.2"/>
    <row r="208" ht="28.35" customHeight="1" x14ac:dyDescent="0.2"/>
    <row r="209" ht="28.35" customHeight="1" x14ac:dyDescent="0.2"/>
    <row r="210" ht="28.35" customHeight="1" x14ac:dyDescent="0.2"/>
    <row r="211" ht="28.35" customHeight="1" x14ac:dyDescent="0.2"/>
    <row r="212" ht="28.35" customHeight="1" x14ac:dyDescent="0.2"/>
    <row r="213" ht="28.35" customHeight="1" x14ac:dyDescent="0.2"/>
    <row r="214" ht="28.35" customHeight="1" x14ac:dyDescent="0.2"/>
    <row r="215" ht="28.35" customHeight="1" x14ac:dyDescent="0.2"/>
    <row r="216" ht="28.35" customHeight="1" x14ac:dyDescent="0.2"/>
    <row r="217" ht="28.35" customHeight="1" x14ac:dyDescent="0.2"/>
    <row r="218" ht="28.35" customHeight="1" x14ac:dyDescent="0.2"/>
    <row r="219" ht="28.35" customHeight="1" x14ac:dyDescent="0.2"/>
    <row r="220" ht="28.35" customHeight="1" x14ac:dyDescent="0.2"/>
    <row r="221" ht="28.35" customHeight="1" x14ac:dyDescent="0.2"/>
    <row r="222" ht="28.35" customHeight="1" x14ac:dyDescent="0.2"/>
    <row r="223" ht="28.35" customHeight="1" x14ac:dyDescent="0.2"/>
  </sheetData>
  <mergeCells count="4">
    <mergeCell ref="B2:I2"/>
    <mergeCell ref="C3:E3"/>
    <mergeCell ref="F3:H3"/>
    <mergeCell ref="C4:I4"/>
  </mergeCells>
  <dataValidations count="2">
    <dataValidation operator="equal" allowBlank="1" showInputMessage="1" showErrorMessage="1" sqref="K44 B5:B38 K2:K38">
      <formula1>0</formula1>
      <formula2>0</formula2>
    </dataValidation>
    <dataValidation type="list" operator="equal" allowBlank="1" showInputMessage="1" showErrorMessage="1" sqref="C5:I38">
      <formula1>liste_agents</formula1>
      <formula2>0</formula2>
    </dataValidation>
  </dataValidations>
  <pageMargins left="0.39374999999999999" right="0.39374999999999999" top="0.59027777777777801" bottom="0.39374999999999999" header="0.51180555555555496" footer="0.51180555555555496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9"/>
  <sheetViews>
    <sheetView tabSelected="1" zoomScale="130" zoomScaleNormal="130" workbookViewId="0">
      <selection activeCell="C12" sqref="C12"/>
    </sheetView>
  </sheetViews>
  <sheetFormatPr baseColWidth="10" defaultColWidth="11.5703125" defaultRowHeight="12.75" x14ac:dyDescent="0.2"/>
  <cols>
    <col min="2" max="2" width="25.7109375" customWidth="1"/>
  </cols>
  <sheetData>
    <row r="2" spans="2:9" x14ac:dyDescent="0.2">
      <c r="B2" s="53" t="s">
        <v>69</v>
      </c>
      <c r="C2" s="53"/>
    </row>
    <row r="4" spans="2:9" x14ac:dyDescent="0.2">
      <c r="B4" s="55">
        <f t="array" aca="1" ref="B4" ca="1">IFERROR(INDEX(date,SMALL(IF(noms=$B$2,ROW(date)-4,""),ROW($A1))),"")</f>
        <v>43838</v>
      </c>
      <c r="D4" s="54" t="s">
        <v>110</v>
      </c>
      <c r="E4" s="54"/>
      <c r="F4" s="54"/>
      <c r="G4" s="54"/>
      <c r="H4" s="54"/>
      <c r="I4" s="54"/>
    </row>
    <row r="5" spans="2:9" x14ac:dyDescent="0.2">
      <c r="B5" s="55">
        <f t="array" aca="1" ref="B5" ca="1">IFERROR(INDEX(date,SMALL(IF(noms=$B$2,ROW(date)-4,""),ROW($A2))),"")</f>
        <v>43908</v>
      </c>
      <c r="D5" s="54"/>
      <c r="E5" s="54"/>
      <c r="F5" s="54"/>
      <c r="G5" s="54"/>
      <c r="H5" s="54"/>
      <c r="I5" s="54"/>
    </row>
    <row r="6" spans="2:9" x14ac:dyDescent="0.2">
      <c r="B6" s="55">
        <f t="array" aca="1" ref="B6" ca="1">IFERROR(INDEX(date,SMALL(IF(noms=$B$2,ROW(date)-4,""),ROW($A3))),"")</f>
        <v>43978</v>
      </c>
      <c r="D6" s="54"/>
      <c r="E6" s="54"/>
      <c r="F6" s="54"/>
      <c r="G6" s="54"/>
      <c r="H6" s="54"/>
      <c r="I6" s="54"/>
    </row>
    <row r="7" spans="2:9" x14ac:dyDescent="0.2">
      <c r="B7" s="55">
        <f t="array" aca="1" ref="B7" ca="1">IFERROR(INDEX(date,SMALL(IF(noms=$B$2,ROW(date)-4,""),ROW($A4))),"")</f>
        <v>44097</v>
      </c>
      <c r="D7" s="54"/>
      <c r="E7" s="54"/>
      <c r="F7" s="54"/>
      <c r="G7" s="54"/>
      <c r="H7" s="54"/>
      <c r="I7" s="54"/>
    </row>
    <row r="8" spans="2:9" x14ac:dyDescent="0.2">
      <c r="B8" s="55">
        <f t="array" aca="1" ref="B8" ca="1">IFERROR(INDEX(date,SMALL(IF(noms=$B$2,ROW(date)-4,""),ROW($A5))),"")</f>
        <v>44174</v>
      </c>
      <c r="D8" s="54"/>
      <c r="E8" s="54"/>
      <c r="F8" s="54"/>
      <c r="G8" s="54"/>
      <c r="H8" s="54"/>
      <c r="I8" s="54"/>
    </row>
    <row r="9" spans="2:9" x14ac:dyDescent="0.2">
      <c r="B9" s="55" t="str">
        <f t="array" aca="1" ref="B9" ca="1">IFERROR(INDEX(date,SMALL(IF(noms=$B$2,ROW(date)-4,""),ROW($A6))),"")</f>
        <v/>
      </c>
      <c r="D9" s="54"/>
      <c r="E9" s="54"/>
      <c r="F9" s="54"/>
      <c r="G9" s="54"/>
      <c r="H9" s="54"/>
      <c r="I9" s="54"/>
    </row>
  </sheetData>
  <mergeCells count="2">
    <mergeCell ref="B2:C2"/>
    <mergeCell ref="D4:I9"/>
  </mergeCells>
  <dataValidations count="1">
    <dataValidation type="list" operator="equal" allowBlank="1" sqref="B2">
      <formula1>liste_agents</formula1>
      <formula2>0</formula2>
    </dataValidation>
  </dataValidations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 r:id="rId1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430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Config.</vt:lpstr>
      <vt:lpstr>année</vt:lpstr>
      <vt:lpstr>Synthèse individuelle</vt:lpstr>
      <vt:lpstr>Année</vt:lpstr>
      <vt:lpstr>Année_2</vt:lpstr>
      <vt:lpstr>Année_3</vt:lpstr>
      <vt:lpstr>J_1</vt:lpstr>
      <vt:lpstr>J_2</vt:lpstr>
      <vt:lpstr>J_3</vt:lpstr>
      <vt:lpstr>liste_agents</vt:lpstr>
      <vt:lpstr>année!Zone_d_impression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Magalie</dc:creator>
  <cp:lastModifiedBy>BIZET Christophe</cp:lastModifiedBy>
  <cp:revision>33</cp:revision>
  <cp:lastPrinted>2020-01-07T11:59:47Z</cp:lastPrinted>
  <dcterms:created xsi:type="dcterms:W3CDTF">2018-12-03T09:22:30Z</dcterms:created>
  <dcterms:modified xsi:type="dcterms:W3CDTF">2020-01-08T14:05:03Z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