
<file path=[Content_Types].xml><?xml version="1.0" encoding="utf-8"?>
<Types xmlns="http://schemas.openxmlformats.org/package/2006/content-types">
  <Override PartName="/xl/ctrlProps/ctrlProp49.xml" ContentType="application/vnd.ms-excel.controlproperties+xml"/>
  <Override PartName="/xl/theme/theme1.xml" ContentType="application/vnd.openxmlformats-officedocument.theme+xml"/>
  <Override PartName="/xl/styles.xml" ContentType="application/vnd.openxmlformats-officedocument.spreadsheetml.styles+xml"/>
  <Override PartName="/xl/ctrlProps/ctrlProp47.xml" ContentType="application/vnd.ms-excel.controlproperties+xml"/>
  <Override PartName="/xl/ctrlProps/ctrlProp38.xml" ContentType="application/vnd.ms-excel.controlproperties+xml"/>
  <Override PartName="/xl/ctrlProps/ctrlProp29.xml" ContentType="application/vnd.ms-excel.controlproperties+xml"/>
  <Override PartName="/xl/drawings/drawing4.xml" ContentType="application/vnd.openxmlformats-officedocument.drawing+xml"/>
  <Override PartName="/xl/ctrlProps/ctrlProp45.xml" ContentType="application/vnd.ms-excel.controlproperties+xml"/>
  <Override PartName="/xl/ctrlProps/ctrlProp18.xml" ContentType="application/vnd.ms-excel.controlproperties+xml"/>
  <Override PartName="/xl/ctrlProps/ctrlProp27.xml" ContentType="application/vnd.ms-excel.controlproperties+xml"/>
  <Override PartName="/xl/ctrlProps/ctrlProp36.xml" ContentType="application/vnd.ms-excel.controlproperties+xml"/>
  <Default Extension="rels" ContentType="application/vnd.openxmlformats-package.relationships+xml"/>
  <Default Extension="xml" ContentType="application/xml"/>
  <Override PartName="/xl/drawings/drawing2.xml" ContentType="application/vnd.openxmlformats-officedocument.drawing+xml"/>
  <Override PartName="/xl/ctrlProps/ctrlProp43.xml" ContentType="application/vnd.ms-excel.controlproperties+xml"/>
  <Override PartName="/xl/ctrlProps/ctrlProp16.xml" ContentType="application/vnd.ms-excel.controlproperties+xml"/>
  <Override PartName="/xl/ctrlProps/ctrlProp34.xml" ContentType="application/vnd.ms-excel.controlproperties+xml"/>
  <Override PartName="/xl/ctrlProps/ctrlProp25.xml" ContentType="application/vnd.ms-excel.control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trlProps/ctrlProp42.xml" ContentType="application/vnd.ms-excel.controlproperties+xml"/>
  <Override PartName="/xl/ctrlProps/ctrlProp41.xml" ContentType="application/vnd.ms-excel.controlproperties+xml"/>
  <Override PartName="/xl/ctrlProps/ctrlProp14.xml" ContentType="application/vnd.ms-excel.controlproperties+xml"/>
  <Override PartName="/xl/ctrlProps/ctrlProp13.xml" ContentType="application/vnd.ms-excel.controlproperties+xml"/>
  <Override PartName="/xl/ctrlProps/ctrlProp23.xml" ContentType="application/vnd.ms-excel.controlproperties+xml"/>
  <Override PartName="/xl/ctrlProps/ctrlProp22.xml" ContentType="application/vnd.ms-excel.controlproperties+xml"/>
  <Override PartName="/xl/ctrlProps/ctrlProp33.xml" ContentType="application/vnd.ms-excel.controlproperties+xml"/>
  <Override PartName="/xl/ctrlProps/ctrlProp32.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40.xml" ContentType="application/vnd.ms-excel.controlproperties+xml"/>
  <Override PartName="/xl/ctrlProps/ctrlProp21.xml" ContentType="application/vnd.ms-excel.controlproperties+xml"/>
  <Override PartName="/xl/ctrlProps/ctrlProp20.xml" ContentType="application/vnd.ms-excel.controlproperties+xml"/>
  <Override PartName="/xl/ctrlProps/ctrlProp12.xml" ContentType="application/vnd.ms-excel.controlproperties+xml"/>
  <Override PartName="/xl/ctrlProps/ctrlProp31.xml" ContentType="application/vnd.ms-excel.controlproperties+xml"/>
  <Override PartName="/xl/ctrlProps/ctrlProp30.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11.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Default Extension="bin" ContentType="application/vnd.openxmlformats-officedocument.spreadsheetml.printerSettings"/>
  <Default Extension="png" ContentType="image/png"/>
  <Override PartName="/xl/ctrlProps/ctrlProp39.xml" ContentType="application/vnd.ms-excel.controlproperties+xml"/>
  <Override PartName="/xl/ctrlProps/ctrlProp48.xml" ContentType="application/vnd.ms-excel.controlproperties+xml"/>
  <Override PartName="/xl/ctrlProps/ctrlProp19.xml" ContentType="application/vnd.ms-excel.controlproperties+xml"/>
  <Override PartName="/xl/ctrlProps/ctrlProp28.xml" ContentType="application/vnd.ms-excel.controlproperties+xml"/>
  <Override PartName="/xl/ctrlProps/ctrlProp46.xml" ContentType="application/vnd.ms-excel.controlproperties+xml"/>
  <Override PartName="/xl/ctrlProps/ctrlProp17.xml" ContentType="application/vnd.ms-excel.controlproperties+xml"/>
  <Override PartName="/xl/ctrlProps/ctrlProp37.xml" ContentType="application/vnd.ms-excel.controlproperties+xml"/>
  <Override PartName="/xl/ctrlProps/ctrlProp26.xml" ContentType="application/vnd.ms-excel.controlproperties+xml"/>
  <Override PartName="/xl/workbook.xml" ContentType="application/vnd.openxmlformats-officedocument.spreadsheetml.sheet.main+xml"/>
  <Override PartName="/xl/worksheets/sheet4.xml" ContentType="application/vnd.openxmlformats-officedocument.spreadsheetml.worksheet+xml"/>
  <Override PartName="/xl/drawings/drawing3.xml" ContentType="application/vnd.openxmlformats-officedocument.drawing+xml"/>
  <Override PartName="/xl/ctrlProps/ctrlProp44.xml" ContentType="application/vnd.ms-excel.controlproperties+xml"/>
  <Override PartName="/xl/ctrlProps/ctrlProp15.xml" ContentType="application/vnd.ms-excel.controlproperties+xml"/>
  <Override PartName="/xl/ctrlProps/ctrlProp24.xml" ContentType="application/vnd.ms-excel.controlproperties+xml"/>
  <Override PartName="/xl/ctrlProps/ctrlProp35.xml" ContentType="application/vnd.ms-excel.controlproperties+xml"/>
  <Override PartName="/xl/ctrlProps/ctrlProp9.xml" ContentType="application/vnd.ms-excel.control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730" windowHeight="11760"/>
  </bookViews>
  <sheets>
    <sheet name="ED" sheetId="9" r:id="rId1"/>
    <sheet name="EQT " sheetId="10" r:id="rId2"/>
    <sheet name="EQI" sheetId="11" r:id="rId3"/>
    <sheet name="E2QT" sheetId="12" r:id="rId4"/>
  </sheets>
  <definedNames>
    <definedName name="_xlnm.Print_Titles" localSheetId="3">E2QT!$1:$5</definedName>
    <definedName name="_xlnm.Print_Titles" localSheetId="0">ED!$1:$5</definedName>
    <definedName name="_xlnm.Print_Titles" localSheetId="2">EQI!$1:$6</definedName>
    <definedName name="_xlnm.Print_Titles" localSheetId="1">'EQT '!$1:$5</definedName>
    <definedName name="_xlnm.Print_Area" localSheetId="3">E2QT!$B$1:$H$108</definedName>
    <definedName name="_xlnm.Print_Area" localSheetId="0">ED!$B$1:$I$100</definedName>
    <definedName name="_xlnm.Print_Area" localSheetId="2">EQI!$B$1:$H$108</definedName>
    <definedName name="_xlnm.Print_Area" localSheetId="1">'EQT '!$B$1:$I$115</definedName>
  </definedNames>
  <calcPr calcId="125725"/>
</workbook>
</file>

<file path=xl/calcChain.xml><?xml version="1.0" encoding="utf-8"?>
<calcChain xmlns="http://schemas.openxmlformats.org/spreadsheetml/2006/main">
  <c r="D25" i="9"/>
  <c r="D26" i="12"/>
  <c r="D25"/>
  <c r="D24"/>
  <c r="D23"/>
  <c r="D26" i="10"/>
  <c r="D26" i="11"/>
  <c r="D25"/>
  <c r="D23"/>
  <c r="D24"/>
  <c r="C24"/>
  <c r="D25" i="10"/>
  <c r="D24"/>
  <c r="D23"/>
  <c r="D23" i="9"/>
  <c r="C26" i="12"/>
  <c r="C88"/>
  <c r="C26" i="11"/>
  <c r="C93" i="10"/>
  <c r="C26" l="1"/>
  <c r="C25" i="9"/>
  <c r="C27" i="12" l="1"/>
  <c r="F35"/>
  <c r="B35"/>
  <c r="C27" i="11"/>
  <c r="F35"/>
  <c r="B35"/>
  <c r="G36" i="10"/>
  <c r="C36"/>
  <c r="C29"/>
  <c r="G35" i="9"/>
  <c r="C35"/>
  <c r="C27"/>
  <c r="C107" i="10"/>
  <c r="E81" i="9" l="1"/>
  <c r="E82" s="1"/>
  <c r="C92" i="10"/>
  <c r="D87" i="11"/>
  <c r="D88" s="1"/>
  <c r="C87" i="12"/>
  <c r="C23" i="9"/>
  <c r="C24" s="1"/>
  <c r="G26" i="12"/>
  <c r="F26"/>
  <c r="C25"/>
  <c r="C24"/>
  <c r="C25" i="11"/>
  <c r="G26" l="1"/>
  <c r="F26"/>
  <c r="G26" i="10"/>
  <c r="F26"/>
  <c r="C25"/>
  <c r="C24"/>
  <c r="C23"/>
  <c r="G25" i="9"/>
  <c r="F25"/>
  <c r="C26"/>
  <c r="C101" i="12" l="1"/>
  <c r="C97" l="1"/>
  <c r="D97" i="11"/>
  <c r="C102" i="10" l="1"/>
  <c r="E90" i="9"/>
  <c r="C28" i="12" l="1"/>
  <c r="C28" i="11"/>
  <c r="C28" i="10"/>
  <c r="C27"/>
  <c r="D101" i="11"/>
  <c r="E93" i="9"/>
  <c r="E89" l="1"/>
  <c r="E88"/>
  <c r="C96" i="12"/>
  <c r="C95"/>
  <c r="C94"/>
  <c r="C92"/>
  <c r="C93"/>
  <c r="C91"/>
  <c r="D96" i="11"/>
  <c r="D95"/>
  <c r="D94"/>
  <c r="D93"/>
  <c r="D92"/>
  <c r="D91"/>
  <c r="C101" i="10"/>
  <c r="C100"/>
  <c r="C99"/>
  <c r="C97"/>
  <c r="C98"/>
  <c r="C96"/>
  <c r="E87" i="9" l="1"/>
  <c r="E86"/>
  <c r="C23" i="11"/>
  <c r="C23" i="12"/>
  <c r="C80"/>
  <c r="C20"/>
  <c r="D65" i="11"/>
  <c r="C20" i="10"/>
  <c r="C20" i="11"/>
  <c r="C20" i="9"/>
  <c r="D77" i="11" l="1"/>
  <c r="C70" i="10"/>
  <c r="C65" i="12"/>
  <c r="E19" i="10"/>
  <c r="D19"/>
  <c r="D19" i="11"/>
  <c r="D19" i="12"/>
  <c r="C22"/>
  <c r="C21"/>
  <c r="C19"/>
  <c r="C22" i="11"/>
  <c r="C21"/>
  <c r="C19"/>
  <c r="C22" i="10"/>
  <c r="C21"/>
  <c r="C19"/>
  <c r="C22" i="9"/>
  <c r="C21"/>
  <c r="C19"/>
  <c r="C88" i="10"/>
  <c r="E62" i="9" l="1"/>
  <c r="C83" i="12" l="1"/>
  <c r="C77"/>
  <c r="C74"/>
  <c r="C71"/>
  <c r="D80" i="11"/>
  <c r="D74"/>
  <c r="D71"/>
  <c r="D68"/>
  <c r="E85" i="9"/>
  <c r="E71"/>
  <c r="E68"/>
  <c r="C85" i="10"/>
  <c r="C82"/>
  <c r="E74" i="9" l="1"/>
  <c r="E77" s="1"/>
  <c r="D83" i="11"/>
  <c r="D103" s="1"/>
  <c r="C73" i="10"/>
  <c r="C79"/>
  <c r="C76"/>
  <c r="C68" i="12"/>
  <c r="E65" i="9"/>
  <c r="D107" i="11" l="1"/>
  <c r="D35"/>
  <c r="D36" s="1"/>
  <c r="D37" s="1"/>
  <c r="E96" i="9"/>
  <c r="E100" s="1"/>
  <c r="E95"/>
  <c r="E99" s="1"/>
  <c r="C103" i="12"/>
  <c r="C104"/>
  <c r="D104" i="11"/>
  <c r="C110" i="10"/>
  <c r="C109"/>
  <c r="I35" i="9"/>
  <c r="D35" i="12" l="1"/>
  <c r="D36" s="1"/>
  <c r="D37" s="1"/>
  <c r="C107"/>
  <c r="H35"/>
  <c r="H36" s="1"/>
  <c r="H37" s="1"/>
  <c r="C108"/>
  <c r="D108" i="11"/>
  <c r="H35"/>
  <c r="H36" s="1"/>
  <c r="H37" s="1"/>
  <c r="C113" i="10"/>
  <c r="E36"/>
  <c r="E37" s="1"/>
  <c r="E38" s="1"/>
  <c r="C114"/>
  <c r="I36"/>
  <c r="I37" s="1"/>
  <c r="I38" s="1"/>
  <c r="I36" i="9"/>
  <c r="I37" s="1"/>
  <c r="E35"/>
  <c r="E36" l="1"/>
  <c r="E37" s="1"/>
</calcChain>
</file>

<file path=xl/sharedStrings.xml><?xml version="1.0" encoding="utf-8"?>
<sst xmlns="http://schemas.openxmlformats.org/spreadsheetml/2006/main" count="606" uniqueCount="121">
  <si>
    <t>Escalier droit</t>
  </si>
  <si>
    <t>Sapin</t>
  </si>
  <si>
    <t>Essence</t>
  </si>
  <si>
    <t>Hêtre</t>
  </si>
  <si>
    <t>Prix</t>
  </si>
  <si>
    <t>Marche débordante</t>
  </si>
  <si>
    <t>Contremarches</t>
  </si>
  <si>
    <t>Dimension</t>
  </si>
  <si>
    <t>Garde corps étage</t>
  </si>
  <si>
    <t>Haut</t>
  </si>
  <si>
    <t>Bas</t>
  </si>
  <si>
    <t>RAMPE INTERIEUR</t>
  </si>
  <si>
    <t>RAMPE EXTERIEURE</t>
  </si>
  <si>
    <t>RAMPE DEPART</t>
  </si>
  <si>
    <t>Non</t>
  </si>
  <si>
    <t>Contremarche</t>
  </si>
  <si>
    <t>Oui</t>
  </si>
  <si>
    <t>Sapin Rampe chanfreinés</t>
  </si>
  <si>
    <t>Hêtre Rampe chanfreinés</t>
  </si>
  <si>
    <t>Sapin Rampe Tournées</t>
  </si>
  <si>
    <t>Hêtre Rampe Tournées</t>
  </si>
  <si>
    <t>Sapin Rampe avec lisses alu</t>
  </si>
  <si>
    <t>Hêtre Rampe avec lisses alu</t>
  </si>
  <si>
    <t>Sapin Rampe avec balustres</t>
  </si>
  <si>
    <t>Hêtre Rampe avec balustres</t>
  </si>
  <si>
    <t>RAMPE INTERIEUR &amp; EXTERIEURE</t>
  </si>
  <si>
    <t>Prix vente</t>
  </si>
  <si>
    <t>Finition</t>
  </si>
  <si>
    <t>Garde corps</t>
  </si>
  <si>
    <t>Prémonté</t>
  </si>
  <si>
    <t>Escalier 1/4 tournant</t>
  </si>
  <si>
    <t>Haut ou bas</t>
  </si>
  <si>
    <t>Gauche ou droit</t>
  </si>
  <si>
    <t>Haut bas</t>
  </si>
  <si>
    <t>Gauche</t>
  </si>
  <si>
    <t>Droit</t>
  </si>
  <si>
    <t>RAMPE EXTERIEUR</t>
  </si>
  <si>
    <t>Rampe départ</t>
  </si>
  <si>
    <t>Escalier 1/4 tournant Intermédiaire</t>
  </si>
  <si>
    <t xml:space="preserve">Escalier double quart tournant </t>
  </si>
  <si>
    <t>largeur&lt;80 cm
 Volet départ &lt;225
 Volet arrivé &lt;215</t>
  </si>
  <si>
    <t>largeur &lt;100 cm
 Volet départ &lt;225
 Volet arrivé &lt;215</t>
  </si>
  <si>
    <t>largeur &lt;100
 Volet départ &gt;225
 Volet arrivé &gt;215</t>
  </si>
  <si>
    <t>Largeur &lt;100
 Encombrement &lt;285</t>
  </si>
  <si>
    <t>Largeur &lt;80
 Encombrement &lt;285</t>
  </si>
  <si>
    <t>Largeur &lt; 100
 Volet départ-arrivée &lt;225
 Volet intermdiaire &lt;205</t>
  </si>
  <si>
    <t>Largeur &lt; 100
 Volet départ-arrivée &gt;225
 Volet intermdiaire &gt;205</t>
  </si>
  <si>
    <t>L=1m</t>
  </si>
  <si>
    <t>"+1m"</t>
  </si>
  <si>
    <t>Sapin à fuseaux chanfreiner</t>
  </si>
  <si>
    <t>Hêtre  à fuseaux chanfreiner</t>
  </si>
  <si>
    <t>Sapin balustres verticales alu</t>
  </si>
  <si>
    <t>Hêtre balustres verticales alu</t>
  </si>
  <si>
    <t>Sapin 2 lisses alu + panneaux protection</t>
  </si>
  <si>
    <t>Hêtre 2 lisses alu + panneaux protection</t>
  </si>
  <si>
    <t>Sapin 4 lisses alu</t>
  </si>
  <si>
    <t>Hêtre 4 lisses alu</t>
  </si>
  <si>
    <t>Largeur &lt;100
 Encombrement &gt;285</t>
  </si>
  <si>
    <t>Kit</t>
  </si>
  <si>
    <t>Transpor achat + Livraison + manut + gestion comm</t>
  </si>
  <si>
    <t>PRIX FINAL TTC</t>
  </si>
  <si>
    <t>TVA</t>
  </si>
  <si>
    <t>Enlèvement sur place</t>
  </si>
  <si>
    <t>Adresse Client</t>
  </si>
  <si>
    <t>A l'attention de :</t>
  </si>
  <si>
    <t>Ref DEVIS :</t>
  </si>
  <si>
    <t>Nous vous prions de trouver notre devis concernant :</t>
  </si>
  <si>
    <t>Hauteur sol sol</t>
  </si>
  <si>
    <t>Largeur escalier</t>
  </si>
  <si>
    <t>Encombrement</t>
  </si>
  <si>
    <t>Rappel des caractéristiques techniques</t>
  </si>
  <si>
    <t>Délai de validité du présent devis : 2 mois</t>
  </si>
  <si>
    <t>Paiement : 45 jours net date de facture</t>
  </si>
  <si>
    <t>DELAI DE LIVRAISON maximum:</t>
  </si>
  <si>
    <t xml:space="preserve">
Etant donné qu’il s’agit d’escaliers sur mesure, faits spécialement à la demande du client, afin d’éviter toute erreur, pour valider votre commande, veuillez :
- vérifier que le prix noté sur votre commande correspond bien à l’option choisie, et au matériau choisi
- nous joindre une copie du présent devis tamponnée et signée « bon pour accord »
- En cas de validation du présent devis, nous vous demanderons de valider le plan avec votre client dans les 10 jours qui suivent son envoi (Vérification de toutes les dimensions et options), et vous voudrez bien apposer votre tampon et votre signature « bon pour accord » sur chaque page.
-    vérifier que les dimensions inscrites sur les plans, le sens de rotation des ¼ tournants, les emplacements des rampes et autres options correspondent bien à ce que vous souhaitez 
- Attention ! Avant de commander un escalier pré monté, pensez bien à faire vérifier que l’escalier monté peut passer par les portes et s’insérer entre les murs ou cloisons lors de sa pose.
Comme vous pouvez le comprendre, en cas d’erreur du client, nous ne pourrons prendre en charge gratuitement un remplacement ou une modification.
Souhaitant répondre à vos attentes, nous restons à votre disposition et vous prions d’agréer, Monsieur, nos bien sincères salutations.
Le service commercial
</t>
  </si>
  <si>
    <t>à compter de la validation de la commande et du plan définitif</t>
  </si>
  <si>
    <t xml:space="preserve">Sapin </t>
  </si>
  <si>
    <t xml:space="preserve">Hêtre </t>
  </si>
  <si>
    <t>5 à 6 semaines</t>
  </si>
  <si>
    <t>Chêne</t>
  </si>
  <si>
    <t>Chêne Rampe chanfreinés</t>
  </si>
  <si>
    <t>Chêne Rampe Tournées</t>
  </si>
  <si>
    <t>Chêne Rampe avec lisses alu</t>
  </si>
  <si>
    <t>Chêne Rampe avec balustres</t>
  </si>
  <si>
    <t>Chêne  à fuseaux chanfreiner</t>
  </si>
  <si>
    <t>Chêne balustres verticales alu</t>
  </si>
  <si>
    <t>Chêne 2 lisses alu + panneaux protection</t>
  </si>
  <si>
    <t>Chêne 4 lisses alu</t>
  </si>
  <si>
    <t>Ref CLIENT :</t>
  </si>
  <si>
    <t>Escalier</t>
  </si>
  <si>
    <t xml:space="preserve">Rampe </t>
  </si>
  <si>
    <t>Rampe I</t>
  </si>
  <si>
    <t>Rampe E</t>
  </si>
  <si>
    <t>Rampe intérieure</t>
  </si>
  <si>
    <t>Rampe extérieure</t>
  </si>
  <si>
    <t>Rampe intérieur</t>
  </si>
  <si>
    <t>Garde Corps</t>
  </si>
  <si>
    <t>Livré particulier</t>
  </si>
  <si>
    <t>Livré client final</t>
  </si>
  <si>
    <t>LIVRE CLIENT</t>
  </si>
  <si>
    <t>Livré client</t>
  </si>
  <si>
    <t xml:space="preserve">Hénin Beaumont, le </t>
  </si>
  <si>
    <t>RAMPE INTERIEURE</t>
  </si>
  <si>
    <t>Rampe intérieure :</t>
  </si>
  <si>
    <t>Rampe extérieure :</t>
  </si>
  <si>
    <t>Rampe départ :</t>
  </si>
  <si>
    <t>Garde corps :</t>
  </si>
  <si>
    <t>Centre Commercial Noyelles Godault
ZAC du Bord des Eaux
62110 Hénin-Beaumont
0 890 89 01 90</t>
  </si>
  <si>
    <t>PAGE 1</t>
  </si>
  <si>
    <t>PAGE 2</t>
  </si>
  <si>
    <t>PAGE 3</t>
  </si>
  <si>
    <t>Longueur totale (en m)</t>
  </si>
  <si>
    <t>Longueur arrondie (en m)</t>
  </si>
  <si>
    <t>Largeur &gt;100
 Encombrement &gt;285</t>
  </si>
  <si>
    <t>PRIX FINAL KIT HT</t>
  </si>
  <si>
    <t>PRIX FINAL PREMONTE HT</t>
  </si>
  <si>
    <t>PRIX FINAL KIT TTC</t>
  </si>
  <si>
    <t>PRIX FINAL PREMONTE TTC</t>
  </si>
  <si>
    <t>Sapin balustres tournées</t>
  </si>
  <si>
    <t>Hêtre balustres tournées</t>
  </si>
  <si>
    <t>Chêne balustres tournées</t>
  </si>
</sst>
</file>

<file path=xl/styles.xml><?xml version="1.0" encoding="utf-8"?>
<styleSheet xmlns="http://schemas.openxmlformats.org/spreadsheetml/2006/main">
  <numFmts count="2">
    <numFmt numFmtId="6" formatCode="#,##0\ &quot;€&quot;;[Red]\-#,##0\ &quot;€&quot;"/>
    <numFmt numFmtId="44" formatCode="_-* #,##0.00\ &quot;€&quot;_-;\-* #,##0.00\ &quot;€&quot;_-;_-* &quot;-&quot;??\ &quot;€&quot;_-;_-@_-"/>
  </numFmts>
  <fonts count="13">
    <font>
      <sz val="11"/>
      <color theme="1"/>
      <name val="Calibri"/>
      <family val="2"/>
      <scheme val="minor"/>
    </font>
    <font>
      <sz val="11"/>
      <color theme="1"/>
      <name val="Calibri"/>
      <family val="2"/>
      <scheme val="minor"/>
    </font>
    <font>
      <b/>
      <sz val="11"/>
      <color theme="1"/>
      <name val="Calibri"/>
      <family val="2"/>
      <scheme val="minor"/>
    </font>
    <font>
      <i/>
      <sz val="11"/>
      <color theme="1"/>
      <name val="Calibri"/>
      <family val="2"/>
      <scheme val="minor"/>
    </font>
    <font>
      <b/>
      <sz val="14"/>
      <color theme="1"/>
      <name val="Calibri"/>
      <family val="2"/>
      <scheme val="minor"/>
    </font>
    <font>
      <b/>
      <sz val="12"/>
      <color theme="1"/>
      <name val="Calibri"/>
      <family val="2"/>
      <scheme val="minor"/>
    </font>
    <font>
      <sz val="8"/>
      <name val="Tahoma"/>
      <family val="2"/>
    </font>
    <font>
      <u/>
      <sz val="11"/>
      <color theme="1"/>
      <name val="Calibri"/>
      <family val="2"/>
      <scheme val="minor"/>
    </font>
    <font>
      <i/>
      <sz val="10"/>
      <color theme="1"/>
      <name val="Calibri"/>
      <family val="2"/>
      <scheme val="minor"/>
    </font>
    <font>
      <sz val="14"/>
      <color theme="1"/>
      <name val="Calibri"/>
      <family val="2"/>
      <scheme val="minor"/>
    </font>
    <font>
      <i/>
      <sz val="14"/>
      <color theme="1"/>
      <name val="Calibri"/>
      <family val="2"/>
      <scheme val="minor"/>
    </font>
    <font>
      <sz val="16"/>
      <color theme="1"/>
      <name val="Calibri"/>
      <family val="2"/>
      <scheme val="minor"/>
    </font>
    <font>
      <b/>
      <sz val="12"/>
      <color rgb="FFFF0000"/>
      <name val="Calibri"/>
      <family val="2"/>
      <scheme val="minor"/>
    </font>
  </fonts>
  <fills count="8">
    <fill>
      <patternFill patternType="none"/>
    </fill>
    <fill>
      <patternFill patternType="gray125"/>
    </fill>
    <fill>
      <patternFill patternType="solid">
        <fgColor theme="4" tint="0.79998168889431442"/>
        <bgColor indexed="64"/>
      </patternFill>
    </fill>
    <fill>
      <patternFill patternType="solid">
        <fgColor theme="5" tint="0.59999389629810485"/>
        <bgColor indexed="64"/>
      </patternFill>
    </fill>
    <fill>
      <patternFill patternType="solid">
        <fgColor theme="4" tint="0.59999389629810485"/>
        <bgColor indexed="64"/>
      </patternFill>
    </fill>
    <fill>
      <patternFill patternType="solid">
        <fgColor theme="2"/>
        <bgColor indexed="64"/>
      </patternFill>
    </fill>
    <fill>
      <patternFill patternType="solid">
        <fgColor theme="3" tint="0.79998168889431442"/>
        <bgColor indexed="64"/>
      </patternFill>
    </fill>
    <fill>
      <patternFill patternType="solid">
        <fgColor theme="5" tint="0.79998168889431442"/>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121">
    <xf numFmtId="0" fontId="0" fillId="0" borderId="0" xfId="0"/>
    <xf numFmtId="6" fontId="0" fillId="0" borderId="0" xfId="0" applyNumberFormat="1"/>
    <xf numFmtId="44" fontId="0" fillId="0" borderId="0" xfId="1" applyFont="1"/>
    <xf numFmtId="0" fontId="3" fillId="0" borderId="0" xfId="0" applyFont="1" applyAlignment="1">
      <alignment horizontal="right"/>
    </xf>
    <xf numFmtId="0" fontId="0" fillId="0" borderId="0" xfId="0" applyAlignment="1">
      <alignment wrapText="1"/>
    </xf>
    <xf numFmtId="0" fontId="2" fillId="0" borderId="0" xfId="0" applyFont="1"/>
    <xf numFmtId="0" fontId="2" fillId="0" borderId="0" xfId="0" applyFont="1" applyAlignment="1">
      <alignment horizontal="center"/>
    </xf>
    <xf numFmtId="0" fontId="0" fillId="0" borderId="0" xfId="0" applyBorder="1"/>
    <xf numFmtId="0" fontId="2" fillId="0" borderId="0" xfId="0" applyFont="1" applyBorder="1"/>
    <xf numFmtId="0" fontId="3" fillId="0" borderId="0" xfId="0" applyFont="1" applyBorder="1" applyAlignment="1">
      <alignment horizontal="right"/>
    </xf>
    <xf numFmtId="44" fontId="0" fillId="0" borderId="0" xfId="0" applyNumberFormat="1"/>
    <xf numFmtId="0" fontId="4" fillId="0" borderId="0" xfId="0" applyFont="1" applyAlignment="1">
      <alignment horizontal="center"/>
    </xf>
    <xf numFmtId="0" fontId="2" fillId="0" borderId="0" xfId="0" applyFont="1" applyAlignment="1">
      <alignment horizontal="center"/>
    </xf>
    <xf numFmtId="0" fontId="4" fillId="0" borderId="0" xfId="0" applyFont="1" applyAlignment="1">
      <alignment horizontal="center"/>
    </xf>
    <xf numFmtId="0" fontId="2" fillId="0" borderId="0" xfId="0" applyFont="1" applyAlignment="1">
      <alignment horizontal="center"/>
    </xf>
    <xf numFmtId="0" fontId="2" fillId="0" borderId="0" xfId="0" applyFont="1" applyFill="1" applyAlignment="1">
      <alignment horizontal="left"/>
    </xf>
    <xf numFmtId="0" fontId="0" fillId="0" borderId="0" xfId="0" applyFill="1"/>
    <xf numFmtId="0" fontId="4" fillId="0" borderId="0" xfId="0" applyFont="1" applyAlignment="1">
      <alignment horizontal="center" vertical="center"/>
    </xf>
    <xf numFmtId="0" fontId="2" fillId="0" borderId="0" xfId="0" applyFont="1" applyAlignment="1">
      <alignment vertical="center"/>
    </xf>
    <xf numFmtId="0" fontId="3" fillId="0" borderId="0" xfId="0" applyFont="1" applyAlignment="1">
      <alignment horizontal="right" vertical="center"/>
    </xf>
    <xf numFmtId="0" fontId="2" fillId="0" borderId="0" xfId="0" applyFont="1" applyBorder="1" applyAlignment="1">
      <alignment vertical="center"/>
    </xf>
    <xf numFmtId="0" fontId="3" fillId="0" borderId="0" xfId="0" applyFont="1" applyBorder="1" applyAlignment="1">
      <alignment horizontal="right" vertical="center"/>
    </xf>
    <xf numFmtId="0" fontId="0" fillId="2" borderId="0" xfId="0" applyFill="1"/>
    <xf numFmtId="0" fontId="2" fillId="2" borderId="0" xfId="0" applyFont="1" applyFill="1"/>
    <xf numFmtId="0" fontId="2" fillId="0" borderId="0" xfId="0" applyFont="1" applyFill="1"/>
    <xf numFmtId="44" fontId="4" fillId="0" borderId="0" xfId="0" applyNumberFormat="1" applyFont="1" applyFill="1"/>
    <xf numFmtId="0" fontId="0" fillId="0" borderId="0" xfId="0" applyFont="1"/>
    <xf numFmtId="0" fontId="0" fillId="0" borderId="0" xfId="0" applyFill="1" applyAlignment="1">
      <alignment wrapText="1"/>
    </xf>
    <xf numFmtId="0" fontId="4" fillId="0" borderId="0" xfId="0" applyFont="1" applyAlignment="1">
      <alignment horizontal="center"/>
    </xf>
    <xf numFmtId="0" fontId="4" fillId="0" borderId="0" xfId="0" applyFont="1" applyAlignment="1">
      <alignment horizontal="center"/>
    </xf>
    <xf numFmtId="0" fontId="0" fillId="0" borderId="0" xfId="0" applyBorder="1" applyAlignment="1"/>
    <xf numFmtId="44" fontId="0" fillId="0" borderId="0" xfId="1" applyFont="1" applyAlignment="1"/>
    <xf numFmtId="0" fontId="0" fillId="0" borderId="0" xfId="0" applyAlignment="1"/>
    <xf numFmtId="6" fontId="0" fillId="0" borderId="0" xfId="0" applyNumberFormat="1" applyAlignment="1"/>
    <xf numFmtId="0" fontId="2" fillId="0" borderId="0" xfId="0" applyFont="1" applyAlignment="1"/>
    <xf numFmtId="0" fontId="2" fillId="0" borderId="0" xfId="0" applyFont="1" applyAlignment="1">
      <alignment wrapText="1"/>
    </xf>
    <xf numFmtId="0" fontId="5" fillId="4" borderId="0" xfId="0" applyFont="1" applyFill="1"/>
    <xf numFmtId="9" fontId="3" fillId="0" borderId="0" xfId="2" applyFont="1" applyFill="1"/>
    <xf numFmtId="44" fontId="3" fillId="0" borderId="0" xfId="0" applyNumberFormat="1" applyFont="1" applyFill="1"/>
    <xf numFmtId="0" fontId="4" fillId="0" borderId="0" xfId="0" applyFont="1" applyAlignment="1">
      <alignment horizontal="center"/>
    </xf>
    <xf numFmtId="0" fontId="7" fillId="0" borderId="0" xfId="0" applyFont="1" applyAlignment="1">
      <alignment horizontal="right"/>
    </xf>
    <xf numFmtId="0" fontId="8" fillId="0" borderId="0" xfId="0" applyFont="1" applyAlignment="1">
      <alignment horizontal="right"/>
    </xf>
    <xf numFmtId="0" fontId="9" fillId="2" borderId="2" xfId="0" applyFont="1" applyFill="1" applyBorder="1"/>
    <xf numFmtId="0" fontId="4" fillId="0" borderId="4" xfId="0" applyFont="1" applyFill="1" applyBorder="1"/>
    <xf numFmtId="9" fontId="10" fillId="0" borderId="0" xfId="2" applyFont="1" applyFill="1" applyBorder="1"/>
    <xf numFmtId="0" fontId="4" fillId="2" borderId="6" xfId="0" applyFont="1" applyFill="1" applyBorder="1"/>
    <xf numFmtId="0" fontId="7" fillId="0" borderId="0" xfId="0" applyFont="1"/>
    <xf numFmtId="0" fontId="8" fillId="0" borderId="0" xfId="0" applyFont="1" applyAlignment="1">
      <alignment horizontal="right" wrapText="1"/>
    </xf>
    <xf numFmtId="0" fontId="0" fillId="0" borderId="0" xfId="0" applyFont="1" applyAlignment="1">
      <alignment horizontal="left" vertical="top" wrapText="1"/>
    </xf>
    <xf numFmtId="0" fontId="4" fillId="2" borderId="7" xfId="0" applyFont="1" applyFill="1" applyBorder="1"/>
    <xf numFmtId="0" fontId="4" fillId="0" borderId="0" xfId="0" applyFont="1" applyAlignment="1"/>
    <xf numFmtId="0" fontId="0" fillId="0" borderId="0" xfId="0" applyAlignment="1">
      <alignment vertical="top"/>
    </xf>
    <xf numFmtId="0" fontId="0" fillId="0" borderId="0" xfId="0" applyFill="1" applyBorder="1"/>
    <xf numFmtId="0" fontId="0" fillId="0" borderId="0" xfId="0" applyFill="1" applyBorder="1" applyAlignment="1"/>
    <xf numFmtId="0" fontId="0" fillId="0" borderId="0" xfId="0" applyAlignment="1">
      <alignment horizontal="right"/>
    </xf>
    <xf numFmtId="0" fontId="4" fillId="0" borderId="0" xfId="0" applyFont="1" applyAlignment="1">
      <alignment horizontal="center"/>
    </xf>
    <xf numFmtId="9" fontId="0" fillId="0" borderId="0" xfId="0" applyNumberFormat="1" applyFill="1"/>
    <xf numFmtId="2" fontId="0" fillId="0" borderId="0" xfId="0" applyNumberFormat="1"/>
    <xf numFmtId="0" fontId="0" fillId="0" borderId="0" xfId="0" applyProtection="1">
      <protection locked="0"/>
    </xf>
    <xf numFmtId="0" fontId="2" fillId="0" borderId="0" xfId="0" applyFont="1" applyProtection="1">
      <protection locked="0"/>
    </xf>
    <xf numFmtId="0" fontId="0" fillId="0" borderId="0" xfId="0" applyAlignment="1" applyProtection="1">
      <alignment wrapText="1"/>
      <protection locked="0"/>
    </xf>
    <xf numFmtId="0" fontId="0" fillId="3" borderId="0" xfId="0" applyFill="1" applyProtection="1">
      <protection locked="0"/>
    </xf>
    <xf numFmtId="0" fontId="2" fillId="0" borderId="0" xfId="0" applyFont="1" applyAlignment="1" applyProtection="1">
      <alignment horizontal="center"/>
      <protection locked="0"/>
    </xf>
    <xf numFmtId="0" fontId="0" fillId="0" borderId="0" xfId="0" applyFont="1" applyAlignment="1" applyProtection="1">
      <alignment wrapText="1"/>
      <protection locked="0"/>
    </xf>
    <xf numFmtId="0" fontId="0" fillId="0" borderId="0" xfId="0" applyFont="1" applyProtection="1">
      <protection locked="0"/>
    </xf>
    <xf numFmtId="0" fontId="0" fillId="3" borderId="0" xfId="0" applyFill="1" applyBorder="1" applyAlignment="1" applyProtection="1">
      <protection locked="0"/>
    </xf>
    <xf numFmtId="0" fontId="0" fillId="0" borderId="0" xfId="1" applyNumberFormat="1" applyFont="1" applyAlignment="1" applyProtection="1">
      <protection hidden="1"/>
    </xf>
    <xf numFmtId="44" fontId="0" fillId="0" borderId="0" xfId="1" applyFont="1" applyAlignment="1" applyProtection="1">
      <protection hidden="1"/>
    </xf>
    <xf numFmtId="0" fontId="0" fillId="0" borderId="0" xfId="0" applyProtection="1">
      <protection hidden="1"/>
    </xf>
    <xf numFmtId="0" fontId="2" fillId="0" borderId="0" xfId="0" applyFont="1" applyProtection="1">
      <protection hidden="1"/>
    </xf>
    <xf numFmtId="0" fontId="2" fillId="0" borderId="0" xfId="0" applyFont="1" applyFill="1" applyProtection="1">
      <protection hidden="1"/>
    </xf>
    <xf numFmtId="0" fontId="4" fillId="2" borderId="1" xfId="0" applyFont="1" applyFill="1" applyBorder="1" applyProtection="1">
      <protection hidden="1"/>
    </xf>
    <xf numFmtId="44" fontId="4" fillId="2" borderId="3" xfId="0" applyNumberFormat="1" applyFont="1" applyFill="1" applyBorder="1" applyProtection="1">
      <protection hidden="1"/>
    </xf>
    <xf numFmtId="44" fontId="10" fillId="0" borderId="5" xfId="0" applyNumberFormat="1" applyFont="1" applyFill="1" applyBorder="1" applyProtection="1">
      <protection hidden="1"/>
    </xf>
    <xf numFmtId="44" fontId="4" fillId="2" borderId="8" xfId="0" applyNumberFormat="1" applyFont="1" applyFill="1" applyBorder="1" applyProtection="1">
      <protection hidden="1"/>
    </xf>
    <xf numFmtId="44" fontId="0" fillId="0" borderId="0" xfId="1" applyFont="1" applyFill="1" applyAlignment="1" applyProtection="1">
      <protection hidden="1"/>
    </xf>
    <xf numFmtId="44" fontId="4" fillId="2" borderId="0" xfId="0" applyNumberFormat="1" applyFont="1" applyFill="1" applyProtection="1">
      <protection hidden="1"/>
    </xf>
    <xf numFmtId="44" fontId="0" fillId="0" borderId="0" xfId="1" applyFont="1" applyProtection="1">
      <protection hidden="1"/>
    </xf>
    <xf numFmtId="44" fontId="0" fillId="0" borderId="0" xfId="1" applyFont="1" applyFill="1" applyProtection="1">
      <protection hidden="1"/>
    </xf>
    <xf numFmtId="0" fontId="0" fillId="0" borderId="0" xfId="0" applyFill="1" applyBorder="1" applyAlignment="1" applyProtection="1">
      <protection hidden="1"/>
    </xf>
    <xf numFmtId="0" fontId="2" fillId="3" borderId="0" xfId="0" applyFont="1" applyFill="1" applyProtection="1">
      <protection locked="0"/>
    </xf>
    <xf numFmtId="0" fontId="7" fillId="0" borderId="0" xfId="0" applyFont="1" applyAlignment="1" applyProtection="1">
      <alignment horizontal="right"/>
    </xf>
    <xf numFmtId="0" fontId="0" fillId="0" borderId="0" xfId="0" applyProtection="1"/>
    <xf numFmtId="0" fontId="0" fillId="0" borderId="0" xfId="0" applyAlignment="1" applyProtection="1">
      <alignment horizontal="right"/>
    </xf>
    <xf numFmtId="0" fontId="8" fillId="0" borderId="0" xfId="0" applyFont="1" applyAlignment="1" applyProtection="1">
      <alignment horizontal="right"/>
    </xf>
    <xf numFmtId="9" fontId="10" fillId="0" borderId="0" xfId="2" applyFont="1" applyFill="1" applyBorder="1" applyProtection="1"/>
    <xf numFmtId="0" fontId="4" fillId="0" borderId="4" xfId="0" applyFont="1" applyFill="1" applyBorder="1" applyProtection="1"/>
    <xf numFmtId="0" fontId="4" fillId="2" borderId="6" xfId="0" applyFont="1" applyFill="1" applyBorder="1" applyProtection="1"/>
    <xf numFmtId="0" fontId="0" fillId="0" borderId="0" xfId="0" applyFill="1" applyProtection="1"/>
    <xf numFmtId="0" fontId="7" fillId="0" borderId="0" xfId="0" applyFont="1" applyProtection="1"/>
    <xf numFmtId="0" fontId="2" fillId="0" borderId="0" xfId="0" applyFont="1" applyAlignment="1" applyProtection="1">
      <alignment horizontal="left" vertical="center"/>
    </xf>
    <xf numFmtId="0" fontId="3" fillId="0" borderId="0" xfId="0" applyFont="1" applyAlignment="1" applyProtection="1">
      <alignment horizontal="right"/>
    </xf>
    <xf numFmtId="0" fontId="2" fillId="0" borderId="0" xfId="0" applyFont="1" applyAlignment="1" applyProtection="1">
      <alignment vertical="center"/>
    </xf>
    <xf numFmtId="0" fontId="2" fillId="0" borderId="0" xfId="0" applyFont="1" applyFill="1" applyAlignment="1" applyProtection="1">
      <alignment horizontal="left" vertical="center"/>
    </xf>
    <xf numFmtId="0" fontId="3" fillId="0" borderId="0" xfId="0" applyFont="1" applyBorder="1" applyAlignment="1" applyProtection="1">
      <alignment horizontal="right"/>
    </xf>
    <xf numFmtId="0" fontId="2" fillId="0" borderId="0" xfId="0" applyFont="1" applyAlignment="1" applyProtection="1">
      <alignment wrapText="1"/>
    </xf>
    <xf numFmtId="0" fontId="2" fillId="2" borderId="0" xfId="0" applyFont="1" applyFill="1" applyProtection="1"/>
    <xf numFmtId="9" fontId="3" fillId="0" borderId="0" xfId="2" applyFont="1" applyFill="1" applyProtection="1"/>
    <xf numFmtId="0" fontId="2" fillId="0" borderId="0" xfId="0" applyFont="1" applyFill="1" applyProtection="1"/>
    <xf numFmtId="0" fontId="0" fillId="3" borderId="0" xfId="0" applyFill="1" applyBorder="1" applyProtection="1">
      <protection locked="0"/>
    </xf>
    <xf numFmtId="0" fontId="2" fillId="0" borderId="0" xfId="0" applyFont="1" applyAlignment="1" applyProtection="1">
      <alignment vertical="top"/>
      <protection hidden="1"/>
    </xf>
    <xf numFmtId="0" fontId="0" fillId="0" borderId="0" xfId="0" applyFont="1" applyFill="1" applyProtection="1">
      <protection hidden="1"/>
    </xf>
    <xf numFmtId="0" fontId="2" fillId="0" borderId="0" xfId="0" applyFont="1" applyAlignment="1" applyProtection="1">
      <alignment vertical="top" wrapText="1"/>
      <protection hidden="1"/>
    </xf>
    <xf numFmtId="0" fontId="0" fillId="0" borderId="0" xfId="0" applyAlignment="1" applyProtection="1">
      <alignment horizontal="left" vertical="top" wrapText="1"/>
    </xf>
    <xf numFmtId="0" fontId="0" fillId="0" borderId="0" xfId="0" applyFont="1" applyAlignment="1" applyProtection="1">
      <alignment horizontal="left" vertical="top" wrapText="1"/>
    </xf>
    <xf numFmtId="0" fontId="4" fillId="0" borderId="0" xfId="0" applyFont="1" applyAlignment="1" applyProtection="1">
      <alignment horizontal="center"/>
    </xf>
    <xf numFmtId="0" fontId="11" fillId="5" borderId="0" xfId="0" applyFont="1" applyFill="1" applyAlignment="1" applyProtection="1">
      <alignment horizontal="center" vertical="center" textRotation="255"/>
    </xf>
    <xf numFmtId="0" fontId="11" fillId="6" borderId="0" xfId="0" applyFont="1" applyFill="1" applyAlignment="1" applyProtection="1">
      <alignment horizontal="center" vertical="center" textRotation="255"/>
    </xf>
    <xf numFmtId="0" fontId="11" fillId="7" borderId="0" xfId="0" applyFont="1" applyFill="1" applyAlignment="1" applyProtection="1">
      <alignment horizontal="center" vertical="center" textRotation="255"/>
    </xf>
    <xf numFmtId="0" fontId="11" fillId="6" borderId="0" xfId="0" applyFont="1" applyFill="1" applyAlignment="1">
      <alignment horizontal="center" vertical="center" textRotation="255"/>
    </xf>
    <xf numFmtId="0" fontId="11" fillId="5" borderId="0" xfId="0" applyFont="1" applyFill="1" applyAlignment="1">
      <alignment horizontal="center" vertical="center" textRotation="255"/>
    </xf>
    <xf numFmtId="0" fontId="4" fillId="0" borderId="0" xfId="0" applyFont="1" applyAlignment="1">
      <alignment horizontal="center"/>
    </xf>
    <xf numFmtId="0" fontId="0" fillId="0" borderId="0" xfId="0" applyAlignment="1">
      <alignment horizontal="left" vertical="top" wrapText="1"/>
    </xf>
    <xf numFmtId="0" fontId="0" fillId="0" borderId="0" xfId="0" applyFont="1" applyAlignment="1">
      <alignment horizontal="left" vertical="top" wrapText="1"/>
    </xf>
    <xf numFmtId="0" fontId="11" fillId="7" borderId="0" xfId="0" applyFont="1" applyFill="1" applyAlignment="1">
      <alignment horizontal="center" vertical="center" textRotation="255" wrapText="1"/>
    </xf>
    <xf numFmtId="0" fontId="12" fillId="0" borderId="0" xfId="0" applyFont="1" applyAlignment="1">
      <alignment horizontal="center" wrapText="1"/>
    </xf>
    <xf numFmtId="0" fontId="12" fillId="0" borderId="0" xfId="0" applyFont="1" applyAlignment="1" applyProtection="1">
      <alignment horizontal="center" wrapText="1"/>
      <protection hidden="1"/>
    </xf>
    <xf numFmtId="0" fontId="0" fillId="0" borderId="0" xfId="0" applyAlignment="1" applyProtection="1">
      <alignment wrapText="1"/>
    </xf>
    <xf numFmtId="0" fontId="11" fillId="7" borderId="0" xfId="0" applyFont="1" applyFill="1" applyAlignment="1" applyProtection="1">
      <alignment horizontal="center" vertical="center" textRotation="255" wrapText="1"/>
    </xf>
    <xf numFmtId="0" fontId="3" fillId="0" borderId="0" xfId="0" applyFont="1" applyAlignment="1" applyProtection="1">
      <alignment horizontal="right" vertical="center"/>
    </xf>
    <xf numFmtId="0" fontId="3" fillId="0" borderId="0" xfId="0" applyFont="1" applyBorder="1" applyAlignment="1" applyProtection="1">
      <alignment horizontal="right" vertical="center"/>
    </xf>
  </cellXfs>
  <cellStyles count="3">
    <cellStyle name="Monétaire" xfId="1" builtinId="4"/>
    <cellStyle name="Normal" xfId="0" builtinId="0"/>
    <cellStyle name="Pourcentag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Drop" dropLines="3" dropStyle="combo" dx="16" fmlaLink="$M$8" fmlaRange="$L$9:$L$11" sel="3" val="0"/>
</file>

<file path=xl/ctrlProps/ctrlProp2.xml><?xml version="1.0" encoding="utf-8"?>
<formControlPr xmlns="http://schemas.microsoft.com/office/spreadsheetml/2009/9/main" objectType="Drop" dropLines="3" dropStyle="combo" dx="16" fmlaLink="$M$13" fmlaRange="$L$14:$L$16" sel="1" val="0"/>
</file>

<file path=xl/ctrlProps/ctrlProp3.xml><?xml version="1.0" encoding="utf-8"?>
<formControlPr xmlns="http://schemas.microsoft.com/office/spreadsheetml/2009/9/main" objectType="Drop" dropLines="13" dropStyle="combo" dx="16" fmlaLink="$M$30" fmlaRange="$L$32:$L$44" sel="1" val="0"/>
</file>

<file path=xl/ctrlProps/ctrlProp4.xml><?xml version="1.0" encoding="utf-8"?>
<formControlPr xmlns="http://schemas.microsoft.com/office/spreadsheetml/2009/9/main" objectType="Drop" dropLines="2" dropStyle="combo" dx="16" fmlaLink="$N$30" fmlaRange="$L$31:$L$32" sel="2" val="0"/>
</file>

<file path=xl/ctrlProps/ctrlProp5.xml><?xml version="1.0" encoding="utf-8"?>
<formControlPr xmlns="http://schemas.microsoft.com/office/spreadsheetml/2009/9/main" objectType="Drop" dropLines="7" dropStyle="combo" dx="16" fmlaLink="$M$53" fmlaRange="$L$55:$L$67" sel="1" val="0"/>
</file>

<file path=xl/ctrlProps/ctrlProp6.xml><?xml version="1.0" encoding="utf-8"?>
<formControlPr xmlns="http://schemas.microsoft.com/office/spreadsheetml/2009/9/main" objectType="CheckBox" fmlaLink="$M$24" lockText="1"/>
</file>

<file path=xl/ctrlProps/ctrlProp7.xml><?xml version="1.0" encoding="utf-8"?>
<formControlPr xmlns="http://schemas.microsoft.com/office/spreadsheetml/2009/9/main" objectType="CheckBox" fmlaLink="$M$18" lockText="1"/>
</file>

<file path=xl/ctrlProps/ctrlProp8.xml><?xml version="1.0" encoding="utf-8"?>
<formControlPr xmlns="http://schemas.microsoft.com/office/spreadsheetml/2009/9/main" objectType="CheckBox" fmlaLink="$M$46" lockText="1"/>
</file>

<file path=xl/ctrlProps/ctrlProp9.xml><?xml version="1.0" encoding="utf-8"?>
<formControlPr xmlns="http://schemas.microsoft.com/office/spreadsheetml/2009/9/main" objectType="CheckBox" checked="Checked" fmlaLink="#REF!" lockText="1"/>
</file>

<file path=xl/ctrlProps/ctrlProp10.xml><?xml version="1.0" encoding="utf-8"?>
<formControlPr xmlns="http://schemas.microsoft.com/office/spreadsheetml/2009/9/main" objectType="CheckBox" fmlaLink="$M$69" lockText="1"/>
</file>

<file path=xl/ctrlProps/ctrlProp11.xml><?xml version="1.0" encoding="utf-8"?>
<formControlPr xmlns="http://schemas.microsoft.com/office/spreadsheetml/2009/9/main" objectType="Drop" dropLines="2" dropStyle="combo" dx="16" fmlaLink="$M$3" fmlaRange="$L$5:$L$6" sel="1" val="0"/>
</file>

<file path=xl/ctrlProps/ctrlProp12.xml><?xml version="1.0" encoding="utf-8"?>
<formControlPr xmlns="http://schemas.microsoft.com/office/spreadsheetml/2009/9/main" objectType="Drop" dropLines="3" dropStyle="combo" dx="16" fmlaLink="$L$16" fmlaRange="$K$17:$K$19" sel="1" val="0"/>
</file>

<file path=xl/ctrlProps/ctrlProp13.xml><?xml version="1.0" encoding="utf-8"?>
<formControlPr xmlns="http://schemas.microsoft.com/office/spreadsheetml/2009/9/main" objectType="Drop" dropLines="3" dropStyle="combo" dx="16" fmlaLink="$L$21" fmlaRange="$K$22:$K$24" sel="3" val="0"/>
</file>

<file path=xl/ctrlProps/ctrlProp14.xml><?xml version="1.0" encoding="utf-8"?>
<formControlPr xmlns="http://schemas.microsoft.com/office/spreadsheetml/2009/9/main" objectType="Drop" dropLines="13" dropStyle="combo" dx="16" fmlaLink="$L$38" fmlaRange="$K$39:$K$51" sel="3" val="0"/>
</file>

<file path=xl/ctrlProps/ctrlProp15.xml><?xml version="1.0" encoding="utf-8"?>
<formControlPr xmlns="http://schemas.microsoft.com/office/spreadsheetml/2009/9/main" objectType="Drop" dropLines="9" dropStyle="combo" dx="16" fmlaLink="$L$53" fmlaRange="$K$54:$K$66" sel="3"/>
</file>

<file path=xl/ctrlProps/ctrlProp16.xml><?xml version="1.0" encoding="utf-8"?>
<formControlPr xmlns="http://schemas.microsoft.com/office/spreadsheetml/2009/9/main" objectType="Drop" dropLines="2" dropStyle="combo" dx="16" fmlaLink="$L$8" fmlaRange="$K$9:$K$10" sel="2" val="0"/>
</file>

<file path=xl/ctrlProps/ctrlProp17.xml><?xml version="1.0" encoding="utf-8"?>
<formControlPr xmlns="http://schemas.microsoft.com/office/spreadsheetml/2009/9/main" objectType="Drop" dropLines="2" dropStyle="combo" dx="16" fmlaLink="$L$12" fmlaRange="$K$13:$K$14" sel="2" val="0"/>
</file>

<file path=xl/ctrlProps/ctrlProp18.xml><?xml version="1.0" encoding="utf-8"?>
<formControlPr xmlns="http://schemas.microsoft.com/office/spreadsheetml/2009/9/main" objectType="Drop" dropLines="9" dropStyle="combo" dx="16" fmlaLink="$L$68" fmlaRange="$K$69:$K$81" sel="3"/>
</file>

<file path=xl/ctrlProps/ctrlProp19.xml><?xml version="1.0" encoding="utf-8"?>
<formControlPr xmlns="http://schemas.microsoft.com/office/spreadsheetml/2009/9/main" objectType="Drop" dropLines="9" dropStyle="combo" dx="16" fmlaLink="$L$83" fmlaRange="$K$85:$K$97" sel="1" val="0"/>
</file>

<file path=xl/ctrlProps/ctrlProp20.xml><?xml version="1.0" encoding="utf-8"?>
<formControlPr xmlns="http://schemas.microsoft.com/office/spreadsheetml/2009/9/main" objectType="CheckBox" fmlaLink="$L$26" lockText="1"/>
</file>

<file path=xl/ctrlProps/ctrlProp21.xml><?xml version="1.0" encoding="utf-8"?>
<formControlPr xmlns="http://schemas.microsoft.com/office/spreadsheetml/2009/9/main" objectType="CheckBox" fmlaLink="$L$32" lockText="1"/>
</file>

<file path=xl/ctrlProps/ctrlProp22.xml><?xml version="1.0" encoding="utf-8"?>
<formControlPr xmlns="http://schemas.microsoft.com/office/spreadsheetml/2009/9/main" objectType="CheckBox" fmlaLink="$L$99" lockText="1"/>
</file>

<file path=xl/ctrlProps/ctrlProp23.xml><?xml version="1.0" encoding="utf-8"?>
<formControlPr xmlns="http://schemas.microsoft.com/office/spreadsheetml/2009/9/main" objectType="CheckBox" fmlaLink="$L$108" lockText="1"/>
</file>

<file path=xl/ctrlProps/ctrlProp24.xml><?xml version="1.0" encoding="utf-8"?>
<formControlPr xmlns="http://schemas.microsoft.com/office/spreadsheetml/2009/9/main" objectType="Drop" dropLines="2" dropStyle="combo" dx="16" fmlaLink="$L$3" fmlaRange="$K$5:$K$6" sel="2" val="0"/>
</file>

<file path=xl/ctrlProps/ctrlProp25.xml><?xml version="1.0" encoding="utf-8"?>
<formControlPr xmlns="http://schemas.microsoft.com/office/spreadsheetml/2009/9/main" objectType="Drop" dropLines="3" dropStyle="combo" dx="16" fmlaLink="$L$12" fmlaRange="$K$13:$K$15" sel="1" val="0"/>
</file>

<file path=xl/ctrlProps/ctrlProp26.xml><?xml version="1.0" encoding="utf-8"?>
<formControlPr xmlns="http://schemas.microsoft.com/office/spreadsheetml/2009/9/main" objectType="Drop" dropLines="3" dropStyle="combo" dx="16" fmlaLink="$L$17" fmlaRange="$K$18:$K$20" sel="1" val="0"/>
</file>

<file path=xl/ctrlProps/ctrlProp27.xml><?xml version="1.0" encoding="utf-8"?>
<formControlPr xmlns="http://schemas.microsoft.com/office/spreadsheetml/2009/9/main" objectType="Drop" dropLines="13" dropStyle="combo" dx="16" fmlaLink="$L$34" fmlaRange="$K$35:$K$47" sel="3" val="0"/>
</file>

<file path=xl/ctrlProps/ctrlProp28.xml><?xml version="1.0" encoding="utf-8"?>
<formControlPr xmlns="http://schemas.microsoft.com/office/spreadsheetml/2009/9/main" objectType="Drop" dropLines="9" dropStyle="combo" dx="16" fmlaLink="$L$49" fmlaRange="$K$50:$K$61" sel="3"/>
</file>

<file path=xl/ctrlProps/ctrlProp29.xml><?xml version="1.0" encoding="utf-8"?>
<formControlPr xmlns="http://schemas.microsoft.com/office/spreadsheetml/2009/9/main" objectType="Drop" dropLines="2" dropStyle="combo" dx="16" fmlaLink="$L$8" fmlaRange="$K$9:$K$10" sel="1" val="0"/>
</file>

<file path=xl/ctrlProps/ctrlProp30.xml><?xml version="1.0" encoding="utf-8"?>
<formControlPr xmlns="http://schemas.microsoft.com/office/spreadsheetml/2009/9/main" objectType="Drop" dropLines="9" dropStyle="combo" dx="16" fmlaLink="$L$64" fmlaRange="$K$65:$K$76" sel="3"/>
</file>

<file path=xl/ctrlProps/ctrlProp31.xml><?xml version="1.0" encoding="utf-8"?>
<formControlPr xmlns="http://schemas.microsoft.com/office/spreadsheetml/2009/9/main" objectType="Drop" dropLines="9" dropStyle="combo" dx="16" fmlaLink="$L$79" fmlaRange="$K$81:$K$93" sel="1" val="0"/>
</file>

<file path=xl/ctrlProps/ctrlProp32.xml><?xml version="1.0" encoding="utf-8"?>
<formControlPr xmlns="http://schemas.microsoft.com/office/spreadsheetml/2009/9/main" objectType="Drop" dropLines="2" dropStyle="combo" dx="16" fmlaLink="$L$8" fmlaRange="$K$9:$K$10" sel="1" val="0"/>
</file>

<file path=xl/ctrlProps/ctrlProp33.xml><?xml version="1.0" encoding="utf-8"?>
<formControlPr xmlns="http://schemas.microsoft.com/office/spreadsheetml/2009/9/main" objectType="CheckBox" fmlaLink="$L$22" lockText="1"/>
</file>

<file path=xl/ctrlProps/ctrlProp34.xml><?xml version="1.0" encoding="utf-8"?>
<formControlPr xmlns="http://schemas.microsoft.com/office/spreadsheetml/2009/9/main" objectType="CheckBox" fmlaLink="$L$28" lockText="1"/>
</file>

<file path=xl/ctrlProps/ctrlProp35.xml><?xml version="1.0" encoding="utf-8"?>
<formControlPr xmlns="http://schemas.microsoft.com/office/spreadsheetml/2009/9/main" objectType="CheckBox" fmlaLink="$L$95" lockText="1"/>
</file>

<file path=xl/ctrlProps/ctrlProp36.xml><?xml version="1.0" encoding="utf-8"?>
<formControlPr xmlns="http://schemas.microsoft.com/office/spreadsheetml/2009/9/main" objectType="CheckBox" fmlaLink="$L$104" lockText="1"/>
</file>

<file path=xl/ctrlProps/ctrlProp37.xml><?xml version="1.0" encoding="utf-8"?>
<formControlPr xmlns="http://schemas.microsoft.com/office/spreadsheetml/2009/9/main" objectType="Drop" dropLines="2" dropStyle="combo" dx="16" fmlaLink="$L$3" fmlaRange="$K$5:$K$6" sel="1" val="0"/>
</file>

<file path=xl/ctrlProps/ctrlProp38.xml><?xml version="1.0" encoding="utf-8"?>
<formControlPr xmlns="http://schemas.microsoft.com/office/spreadsheetml/2009/9/main" objectType="Drop" dropLines="3" dropStyle="combo" dx="16" fmlaLink="$L$12" fmlaRange="$K$13:$K$15" sel="1" val="0"/>
</file>

<file path=xl/ctrlProps/ctrlProp39.xml><?xml version="1.0" encoding="utf-8"?>
<formControlPr xmlns="http://schemas.microsoft.com/office/spreadsheetml/2009/9/main" objectType="Drop" dropLines="2" dropStyle="combo" dx="16" fmlaLink="$L$17" fmlaRange="$K$18:$K$19" sel="2" val="0"/>
</file>

<file path=xl/ctrlProps/ctrlProp40.xml><?xml version="1.0" encoding="utf-8"?>
<formControlPr xmlns="http://schemas.microsoft.com/office/spreadsheetml/2009/9/main" objectType="Drop" dropLines="9" dropStyle="combo" dx="16" fmlaLink="$L$33" fmlaRange="$K$34:$K$46" sel="1" val="0"/>
</file>

<file path=xl/ctrlProps/ctrlProp41.xml><?xml version="1.0" encoding="utf-8"?>
<formControlPr xmlns="http://schemas.microsoft.com/office/spreadsheetml/2009/9/main" objectType="Drop" dropLines="9" dropStyle="combo" dx="16" fmlaLink="$L$48" fmlaRange="$K$49:$K$61" sel="1" val="0"/>
</file>

<file path=xl/ctrlProps/ctrlProp42.xml><?xml version="1.0" encoding="utf-8"?>
<formControlPr xmlns="http://schemas.microsoft.com/office/spreadsheetml/2009/9/main" objectType="Drop" dropLines="2" dropStyle="combo" dx="16" fmlaLink="$L$8" fmlaRange="$K$9:$K$10" sel="2" val="0"/>
</file>

<file path=xl/ctrlProps/ctrlProp43.xml><?xml version="1.0" encoding="utf-8"?>
<formControlPr xmlns="http://schemas.microsoft.com/office/spreadsheetml/2009/9/main" objectType="Drop" dropLines="9" dropStyle="combo" dx="16" fmlaLink="$L$63" fmlaRange="$K$64:$K$76" sel="1" val="0"/>
</file>

<file path=xl/ctrlProps/ctrlProp44.xml><?xml version="1.0" encoding="utf-8"?>
<formControlPr xmlns="http://schemas.microsoft.com/office/spreadsheetml/2009/9/main" objectType="Drop" dropLines="9" dropStyle="combo" dx="16" fmlaLink="$L$78" fmlaRange="$K$80:$K$92" sel="1" val="0"/>
</file>

<file path=xl/ctrlProps/ctrlProp45.xml><?xml version="1.0" encoding="utf-8"?>
<formControlPr xmlns="http://schemas.microsoft.com/office/spreadsheetml/2009/9/main" objectType="CheckBox" fmlaLink="$L$21" lockText="1"/>
</file>

<file path=xl/ctrlProps/ctrlProp46.xml><?xml version="1.0" encoding="utf-8"?>
<formControlPr xmlns="http://schemas.microsoft.com/office/spreadsheetml/2009/9/main" objectType="CheckBox" fmlaLink="$L$27" lockText="1"/>
</file>

<file path=xl/ctrlProps/ctrlProp47.xml><?xml version="1.0" encoding="utf-8"?>
<formControlPr xmlns="http://schemas.microsoft.com/office/spreadsheetml/2009/9/main" objectType="CheckBox" fmlaLink="$L$94" lockText="1"/>
</file>

<file path=xl/ctrlProps/ctrlProp48.xml><?xml version="1.0" encoding="utf-8"?>
<formControlPr xmlns="http://schemas.microsoft.com/office/spreadsheetml/2009/9/main" objectType="CheckBox" fmlaLink="$L$103" lockText="1"/>
</file>

<file path=xl/ctrlProps/ctrlProp49.xml><?xml version="1.0" encoding="utf-8"?>
<formControlPr xmlns="http://schemas.microsoft.com/office/spreadsheetml/2009/9/main" objectType="Drop" dropLines="2" dropStyle="combo" dx="16" fmlaLink="$L$3" fmlaRange="$K$5:$K$6" sel="1"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154784</xdr:colOff>
      <xdr:row>1</xdr:row>
      <xdr:rowOff>154781</xdr:rowOff>
    </xdr:from>
    <xdr:to>
      <xdr:col>2</xdr:col>
      <xdr:colOff>440534</xdr:colOff>
      <xdr:row>3</xdr:row>
      <xdr:rowOff>254794</xdr:rowOff>
    </xdr:to>
    <xdr:pic>
      <xdr:nvPicPr>
        <xdr:cNvPr id="1047" name="logo" descr="Castorama.fr"/>
        <xdr:cNvPicPr>
          <a:picLocks noChangeAspect="1" noChangeArrowheads="1"/>
        </xdr:cNvPicPr>
      </xdr:nvPicPr>
      <xdr:blipFill>
        <a:blip xmlns:r="http://schemas.openxmlformats.org/officeDocument/2006/relationships" r:embed="rId1" cstate="print"/>
        <a:srcRect/>
        <a:stretch>
          <a:fillRect/>
        </a:stretch>
      </xdr:blipFill>
      <xdr:spPr bwMode="auto">
        <a:xfrm>
          <a:off x="154784" y="345281"/>
          <a:ext cx="2488406" cy="481013"/>
        </a:xfrm>
        <a:prstGeom prst="rect">
          <a:avLst/>
        </a:prstGeom>
        <a:noFill/>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112059</xdr:colOff>
      <xdr:row>0</xdr:row>
      <xdr:rowOff>134470</xdr:rowOff>
    </xdr:from>
    <xdr:to>
      <xdr:col>2</xdr:col>
      <xdr:colOff>415318</xdr:colOff>
      <xdr:row>3</xdr:row>
      <xdr:rowOff>43983</xdr:rowOff>
    </xdr:to>
    <xdr:pic>
      <xdr:nvPicPr>
        <xdr:cNvPr id="3" name="logo" descr="Castorama.fr"/>
        <xdr:cNvPicPr>
          <a:picLocks noChangeAspect="1" noChangeArrowheads="1"/>
        </xdr:cNvPicPr>
      </xdr:nvPicPr>
      <xdr:blipFill>
        <a:blip xmlns:r="http://schemas.openxmlformats.org/officeDocument/2006/relationships" r:embed="rId1" cstate="print"/>
        <a:srcRect/>
        <a:stretch>
          <a:fillRect/>
        </a:stretch>
      </xdr:blipFill>
      <xdr:spPr bwMode="auto">
        <a:xfrm>
          <a:off x="112059" y="134470"/>
          <a:ext cx="2488406" cy="481013"/>
        </a:xfrm>
        <a:prstGeom prst="rect">
          <a:avLst/>
        </a:prstGeom>
        <a:noFill/>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66675</xdr:colOff>
      <xdr:row>2</xdr:row>
      <xdr:rowOff>0</xdr:rowOff>
    </xdr:from>
    <xdr:to>
      <xdr:col>2</xdr:col>
      <xdr:colOff>573881</xdr:colOff>
      <xdr:row>3</xdr:row>
      <xdr:rowOff>119063</xdr:rowOff>
    </xdr:to>
    <xdr:pic>
      <xdr:nvPicPr>
        <xdr:cNvPr id="4" name="logo" descr="Castorama.fr"/>
        <xdr:cNvPicPr>
          <a:picLocks noChangeAspect="1" noChangeArrowheads="1"/>
        </xdr:cNvPicPr>
      </xdr:nvPicPr>
      <xdr:blipFill>
        <a:blip xmlns:r="http://schemas.openxmlformats.org/officeDocument/2006/relationships" r:embed="rId1" cstate="print"/>
        <a:srcRect/>
        <a:stretch>
          <a:fillRect/>
        </a:stretch>
      </xdr:blipFill>
      <xdr:spPr bwMode="auto">
        <a:xfrm>
          <a:off x="66675" y="381000"/>
          <a:ext cx="2488406" cy="481013"/>
        </a:xfrm>
        <a:prstGeom prst="rect">
          <a:avLst/>
        </a:prstGeom>
        <a:noFill/>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0</xdr:colOff>
      <xdr:row>2</xdr:row>
      <xdr:rowOff>0</xdr:rowOff>
    </xdr:from>
    <xdr:to>
      <xdr:col>2</xdr:col>
      <xdr:colOff>426924</xdr:colOff>
      <xdr:row>3</xdr:row>
      <xdr:rowOff>124506</xdr:rowOff>
    </xdr:to>
    <xdr:pic>
      <xdr:nvPicPr>
        <xdr:cNvPr id="3" name="logo" descr="Castorama.fr"/>
        <xdr:cNvPicPr>
          <a:picLocks noChangeAspect="1" noChangeArrowheads="1"/>
        </xdr:cNvPicPr>
      </xdr:nvPicPr>
      <xdr:blipFill>
        <a:blip xmlns:r="http://schemas.openxmlformats.org/officeDocument/2006/relationships" r:embed="rId1" cstate="print"/>
        <a:srcRect/>
        <a:stretch>
          <a:fillRect/>
        </a:stretch>
      </xdr:blipFill>
      <xdr:spPr bwMode="auto">
        <a:xfrm>
          <a:off x="0" y="381000"/>
          <a:ext cx="2493849" cy="486456"/>
        </a:xfrm>
        <a:prstGeom prst="rect">
          <a:avLst/>
        </a:prstGeom>
        <a:no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6.xml"/><Relationship Id="rId13" Type="http://schemas.openxmlformats.org/officeDocument/2006/relationships/ctrlProp" Target="../ctrlProps/ctrlProp21.xml"/><Relationship Id="rId3" Type="http://schemas.openxmlformats.org/officeDocument/2006/relationships/vmlDrawing" Target="../drawings/vmlDrawing2.vml"/><Relationship Id="rId7" Type="http://schemas.openxmlformats.org/officeDocument/2006/relationships/ctrlProp" Target="../ctrlProps/ctrlProp15.xml"/><Relationship Id="rId12" Type="http://schemas.openxmlformats.org/officeDocument/2006/relationships/ctrlProp" Target="../ctrlProps/ctrlProp20.xml"/><Relationship Id="rId2" Type="http://schemas.openxmlformats.org/officeDocument/2006/relationships/drawing" Target="../drawings/drawing2.xml"/><Relationship Id="rId16" Type="http://schemas.openxmlformats.org/officeDocument/2006/relationships/ctrlProp" Target="../ctrlProps/ctrlProp24.xml"/><Relationship Id="rId1" Type="http://schemas.openxmlformats.org/officeDocument/2006/relationships/printerSettings" Target="../printerSettings/printerSettings2.bin"/><Relationship Id="rId6" Type="http://schemas.openxmlformats.org/officeDocument/2006/relationships/ctrlProp" Target="../ctrlProps/ctrlProp14.xml"/><Relationship Id="rId11" Type="http://schemas.openxmlformats.org/officeDocument/2006/relationships/ctrlProp" Target="../ctrlProps/ctrlProp19.xml"/><Relationship Id="rId5" Type="http://schemas.openxmlformats.org/officeDocument/2006/relationships/ctrlProp" Target="../ctrlProps/ctrlProp13.xml"/><Relationship Id="rId15" Type="http://schemas.openxmlformats.org/officeDocument/2006/relationships/ctrlProp" Target="../ctrlProps/ctrlProp23.xml"/><Relationship Id="rId10" Type="http://schemas.openxmlformats.org/officeDocument/2006/relationships/ctrlProp" Target="../ctrlProps/ctrlProp18.xml"/><Relationship Id="rId4" Type="http://schemas.openxmlformats.org/officeDocument/2006/relationships/ctrlProp" Target="../ctrlProps/ctrlProp12.xml"/><Relationship Id="rId9" Type="http://schemas.openxmlformats.org/officeDocument/2006/relationships/ctrlProp" Target="../ctrlProps/ctrlProp17.xml"/><Relationship Id="rId14" Type="http://schemas.openxmlformats.org/officeDocument/2006/relationships/ctrlProp" Target="../ctrlProps/ctrlProp22.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29.xml"/><Relationship Id="rId13" Type="http://schemas.openxmlformats.org/officeDocument/2006/relationships/ctrlProp" Target="../ctrlProps/ctrlProp34.xml"/><Relationship Id="rId3" Type="http://schemas.openxmlformats.org/officeDocument/2006/relationships/vmlDrawing" Target="../drawings/vmlDrawing3.vml"/><Relationship Id="rId7" Type="http://schemas.openxmlformats.org/officeDocument/2006/relationships/ctrlProp" Target="../ctrlProps/ctrlProp28.xml"/><Relationship Id="rId12" Type="http://schemas.openxmlformats.org/officeDocument/2006/relationships/ctrlProp" Target="../ctrlProps/ctrlProp33.xml"/><Relationship Id="rId2" Type="http://schemas.openxmlformats.org/officeDocument/2006/relationships/drawing" Target="../drawings/drawing3.xml"/><Relationship Id="rId16" Type="http://schemas.openxmlformats.org/officeDocument/2006/relationships/ctrlProp" Target="../ctrlProps/ctrlProp37.xml"/><Relationship Id="rId1" Type="http://schemas.openxmlformats.org/officeDocument/2006/relationships/printerSettings" Target="../printerSettings/printerSettings3.bin"/><Relationship Id="rId6" Type="http://schemas.openxmlformats.org/officeDocument/2006/relationships/ctrlProp" Target="../ctrlProps/ctrlProp27.xml"/><Relationship Id="rId11" Type="http://schemas.openxmlformats.org/officeDocument/2006/relationships/ctrlProp" Target="../ctrlProps/ctrlProp32.xml"/><Relationship Id="rId5" Type="http://schemas.openxmlformats.org/officeDocument/2006/relationships/ctrlProp" Target="../ctrlProps/ctrlProp26.xml"/><Relationship Id="rId15" Type="http://schemas.openxmlformats.org/officeDocument/2006/relationships/ctrlProp" Target="../ctrlProps/ctrlProp36.xml"/><Relationship Id="rId10" Type="http://schemas.openxmlformats.org/officeDocument/2006/relationships/ctrlProp" Target="../ctrlProps/ctrlProp31.xml"/><Relationship Id="rId4" Type="http://schemas.openxmlformats.org/officeDocument/2006/relationships/ctrlProp" Target="../ctrlProps/ctrlProp25.xml"/><Relationship Id="rId9" Type="http://schemas.openxmlformats.org/officeDocument/2006/relationships/ctrlProp" Target="../ctrlProps/ctrlProp30.xml"/><Relationship Id="rId14" Type="http://schemas.openxmlformats.org/officeDocument/2006/relationships/ctrlProp" Target="../ctrlProps/ctrlProp35.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42.xml"/><Relationship Id="rId13" Type="http://schemas.openxmlformats.org/officeDocument/2006/relationships/ctrlProp" Target="../ctrlProps/ctrlProp47.xml"/><Relationship Id="rId3" Type="http://schemas.openxmlformats.org/officeDocument/2006/relationships/vmlDrawing" Target="../drawings/vmlDrawing4.vml"/><Relationship Id="rId7" Type="http://schemas.openxmlformats.org/officeDocument/2006/relationships/ctrlProp" Target="../ctrlProps/ctrlProp41.xml"/><Relationship Id="rId12" Type="http://schemas.openxmlformats.org/officeDocument/2006/relationships/ctrlProp" Target="../ctrlProps/ctrlProp46.xml"/><Relationship Id="rId2" Type="http://schemas.openxmlformats.org/officeDocument/2006/relationships/drawing" Target="../drawings/drawing4.xml"/><Relationship Id="rId1" Type="http://schemas.openxmlformats.org/officeDocument/2006/relationships/printerSettings" Target="../printerSettings/printerSettings4.bin"/><Relationship Id="rId6" Type="http://schemas.openxmlformats.org/officeDocument/2006/relationships/ctrlProp" Target="../ctrlProps/ctrlProp40.xml"/><Relationship Id="rId11" Type="http://schemas.openxmlformats.org/officeDocument/2006/relationships/ctrlProp" Target="../ctrlProps/ctrlProp45.xml"/><Relationship Id="rId5" Type="http://schemas.openxmlformats.org/officeDocument/2006/relationships/ctrlProp" Target="../ctrlProps/ctrlProp39.xml"/><Relationship Id="rId15" Type="http://schemas.openxmlformats.org/officeDocument/2006/relationships/ctrlProp" Target="../ctrlProps/ctrlProp49.xml"/><Relationship Id="rId10" Type="http://schemas.openxmlformats.org/officeDocument/2006/relationships/ctrlProp" Target="../ctrlProps/ctrlProp44.xml"/><Relationship Id="rId4" Type="http://schemas.openxmlformats.org/officeDocument/2006/relationships/ctrlProp" Target="../ctrlProps/ctrlProp38.xml"/><Relationship Id="rId9" Type="http://schemas.openxmlformats.org/officeDocument/2006/relationships/ctrlProp" Target="../ctrlProps/ctrlProp43.xml"/><Relationship Id="rId14" Type="http://schemas.openxmlformats.org/officeDocument/2006/relationships/ctrlProp" Target="../ctrlProps/ctrlProp48.xml"/></Relationships>
</file>

<file path=xl/worksheets/sheet1.xml><?xml version="1.0" encoding="utf-8"?>
<worksheet xmlns="http://schemas.openxmlformats.org/spreadsheetml/2006/main" xmlns:r="http://schemas.openxmlformats.org/officeDocument/2006/relationships">
  <dimension ref="A1:R105"/>
  <sheetViews>
    <sheetView showGridLines="0" tabSelected="1" topLeftCell="G1" zoomScale="85" zoomScaleNormal="85" zoomScaleSheetLayoutView="115" workbookViewId="0">
      <selection activeCell="S17" sqref="S17"/>
    </sheetView>
  </sheetViews>
  <sheetFormatPr baseColWidth="10" defaultRowHeight="15"/>
  <cols>
    <col min="1" max="1" width="4.7109375" customWidth="1"/>
    <col min="2" max="2" width="33" customWidth="1"/>
    <col min="3" max="3" width="37.7109375" style="5" customWidth="1"/>
    <col min="4" max="4" width="7.28515625" customWidth="1"/>
    <col min="5" max="5" width="18.7109375" customWidth="1"/>
    <col min="6" max="6" width="3.5703125" customWidth="1"/>
    <col min="7" max="7" width="33.28515625" customWidth="1"/>
    <col min="8" max="8" width="7.28515625" bestFit="1" customWidth="1"/>
    <col min="9" max="9" width="15.140625" bestFit="1" customWidth="1"/>
    <col min="10" max="11" width="4" customWidth="1"/>
    <col min="15" max="15" width="30.42578125" customWidth="1"/>
    <col min="16" max="16" width="7.42578125" customWidth="1"/>
    <col min="17" max="19" width="11.42578125" customWidth="1"/>
  </cols>
  <sheetData>
    <row r="1" spans="1:16" ht="15" customHeight="1">
      <c r="A1" s="106" t="s">
        <v>108</v>
      </c>
      <c r="P1" s="58" t="s">
        <v>26</v>
      </c>
    </row>
    <row r="2" spans="1:16">
      <c r="A2" s="106"/>
    </row>
    <row r="3" spans="1:16">
      <c r="A3" s="106"/>
      <c r="O3" s="59" t="s">
        <v>59</v>
      </c>
      <c r="P3" s="58">
        <v>1</v>
      </c>
    </row>
    <row r="4" spans="1:16" ht="28.5" customHeight="1">
      <c r="A4" s="106"/>
      <c r="O4" s="58" t="s">
        <v>97</v>
      </c>
      <c r="P4" s="58">
        <v>99.399999999999991</v>
      </c>
    </row>
    <row r="5" spans="1:16" ht="75">
      <c r="A5" s="106"/>
      <c r="B5" s="60" t="s">
        <v>107</v>
      </c>
      <c r="C5" s="4"/>
      <c r="O5" s="58" t="s">
        <v>58</v>
      </c>
      <c r="P5" s="58">
        <v>370</v>
      </c>
    </row>
    <row r="6" spans="1:16" ht="28.5" customHeight="1">
      <c r="A6" s="106"/>
      <c r="B6" s="4"/>
      <c r="C6" s="4"/>
      <c r="O6" s="58" t="s">
        <v>29</v>
      </c>
      <c r="P6" s="58">
        <v>557</v>
      </c>
    </row>
    <row r="7" spans="1:16" ht="28.5" customHeight="1">
      <c r="A7" s="106"/>
      <c r="B7" s="4"/>
      <c r="C7" s="4"/>
    </row>
    <row r="8" spans="1:16" ht="65.25" customHeight="1">
      <c r="A8" s="106"/>
      <c r="G8" s="61" t="s">
        <v>63</v>
      </c>
      <c r="O8" s="59" t="s">
        <v>2</v>
      </c>
      <c r="P8" s="58">
        <v>1</v>
      </c>
    </row>
    <row r="9" spans="1:16" ht="28.5" customHeight="1">
      <c r="A9" s="106"/>
      <c r="O9" s="58" t="s">
        <v>1</v>
      </c>
      <c r="P9" s="58">
        <v>596.4</v>
      </c>
    </row>
    <row r="10" spans="1:16">
      <c r="A10" s="106"/>
      <c r="G10" s="61" t="s">
        <v>101</v>
      </c>
      <c r="O10" s="58" t="s">
        <v>3</v>
      </c>
      <c r="P10" s="58">
        <v>795.19999999999993</v>
      </c>
    </row>
    <row r="11" spans="1:16" ht="28.5" customHeight="1">
      <c r="A11" s="106"/>
      <c r="O11" s="58" t="s">
        <v>79</v>
      </c>
      <c r="P11" s="58">
        <v>974.12</v>
      </c>
    </row>
    <row r="12" spans="1:16">
      <c r="A12" s="106"/>
      <c r="B12" s="81" t="s">
        <v>64</v>
      </c>
      <c r="C12" s="80"/>
    </row>
    <row r="13" spans="1:16">
      <c r="A13" s="106"/>
      <c r="O13" s="59" t="s">
        <v>7</v>
      </c>
      <c r="P13" s="58">
        <v>1</v>
      </c>
    </row>
    <row r="14" spans="1:16" ht="14.25" customHeight="1">
      <c r="A14" s="106"/>
      <c r="B14" s="81" t="s">
        <v>65</v>
      </c>
      <c r="C14" s="80"/>
      <c r="O14" s="60" t="s">
        <v>44</v>
      </c>
      <c r="P14" s="58">
        <v>0</v>
      </c>
    </row>
    <row r="15" spans="1:16" ht="28.5" customHeight="1">
      <c r="A15" s="106"/>
      <c r="O15" s="60" t="s">
        <v>43</v>
      </c>
      <c r="P15" s="58">
        <v>99.399999999999991</v>
      </c>
    </row>
    <row r="16" spans="1:16" ht="28.5" customHeight="1">
      <c r="A16" s="106"/>
      <c r="B16" s="81" t="s">
        <v>88</v>
      </c>
      <c r="C16" s="80"/>
      <c r="O16" s="60" t="s">
        <v>113</v>
      </c>
      <c r="P16" s="58">
        <v>198.79999999999998</v>
      </c>
    </row>
    <row r="17" spans="1:18" ht="28.5" customHeight="1">
      <c r="A17" s="106"/>
      <c r="B17" s="40"/>
    </row>
    <row r="18" spans="1:18" ht="28.5" customHeight="1">
      <c r="A18" s="106"/>
      <c r="B18" s="82" t="s">
        <v>66</v>
      </c>
      <c r="O18" s="59" t="s">
        <v>5</v>
      </c>
      <c r="P18" s="58" t="b">
        <v>0</v>
      </c>
    </row>
    <row r="19" spans="1:18" ht="28.5" customHeight="1">
      <c r="A19" s="106"/>
      <c r="C19" s="69" t="str">
        <f>B59</f>
        <v>Escalier droit</v>
      </c>
      <c r="O19" s="60" t="s">
        <v>14</v>
      </c>
      <c r="P19" s="58">
        <v>0</v>
      </c>
    </row>
    <row r="20" spans="1:18" ht="28.5" customHeight="1">
      <c r="A20" s="106"/>
      <c r="C20" s="69" t="str">
        <f>IF(P8=1,"Sapin",IF(P8=2,"Hêtre","Chêne"))</f>
        <v>Sapin</v>
      </c>
      <c r="O20" s="60" t="s">
        <v>1</v>
      </c>
      <c r="P20" s="58">
        <v>53.675999999999995</v>
      </c>
    </row>
    <row r="21" spans="1:18" ht="28.5" customHeight="1">
      <c r="A21" s="106"/>
      <c r="C21" s="69" t="str">
        <f>IF(P18=TRUE,"Avec marche débordante", "Sans marche débordante")</f>
        <v>Sans marche débordante</v>
      </c>
      <c r="O21" s="60" t="s">
        <v>3</v>
      </c>
      <c r="P21" s="58">
        <v>79.52</v>
      </c>
    </row>
    <row r="22" spans="1:18" ht="28.5" customHeight="1">
      <c r="A22" s="106"/>
      <c r="C22" s="69" t="str">
        <f>IF(P24=TRUE,"Avec contremarches","Sans contremarche")</f>
        <v>Sans contremarche</v>
      </c>
      <c r="O22" s="60" t="s">
        <v>79</v>
      </c>
      <c r="P22" s="58">
        <v>103.37599999999999</v>
      </c>
    </row>
    <row r="23" spans="1:18" ht="28.5" customHeight="1">
      <c r="A23" s="106"/>
      <c r="B23" s="83" t="s">
        <v>103</v>
      </c>
      <c r="C23" s="70" t="str">
        <f>IF(P30=1,"Sans rampe intérieure",IF(P30=2,O33,IF(P30=3,O34,IF(P30=4,O35,IF(P30=5,O36,IF(P30=6,O37,IF(P30=7,O38,IF(P30=8,O39,IF(P30=9,O40,IF(P30=10,O41,IF(P30=11,O42,IF(P30=12,O43,O44))))))))))))</f>
        <v>Sans rampe intérieure</v>
      </c>
      <c r="D23" s="116" t="str">
        <f>IF(P30&gt;1,"Controlez les essence rampes et escalier","")</f>
        <v/>
      </c>
      <c r="E23" s="116"/>
    </row>
    <row r="24" spans="1:18" ht="28.5" customHeight="1">
      <c r="A24" s="106"/>
      <c r="B24" s="83" t="s">
        <v>104</v>
      </c>
      <c r="C24" s="70" t="str">
        <f>IF(Q30=1,C23,"Sans rampe extérieure")</f>
        <v>Sans rampe extérieure</v>
      </c>
      <c r="D24" s="115"/>
      <c r="E24" s="115"/>
      <c r="O24" s="59" t="s">
        <v>15</v>
      </c>
      <c r="P24" s="58" t="b">
        <v>0</v>
      </c>
    </row>
    <row r="25" spans="1:18" ht="42" customHeight="1">
      <c r="A25" s="106"/>
      <c r="B25" s="83" t="s">
        <v>106</v>
      </c>
      <c r="C25" s="70" t="str">
        <f>IF(P53=2,O56,IF(P53=3,O57,IF(P53=4,O58,IF(P53=5,O59,IF(P53=6,O60,IF(P53=7,O61,IF(P53=8,O62,IF(P53=9,O63,IF(P53=10,O64,IF(P53=11,O65,IF(P53=12,O66,IF(P53=13,O67,IF(P53=14,O68,IF(P53=15,O69,IF(P53=16,O70,"Sans Garde corps")))))))))))))))</f>
        <v>Sans Garde corps</v>
      </c>
      <c r="D25" s="116" t="str">
        <f>IF($P$53&gt;1,"Controlez les essence garde corps et escalier","")</f>
        <v/>
      </c>
      <c r="E25" s="116"/>
      <c r="F25" s="68" t="str">
        <f>IF(P53=1,"",E80)</f>
        <v/>
      </c>
      <c r="G25" s="68" t="str">
        <f>IF(P53=1,"","m")</f>
        <v/>
      </c>
      <c r="O25" s="60" t="s">
        <v>14</v>
      </c>
      <c r="P25" s="58">
        <v>0</v>
      </c>
      <c r="R25" s="10"/>
    </row>
    <row r="26" spans="1:18" ht="28.5" customHeight="1">
      <c r="A26" s="106"/>
      <c r="C26" s="69" t="str">
        <f>IF(P72=TRUE, "Livré chez vous","Livré magasin")</f>
        <v>Livré magasin</v>
      </c>
      <c r="E26" s="16"/>
      <c r="O26" s="60" t="s">
        <v>1</v>
      </c>
      <c r="P26" s="58">
        <v>139.16</v>
      </c>
    </row>
    <row r="27" spans="1:18" ht="28.5" customHeight="1">
      <c r="A27" s="106"/>
      <c r="B27" s="83" t="s">
        <v>27</v>
      </c>
      <c r="C27" s="69" t="str">
        <f>IF(P46=TRUE, "Oui","Brut")</f>
        <v>Brut</v>
      </c>
      <c r="E27" s="16"/>
      <c r="O27" s="60" t="s">
        <v>3</v>
      </c>
      <c r="P27" s="58">
        <v>198.79999999999998</v>
      </c>
    </row>
    <row r="28" spans="1:18" ht="28.5" customHeight="1">
      <c r="A28" s="106"/>
      <c r="O28" s="60" t="s">
        <v>79</v>
      </c>
      <c r="P28" s="58">
        <v>258.44</v>
      </c>
    </row>
    <row r="29" spans="1:18" ht="28.5" customHeight="1">
      <c r="A29" s="106"/>
      <c r="B29" s="82" t="s">
        <v>70</v>
      </c>
    </row>
    <row r="30" spans="1:18" ht="28.5" customHeight="1">
      <c r="A30" s="106"/>
      <c r="B30" s="84" t="s">
        <v>67</v>
      </c>
      <c r="C30" s="80"/>
      <c r="O30" s="62" t="s">
        <v>25</v>
      </c>
      <c r="P30" s="58">
        <v>1</v>
      </c>
      <c r="Q30" s="58">
        <v>2</v>
      </c>
    </row>
    <row r="31" spans="1:18" ht="28.5" customHeight="1">
      <c r="A31" s="106"/>
      <c r="B31" s="84" t="s">
        <v>68</v>
      </c>
      <c r="C31" s="80"/>
      <c r="O31" s="63" t="s">
        <v>16</v>
      </c>
      <c r="P31" s="58">
        <v>0</v>
      </c>
    </row>
    <row r="32" spans="1:18" ht="28.5" customHeight="1">
      <c r="A32" s="106"/>
      <c r="B32" s="84" t="s">
        <v>69</v>
      </c>
      <c r="C32" s="80"/>
      <c r="O32" s="63" t="s">
        <v>14</v>
      </c>
      <c r="P32" s="58">
        <v>0</v>
      </c>
      <c r="R32" s="2"/>
    </row>
    <row r="33" spans="1:18" ht="28.5" customHeight="1">
      <c r="A33" s="106"/>
      <c r="B33" s="41"/>
      <c r="C33"/>
      <c r="O33" s="58" t="s">
        <v>17</v>
      </c>
      <c r="P33" s="58">
        <v>159.04</v>
      </c>
    </row>
    <row r="34" spans="1:18" ht="28.5" customHeight="1" thickBot="1">
      <c r="A34" s="106"/>
      <c r="B34" s="41"/>
      <c r="C34"/>
      <c r="O34" s="58" t="s">
        <v>18</v>
      </c>
      <c r="P34" s="58">
        <v>198.79999999999998</v>
      </c>
      <c r="R34" s="2"/>
    </row>
    <row r="35" spans="1:18" ht="28.5" customHeight="1">
      <c r="A35" s="106"/>
      <c r="B35" s="41"/>
      <c r="C35" s="71" t="str">
        <f>C95</f>
        <v>PRIX FINAL KIT HT</v>
      </c>
      <c r="D35" s="42"/>
      <c r="E35" s="72">
        <f>E95</f>
        <v>966.4</v>
      </c>
      <c r="G35" s="71" t="str">
        <f>C96</f>
        <v>PRIX FINAL PREMONTE HT</v>
      </c>
      <c r="H35" s="42"/>
      <c r="I35" s="72">
        <f>E96</f>
        <v>1153.4000000000001</v>
      </c>
      <c r="L35" s="10"/>
      <c r="O35" s="58" t="s">
        <v>80</v>
      </c>
      <c r="P35" s="58">
        <v>238.56</v>
      </c>
      <c r="R35" s="2"/>
    </row>
    <row r="36" spans="1:18" ht="18.75">
      <c r="A36" s="106"/>
      <c r="B36" s="41"/>
      <c r="C36" s="86" t="s">
        <v>61</v>
      </c>
      <c r="D36" s="85">
        <v>0.2</v>
      </c>
      <c r="E36" s="73">
        <f>E35*D36</f>
        <v>193.28</v>
      </c>
      <c r="G36" s="86" t="s">
        <v>61</v>
      </c>
      <c r="H36" s="85">
        <v>0.2</v>
      </c>
      <c r="I36" s="73">
        <f>H36*I35</f>
        <v>230.68000000000004</v>
      </c>
      <c r="O36" s="58" t="s">
        <v>19</v>
      </c>
      <c r="P36" s="58">
        <v>200.78799999999995</v>
      </c>
    </row>
    <row r="37" spans="1:18" ht="19.5" thickBot="1">
      <c r="A37" s="106"/>
      <c r="B37" s="41"/>
      <c r="C37" s="87" t="s">
        <v>60</v>
      </c>
      <c r="D37" s="49"/>
      <c r="E37" s="74">
        <f>E35+E36</f>
        <v>1159.68</v>
      </c>
      <c r="G37" s="87" t="s">
        <v>60</v>
      </c>
      <c r="H37" s="49"/>
      <c r="I37" s="74">
        <f>I35+I36</f>
        <v>1384.0800000000002</v>
      </c>
      <c r="O37" s="58" t="s">
        <v>20</v>
      </c>
      <c r="P37" s="58">
        <v>250.48799999999994</v>
      </c>
      <c r="R37" s="2"/>
    </row>
    <row r="38" spans="1:18" ht="28.5" customHeight="1">
      <c r="A38" s="106"/>
      <c r="B38" s="41"/>
      <c r="C38"/>
      <c r="O38" s="58" t="s">
        <v>81</v>
      </c>
      <c r="P38" s="58">
        <v>298.2</v>
      </c>
      <c r="R38" s="2"/>
    </row>
    <row r="39" spans="1:18" ht="28.5" customHeight="1">
      <c r="A39" s="106"/>
      <c r="B39" s="89" t="s">
        <v>71</v>
      </c>
      <c r="C39"/>
      <c r="O39" s="58" t="s">
        <v>21</v>
      </c>
      <c r="P39" s="58">
        <v>298.2</v>
      </c>
    </row>
    <row r="40" spans="1:18" ht="15" customHeight="1">
      <c r="A40" s="106"/>
      <c r="B40" s="89" t="s">
        <v>72</v>
      </c>
      <c r="C40"/>
      <c r="O40" s="58" t="s">
        <v>22</v>
      </c>
      <c r="P40" s="58">
        <v>347.89999999999992</v>
      </c>
    </row>
    <row r="41" spans="1:18" ht="28.5" customHeight="1">
      <c r="A41" s="106"/>
      <c r="B41" s="89" t="s">
        <v>73</v>
      </c>
      <c r="C41" s="88" t="s">
        <v>78</v>
      </c>
      <c r="O41" s="58" t="s">
        <v>82</v>
      </c>
      <c r="P41" s="58">
        <v>377.71999999999997</v>
      </c>
    </row>
    <row r="42" spans="1:18" ht="28.5" customHeight="1">
      <c r="A42" s="106"/>
      <c r="B42" s="82" t="s">
        <v>75</v>
      </c>
      <c r="C42"/>
      <c r="O42" s="58" t="s">
        <v>23</v>
      </c>
      <c r="P42" s="58">
        <v>258.44</v>
      </c>
    </row>
    <row r="43" spans="1:18" ht="28.5" customHeight="1">
      <c r="A43" s="106"/>
      <c r="B43" s="47"/>
      <c r="C43"/>
      <c r="O43" s="58" t="s">
        <v>24</v>
      </c>
      <c r="P43" s="58">
        <v>306.15199999999999</v>
      </c>
    </row>
    <row r="44" spans="1:18" ht="28.5" customHeight="1">
      <c r="A44" s="107" t="s">
        <v>109</v>
      </c>
      <c r="B44" s="103" t="s">
        <v>74</v>
      </c>
      <c r="C44" s="104"/>
      <c r="D44" s="104"/>
      <c r="E44" s="104"/>
      <c r="F44" s="104"/>
      <c r="G44" s="104"/>
      <c r="O44" s="58" t="s">
        <v>83</v>
      </c>
      <c r="P44" s="58">
        <v>337.95999999999992</v>
      </c>
    </row>
    <row r="45" spans="1:18" ht="28.5" customHeight="1">
      <c r="A45" s="107"/>
      <c r="B45" s="104"/>
      <c r="C45" s="104"/>
      <c r="D45" s="104"/>
      <c r="E45" s="104"/>
      <c r="F45" s="104"/>
      <c r="G45" s="104"/>
    </row>
    <row r="46" spans="1:18" ht="28.5" customHeight="1">
      <c r="A46" s="107"/>
      <c r="B46" s="104"/>
      <c r="C46" s="104"/>
      <c r="D46" s="104"/>
      <c r="E46" s="104"/>
      <c r="F46" s="104"/>
      <c r="G46" s="104"/>
      <c r="O46" s="59" t="s">
        <v>27</v>
      </c>
      <c r="P46" s="58" t="b">
        <v>0</v>
      </c>
    </row>
    <row r="47" spans="1:18" ht="28.5" customHeight="1">
      <c r="A47" s="107"/>
      <c r="B47" s="104"/>
      <c r="C47" s="104"/>
      <c r="D47" s="104"/>
      <c r="E47" s="104"/>
      <c r="F47" s="104"/>
      <c r="G47" s="104"/>
      <c r="O47" s="58" t="s">
        <v>89</v>
      </c>
      <c r="P47" s="58">
        <v>268.38</v>
      </c>
    </row>
    <row r="48" spans="1:18" ht="28.5" customHeight="1">
      <c r="A48" s="107"/>
      <c r="B48" s="104"/>
      <c r="C48" s="104"/>
      <c r="D48" s="104"/>
      <c r="E48" s="104"/>
      <c r="F48" s="104"/>
      <c r="G48" s="104"/>
      <c r="O48" s="58" t="s">
        <v>5</v>
      </c>
      <c r="P48" s="58">
        <v>29.82</v>
      </c>
    </row>
    <row r="49" spans="1:17" ht="28.5" customHeight="1">
      <c r="A49" s="107"/>
      <c r="B49" s="104"/>
      <c r="C49" s="104"/>
      <c r="D49" s="104"/>
      <c r="E49" s="104"/>
      <c r="F49" s="104"/>
      <c r="G49" s="104"/>
      <c r="O49" s="58" t="s">
        <v>15</v>
      </c>
      <c r="P49" s="58">
        <v>59.64</v>
      </c>
    </row>
    <row r="50" spans="1:17" ht="28.5" customHeight="1">
      <c r="A50" s="107"/>
      <c r="B50" s="104"/>
      <c r="C50" s="104"/>
      <c r="D50" s="104"/>
      <c r="E50" s="104"/>
      <c r="F50" s="104"/>
      <c r="G50" s="104"/>
      <c r="O50" s="58" t="s">
        <v>90</v>
      </c>
      <c r="P50" s="58">
        <v>74.55</v>
      </c>
    </row>
    <row r="51" spans="1:17" ht="28.5" customHeight="1">
      <c r="A51" s="107"/>
      <c r="B51" s="104"/>
      <c r="C51" s="104"/>
      <c r="D51" s="104"/>
      <c r="E51" s="104"/>
      <c r="F51" s="104"/>
      <c r="G51" s="104"/>
      <c r="O51" s="58" t="s">
        <v>28</v>
      </c>
      <c r="P51" s="58">
        <v>29.82</v>
      </c>
    </row>
    <row r="52" spans="1:17" ht="28.5" customHeight="1">
      <c r="A52" s="107"/>
      <c r="B52" s="104"/>
      <c r="C52" s="104"/>
      <c r="D52" s="104"/>
      <c r="E52" s="104"/>
      <c r="F52" s="104"/>
      <c r="G52" s="104"/>
    </row>
    <row r="53" spans="1:17" ht="28.5" customHeight="1">
      <c r="A53" s="107"/>
      <c r="B53" s="104"/>
      <c r="C53" s="104"/>
      <c r="D53" s="104"/>
      <c r="E53" s="104"/>
      <c r="F53" s="104"/>
      <c r="G53" s="104"/>
      <c r="O53" s="59" t="s">
        <v>28</v>
      </c>
      <c r="P53" s="58">
        <v>1</v>
      </c>
    </row>
    <row r="54" spans="1:17" ht="28.5" customHeight="1">
      <c r="A54" s="107"/>
      <c r="B54" s="104"/>
      <c r="C54" s="104"/>
      <c r="D54" s="104"/>
      <c r="E54" s="104"/>
      <c r="F54" s="104"/>
      <c r="G54" s="104"/>
      <c r="O54" s="26"/>
      <c r="P54" s="58" t="s">
        <v>47</v>
      </c>
      <c r="Q54" s="58" t="s">
        <v>48</v>
      </c>
    </row>
    <row r="55" spans="1:17">
      <c r="A55" s="107"/>
      <c r="B55" s="104"/>
      <c r="C55" s="104"/>
      <c r="D55" s="104"/>
      <c r="E55" s="104"/>
      <c r="F55" s="104"/>
      <c r="G55" s="104"/>
      <c r="O55" s="64" t="s">
        <v>14</v>
      </c>
    </row>
    <row r="56" spans="1:17" ht="28.5" customHeight="1">
      <c r="A56" s="107"/>
      <c r="B56" s="104"/>
      <c r="C56" s="104"/>
      <c r="D56" s="104"/>
      <c r="E56" s="104"/>
      <c r="F56" s="104"/>
      <c r="G56" s="104"/>
      <c r="O56" s="58" t="s">
        <v>49</v>
      </c>
      <c r="P56" s="58">
        <v>73.84</v>
      </c>
      <c r="Q56" s="58">
        <v>59.64</v>
      </c>
    </row>
    <row r="57" spans="1:17">
      <c r="A57" s="107"/>
      <c r="B57" s="104"/>
      <c r="C57" s="104"/>
      <c r="D57" s="104"/>
      <c r="E57" s="104"/>
      <c r="F57" s="104"/>
      <c r="G57" s="104"/>
      <c r="O57" s="58" t="s">
        <v>50</v>
      </c>
      <c r="P57" s="58">
        <v>99.399999999999991</v>
      </c>
      <c r="Q57" s="58">
        <v>71</v>
      </c>
    </row>
    <row r="58" spans="1:17" ht="46.5" customHeight="1">
      <c r="A58" s="107"/>
      <c r="O58" s="58" t="s">
        <v>84</v>
      </c>
      <c r="P58" s="58">
        <v>110.75999999999999</v>
      </c>
      <c r="Q58" s="58">
        <v>80.94</v>
      </c>
    </row>
    <row r="59" spans="1:17" ht="28.5" customHeight="1">
      <c r="A59" s="108" t="s">
        <v>110</v>
      </c>
      <c r="B59" s="105" t="s">
        <v>0</v>
      </c>
      <c r="C59" s="105"/>
      <c r="D59" s="105"/>
      <c r="E59" s="105"/>
      <c r="F59" s="105"/>
      <c r="G59" s="105"/>
      <c r="H59" s="105"/>
      <c r="I59" s="55"/>
      <c r="J59" s="55"/>
      <c r="K59" s="55"/>
      <c r="O59" s="58" t="s">
        <v>118</v>
      </c>
      <c r="P59" s="58">
        <v>92.300000000000011</v>
      </c>
      <c r="Q59" s="58">
        <v>74.55</v>
      </c>
    </row>
    <row r="60" spans="1:17" ht="18.75" customHeight="1">
      <c r="A60" s="108"/>
      <c r="C60" s="28"/>
      <c r="D60" s="28"/>
      <c r="E60" s="28"/>
      <c r="F60" s="28"/>
      <c r="G60" s="28"/>
      <c r="H60" s="28"/>
      <c r="I60" s="55"/>
      <c r="J60" s="55"/>
      <c r="K60" s="55"/>
      <c r="O60" s="58" t="s">
        <v>119</v>
      </c>
      <c r="P60" s="58">
        <v>124.24999999999999</v>
      </c>
      <c r="Q60" s="58">
        <v>88.75</v>
      </c>
    </row>
    <row r="61" spans="1:17" ht="28.5" customHeight="1">
      <c r="A61" s="108"/>
      <c r="C61" s="90" t="s">
        <v>2</v>
      </c>
      <c r="D61" s="7"/>
      <c r="E61" s="30"/>
      <c r="F61" s="7"/>
      <c r="O61" s="58" t="s">
        <v>120</v>
      </c>
      <c r="P61" s="58">
        <v>138.44999999999999</v>
      </c>
      <c r="Q61" s="58">
        <v>101.175</v>
      </c>
    </row>
    <row r="62" spans="1:17" ht="28.5" customHeight="1">
      <c r="A62" s="108"/>
      <c r="C62" s="91" t="s">
        <v>4</v>
      </c>
      <c r="E62" s="67">
        <f>IF(P8=1,P9,IF(P8=2,P10,P11))</f>
        <v>596.4</v>
      </c>
      <c r="G62" s="2"/>
      <c r="O62" s="58" t="s">
        <v>51</v>
      </c>
      <c r="P62" s="58">
        <v>96.56</v>
      </c>
      <c r="Q62" s="58">
        <v>76.679999999999993</v>
      </c>
    </row>
    <row r="63" spans="1:17" ht="26.25" customHeight="1">
      <c r="A63" s="108"/>
      <c r="E63" s="32"/>
      <c r="O63" s="58" t="s">
        <v>52</v>
      </c>
      <c r="P63" s="58">
        <v>113.6</v>
      </c>
      <c r="Q63" s="58">
        <v>86.61999999999999</v>
      </c>
    </row>
    <row r="64" spans="1:17" ht="28.5" customHeight="1">
      <c r="A64" s="108"/>
      <c r="C64" s="92" t="s">
        <v>7</v>
      </c>
      <c r="D64" s="7"/>
      <c r="E64" s="30"/>
      <c r="F64" s="7"/>
      <c r="G64" s="7"/>
      <c r="H64" s="7"/>
      <c r="I64" s="7"/>
      <c r="J64" s="7"/>
      <c r="K64" s="7"/>
      <c r="O64" s="58" t="s">
        <v>85</v>
      </c>
      <c r="P64" s="58">
        <v>123.53999999999999</v>
      </c>
      <c r="Q64" s="58">
        <v>92.3</v>
      </c>
    </row>
    <row r="65" spans="1:17" ht="28.5" customHeight="1">
      <c r="A65" s="108"/>
      <c r="C65" s="91" t="s">
        <v>4</v>
      </c>
      <c r="E65" s="67">
        <f>IF(P13=1,P14,IF(P13=2,P15,P16))</f>
        <v>0</v>
      </c>
      <c r="G65" s="1"/>
      <c r="O65" s="58" t="s">
        <v>53</v>
      </c>
      <c r="P65" s="58">
        <v>93.72</v>
      </c>
      <c r="Q65" s="58">
        <v>73.84</v>
      </c>
    </row>
    <row r="66" spans="1:17">
      <c r="A66" s="108"/>
      <c r="E66" s="32"/>
      <c r="O66" s="58" t="s">
        <v>54</v>
      </c>
      <c r="P66" s="58">
        <v>122.11999999999999</v>
      </c>
      <c r="Q66" s="58">
        <v>95.14</v>
      </c>
    </row>
    <row r="67" spans="1:17" ht="28.5" customHeight="1">
      <c r="A67" s="108"/>
      <c r="C67" s="92" t="s">
        <v>5</v>
      </c>
      <c r="D67" s="7"/>
      <c r="E67" s="30"/>
      <c r="F67" s="7"/>
      <c r="G67" s="7"/>
      <c r="L67" s="1"/>
      <c r="O67" s="58" t="s">
        <v>86</v>
      </c>
      <c r="P67" s="58">
        <v>136.32</v>
      </c>
      <c r="Q67" s="58">
        <v>105.08</v>
      </c>
    </row>
    <row r="68" spans="1:17" ht="28.5" customHeight="1">
      <c r="A68" s="108"/>
      <c r="C68" s="91" t="s">
        <v>4</v>
      </c>
      <c r="E68" s="67">
        <f>IF(AND(P18=TRUE,P8=1),P20,IF(AND(P18=TRUE,P8=2),P21,IF(AND(P18=TRUE,P8=3),P22,P19)))</f>
        <v>0</v>
      </c>
      <c r="O68" s="58" t="s">
        <v>55</v>
      </c>
      <c r="P68" s="58">
        <v>78.099999999999994</v>
      </c>
      <c r="Q68" s="58">
        <v>58.22</v>
      </c>
    </row>
    <row r="69" spans="1:17">
      <c r="A69" s="108"/>
      <c r="E69" s="32"/>
      <c r="O69" s="58" t="s">
        <v>56</v>
      </c>
      <c r="P69" s="58">
        <v>93.72</v>
      </c>
      <c r="Q69" s="58">
        <v>66.739999999999995</v>
      </c>
    </row>
    <row r="70" spans="1:17" ht="28.5" customHeight="1">
      <c r="A70" s="108"/>
      <c r="C70" s="92" t="s">
        <v>6</v>
      </c>
      <c r="D70" s="7"/>
      <c r="E70" s="30"/>
      <c r="F70" s="7"/>
      <c r="O70" s="58" t="s">
        <v>87</v>
      </c>
      <c r="P70" s="58">
        <v>102.24</v>
      </c>
      <c r="Q70" s="58">
        <v>72.42</v>
      </c>
    </row>
    <row r="71" spans="1:17">
      <c r="A71" s="108"/>
      <c r="C71" s="91" t="s">
        <v>4</v>
      </c>
      <c r="E71" s="67">
        <f>IF(AND(P24=TRUE,P8=1),P26,IF(AND(P24=TRUE,P8=2),P27,IF(AND(P24=TRUE,P8=3),P28,P25)))</f>
        <v>0</v>
      </c>
    </row>
    <row r="72" spans="1:17" ht="19.5" customHeight="1">
      <c r="A72" s="108"/>
      <c r="C72" s="3"/>
      <c r="E72" s="33"/>
      <c r="G72" s="1"/>
      <c r="O72" s="59" t="s">
        <v>62</v>
      </c>
      <c r="P72" s="58" t="b">
        <v>0</v>
      </c>
    </row>
    <row r="73" spans="1:17" ht="28.5" customHeight="1">
      <c r="A73" s="108"/>
      <c r="C73" s="90" t="s">
        <v>11</v>
      </c>
      <c r="D73" s="6"/>
      <c r="E73" s="34"/>
      <c r="F73" s="6"/>
      <c r="G73" s="6"/>
      <c r="H73" s="6"/>
      <c r="I73" s="14"/>
      <c r="J73" s="14"/>
      <c r="K73" s="14"/>
      <c r="L73" s="6"/>
    </row>
    <row r="74" spans="1:17">
      <c r="A74" s="108"/>
      <c r="C74" s="91" t="s">
        <v>4</v>
      </c>
      <c r="E74" s="67">
        <f>IF($P$30=1,$P$32,IF($P$30=2,$P$33,IF($P$30=3,$P$34,IF($P$30=4,$P$35,IF($P$30=5,$P$36,IF($P$30=6,$P$37,IF($P$30=7,$P$38,IF($P$30=8,$P$39,IF($P$30=9,$P$40,IF($P$30=10,$P$41,IF($P$30=11,$P$42,IF($P$30=12,$P$43,$P$44))))))))))))</f>
        <v>0</v>
      </c>
    </row>
    <row r="75" spans="1:17" ht="24" customHeight="1">
      <c r="A75" s="108"/>
      <c r="C75" s="8"/>
      <c r="D75" s="7"/>
      <c r="E75" s="30"/>
      <c r="F75" s="7"/>
      <c r="G75" s="7"/>
    </row>
    <row r="76" spans="1:17" ht="28.5" customHeight="1">
      <c r="A76" s="108"/>
      <c r="C76" s="93" t="s">
        <v>12</v>
      </c>
      <c r="D76" s="52"/>
      <c r="E76" s="53"/>
      <c r="F76" s="52"/>
      <c r="G76" s="52"/>
    </row>
    <row r="77" spans="1:17" ht="28.5" customHeight="1">
      <c r="A77" s="108"/>
      <c r="C77" s="91" t="s">
        <v>4</v>
      </c>
      <c r="E77" s="67">
        <f>IF(Q30=1,E74,P32)</f>
        <v>0</v>
      </c>
      <c r="F77" s="7"/>
      <c r="G77" s="7"/>
    </row>
    <row r="78" spans="1:17" ht="27" customHeight="1">
      <c r="A78" s="108"/>
      <c r="C78" s="8"/>
      <c r="D78" s="7"/>
      <c r="E78" s="30"/>
      <c r="F78" s="7"/>
      <c r="G78" s="7"/>
    </row>
    <row r="79" spans="1:17" ht="28.5" customHeight="1">
      <c r="A79" s="108"/>
      <c r="C79" s="92" t="s">
        <v>8</v>
      </c>
      <c r="D79" s="7"/>
      <c r="E79" s="30"/>
      <c r="F79" s="7"/>
      <c r="G79" s="7"/>
    </row>
    <row r="80" spans="1:17" ht="28.5" customHeight="1">
      <c r="A80" s="108"/>
      <c r="C80" s="94" t="s">
        <v>111</v>
      </c>
      <c r="D80" s="7"/>
      <c r="E80" s="65"/>
      <c r="F80" s="7"/>
      <c r="G80" s="7"/>
    </row>
    <row r="81" spans="1:11" hidden="1">
      <c r="A81" s="108"/>
      <c r="C81" s="94" t="s">
        <v>112</v>
      </c>
      <c r="D81" s="7"/>
      <c r="E81" s="66">
        <f>IF(E80=0,D81,IF(E80&lt;1,1,E80))</f>
        <v>0</v>
      </c>
      <c r="F81" s="7"/>
      <c r="G81" s="7"/>
    </row>
    <row r="82" spans="1:11" ht="28.5" customHeight="1">
      <c r="A82" s="108"/>
      <c r="C82" s="94" t="s">
        <v>4</v>
      </c>
      <c r="D82" s="7"/>
      <c r="E82" s="67" t="str">
        <f>IF($P$53=2,P56+($E$81-1)*Q56,IF($P$53=3,P57+($E$81-1)*Q57,IF($P$53=4,P58+($E$81-1)*Q58,IF($P$53=5,P59+($E$81-1)*Q59,IF($P$53=6,P60+($E$81-1)*Q60,IF($P$53=7,P61+($E$81-1)*Q61,IF($P$53=8,P62+($E$81-1)*Q62,IF($P$53=9,P63+($E$81-1)*Q63,IF($P$53=10,P64+($E$81-1)*Q64,IF($P$53=11,P65+($E$81-1)*Q65,IF($P$53=12,P66+($E$81-1)*Q66,IF($P$53=13,P67+($E$81-1)*Q67,IF($P$53=14,P68+($E$81-1)*Q68,IF($P$53=15,P69+($E$81-1)*Q69,IF($P$53=16,P70+($E$81-1)*Q70,"")))))))))))))))</f>
        <v/>
      </c>
      <c r="F82" s="7"/>
      <c r="G82" s="7"/>
      <c r="H82" s="6"/>
      <c r="I82" s="14"/>
      <c r="J82" s="14"/>
      <c r="K82" s="14"/>
    </row>
    <row r="83" spans="1:11" ht="28.5" customHeight="1">
      <c r="A83" s="108"/>
      <c r="D83" s="6"/>
      <c r="E83" s="34"/>
      <c r="F83" s="6"/>
      <c r="G83" s="6"/>
    </row>
    <row r="84" spans="1:11">
      <c r="A84" s="108"/>
      <c r="C84" s="92" t="s">
        <v>27</v>
      </c>
      <c r="E84" s="32"/>
    </row>
    <row r="85" spans="1:11" ht="28.5" customHeight="1">
      <c r="A85" s="108"/>
      <c r="C85" s="91" t="s">
        <v>89</v>
      </c>
      <c r="E85" s="67">
        <f>IF(P46=TRUE,P47,Q47)</f>
        <v>0</v>
      </c>
    </row>
    <row r="86" spans="1:11" ht="28.5" customHeight="1">
      <c r="A86" s="108"/>
      <c r="C86" s="91" t="s">
        <v>5</v>
      </c>
      <c r="E86" s="67">
        <f>IF(AND(P46=TRUE,P18=TRUE),P48,Q48)</f>
        <v>0</v>
      </c>
    </row>
    <row r="87" spans="1:11">
      <c r="A87" s="108"/>
      <c r="C87" s="91" t="s">
        <v>6</v>
      </c>
      <c r="E87" s="67">
        <f>IF(AND(P46=TRUE,P24=TRUE),P49,Q49)</f>
        <v>0</v>
      </c>
    </row>
    <row r="88" spans="1:11">
      <c r="A88" s="108"/>
      <c r="C88" s="91" t="s">
        <v>95</v>
      </c>
      <c r="E88" s="75">
        <f>IF(AND(P46=TRUE,P30&gt;1),P50,Q50)</f>
        <v>0</v>
      </c>
    </row>
    <row r="89" spans="1:11" ht="28.5" customHeight="1">
      <c r="A89" s="108"/>
      <c r="C89" s="91" t="s">
        <v>94</v>
      </c>
      <c r="E89" s="75">
        <f>IF(AND(P46=TRUE,Q30=1),P50,Q50)</f>
        <v>0</v>
      </c>
    </row>
    <row r="90" spans="1:11" ht="28.5" customHeight="1">
      <c r="A90" s="108"/>
      <c r="C90" s="91" t="s">
        <v>96</v>
      </c>
      <c r="E90" s="75">
        <f>IF(P46=TRUE,E81*P51,Q51)</f>
        <v>0</v>
      </c>
    </row>
    <row r="91" spans="1:11" ht="28.5" customHeight="1">
      <c r="A91" s="108"/>
      <c r="C91" s="3"/>
      <c r="E91" s="31"/>
    </row>
    <row r="92" spans="1:11" ht="28.5" customHeight="1">
      <c r="A92" s="108"/>
      <c r="C92" s="95" t="s">
        <v>98</v>
      </c>
      <c r="E92" s="31"/>
    </row>
    <row r="93" spans="1:11" ht="28.5" customHeight="1">
      <c r="A93" s="108"/>
      <c r="C93" s="91" t="s">
        <v>4</v>
      </c>
      <c r="E93" s="67">
        <f>IF(P72=TRUE,P4,Q4)</f>
        <v>0</v>
      </c>
    </row>
    <row r="94" spans="1:11" ht="28.5" customHeight="1">
      <c r="A94" s="108"/>
    </row>
    <row r="95" spans="1:11" ht="28.5" customHeight="1">
      <c r="A95" s="108"/>
      <c r="C95" s="96" t="s">
        <v>114</v>
      </c>
      <c r="D95" s="22"/>
      <c r="E95" s="76">
        <f>$E$62+$E$65+$E$68+$E$71+$E$74+$E$77+$E$81+$E$85+$E$86+$E$87+$E$88+$E$89+$E$90+$E$93+P5</f>
        <v>966.4</v>
      </c>
    </row>
    <row r="96" spans="1:11" ht="18.75">
      <c r="A96" s="108"/>
      <c r="C96" s="96" t="s">
        <v>115</v>
      </c>
      <c r="D96" s="22"/>
      <c r="E96" s="76">
        <f>$E$62+$E$65+$E$68+$E$71+$E$74+$E$77+$E$81+$E$85+$E$86+$E$87+$E$88+$E$89+$E$90+$E$93+P6</f>
        <v>1153.4000000000001</v>
      </c>
    </row>
    <row r="97" spans="1:5" ht="18.75">
      <c r="A97" s="108"/>
      <c r="C97" s="24"/>
      <c r="D97" s="56"/>
      <c r="E97" s="25"/>
    </row>
    <row r="98" spans="1:5">
      <c r="A98" s="108"/>
      <c r="C98" s="98" t="s">
        <v>61</v>
      </c>
      <c r="D98" s="97">
        <v>0.2</v>
      </c>
      <c r="E98" s="38"/>
    </row>
    <row r="99" spans="1:5" ht="18.75">
      <c r="A99" s="108"/>
      <c r="C99" s="96" t="s">
        <v>116</v>
      </c>
      <c r="D99" s="36"/>
      <c r="E99" s="76">
        <f>E95*(1+$D$98)</f>
        <v>1159.6799999999998</v>
      </c>
    </row>
    <row r="100" spans="1:5" ht="18.75">
      <c r="A100" s="108"/>
      <c r="C100" s="96" t="s">
        <v>117</v>
      </c>
      <c r="D100" s="36"/>
      <c r="E100" s="76">
        <f>E96*(1+$D$98)</f>
        <v>1384.0800000000002</v>
      </c>
    </row>
    <row r="102" spans="1:5">
      <c r="E102" s="10"/>
    </row>
    <row r="105" spans="1:5">
      <c r="E105" s="10"/>
    </row>
  </sheetData>
  <sortState ref="O38:Q39">
    <sortCondition descending="1" ref="O38"/>
  </sortState>
  <mergeCells count="8">
    <mergeCell ref="B44:G57"/>
    <mergeCell ref="B59:H59"/>
    <mergeCell ref="A1:A43"/>
    <mergeCell ref="A44:A58"/>
    <mergeCell ref="A59:A100"/>
    <mergeCell ref="D25:E25"/>
    <mergeCell ref="D23:E23"/>
    <mergeCell ref="D24:E24"/>
  </mergeCells>
  <printOptions horizontalCentered="1"/>
  <pageMargins left="0.70866141732283472" right="0.70866141732283472" top="0.62992125984251968" bottom="0.47244094488188981" header="0.31496062992125984" footer="0.31496062992125984"/>
  <pageSetup paperSize="9" scale="46" fitToHeight="3" orientation="portrait" r:id="rId1"/>
  <headerFooter>
    <oddHeader>&amp;RDevis du &amp;D</oddHeader>
  </headerFooter>
  <rowBreaks count="2" manualBreakCount="2">
    <brk id="43" min="1" max="8" man="1"/>
    <brk id="58" min="1" max="8" man="1"/>
  </rowBreaks>
  <drawing r:id="rId2"/>
  <legacyDrawing r:id="rId3"/>
</worksheet>
</file>

<file path=xl/worksheets/sheet2.xml><?xml version="1.0" encoding="utf-8"?>
<worksheet xmlns="http://schemas.openxmlformats.org/spreadsheetml/2006/main" xmlns:r="http://schemas.openxmlformats.org/officeDocument/2006/relationships">
  <dimension ref="A1:N118"/>
  <sheetViews>
    <sheetView showGridLines="0" topLeftCell="A3" zoomScale="70" zoomScaleNormal="70" workbookViewId="0">
      <selection activeCell="D24" sqref="D24:E24"/>
    </sheetView>
  </sheetViews>
  <sheetFormatPr baseColWidth="10" defaultRowHeight="15"/>
  <cols>
    <col min="1" max="1" width="4.7109375" customWidth="1"/>
    <col min="2" max="2" width="32.7109375" style="18" customWidth="1"/>
    <col min="3" max="3" width="31.42578125" customWidth="1"/>
    <col min="4" max="4" width="15.42578125" customWidth="1"/>
    <col min="5" max="5" width="18.7109375" customWidth="1"/>
    <col min="6" max="6" width="3.7109375" customWidth="1"/>
    <col min="7" max="7" width="38.7109375" customWidth="1"/>
    <col min="9" max="9" width="15" bestFit="1" customWidth="1"/>
    <col min="11" max="11" width="30.42578125" hidden="1" customWidth="1"/>
    <col min="12" max="14" width="11.42578125" hidden="1" customWidth="1"/>
  </cols>
  <sheetData>
    <row r="1" spans="1:12" ht="15" customHeight="1">
      <c r="A1" s="110" t="s">
        <v>108</v>
      </c>
      <c r="B1"/>
      <c r="C1" s="5"/>
      <c r="L1" t="s">
        <v>26</v>
      </c>
    </row>
    <row r="2" spans="1:12">
      <c r="A2" s="110"/>
      <c r="B2"/>
      <c r="C2" s="5"/>
    </row>
    <row r="3" spans="1:12">
      <c r="A3" s="110"/>
      <c r="B3"/>
      <c r="C3" s="5"/>
      <c r="K3" s="5" t="s">
        <v>59</v>
      </c>
      <c r="L3">
        <v>2</v>
      </c>
    </row>
    <row r="4" spans="1:12" ht="22.5" customHeight="1">
      <c r="A4" s="110"/>
      <c r="B4"/>
      <c r="C4" s="5"/>
      <c r="K4" t="s">
        <v>97</v>
      </c>
      <c r="L4">
        <v>99.399999999999991</v>
      </c>
    </row>
    <row r="5" spans="1:12" ht="75">
      <c r="A5" s="110"/>
      <c r="B5" s="60" t="s">
        <v>107</v>
      </c>
      <c r="C5" s="4"/>
      <c r="K5" t="s">
        <v>58</v>
      </c>
      <c r="L5">
        <v>369.2</v>
      </c>
    </row>
    <row r="6" spans="1:12">
      <c r="A6" s="110"/>
      <c r="B6" s="4"/>
      <c r="C6" s="4"/>
      <c r="K6" t="s">
        <v>29</v>
      </c>
      <c r="L6">
        <v>555.22</v>
      </c>
    </row>
    <row r="7" spans="1:12">
      <c r="A7" s="110"/>
      <c r="B7" s="4"/>
      <c r="C7" s="4"/>
    </row>
    <row r="8" spans="1:12">
      <c r="A8" s="110"/>
      <c r="B8"/>
      <c r="C8" s="5"/>
      <c r="G8" s="61" t="s">
        <v>63</v>
      </c>
      <c r="K8" s="5" t="s">
        <v>33</v>
      </c>
      <c r="L8">
        <v>2</v>
      </c>
    </row>
    <row r="9" spans="1:12">
      <c r="A9" s="110"/>
      <c r="B9"/>
      <c r="C9" s="5"/>
      <c r="K9" t="s">
        <v>9</v>
      </c>
    </row>
    <row r="10" spans="1:12">
      <c r="A10" s="110"/>
      <c r="B10"/>
      <c r="C10" s="5"/>
      <c r="G10" s="61" t="s">
        <v>101</v>
      </c>
      <c r="K10" t="s">
        <v>10</v>
      </c>
    </row>
    <row r="11" spans="1:12">
      <c r="A11" s="110"/>
      <c r="B11"/>
      <c r="C11" s="5"/>
    </row>
    <row r="12" spans="1:12">
      <c r="A12" s="110"/>
      <c r="B12" s="40" t="s">
        <v>64</v>
      </c>
      <c r="C12" s="80"/>
      <c r="K12" s="5" t="s">
        <v>32</v>
      </c>
      <c r="L12">
        <v>2</v>
      </c>
    </row>
    <row r="13" spans="1:12">
      <c r="A13" s="110"/>
      <c r="B13"/>
      <c r="C13" s="5"/>
      <c r="K13" t="s">
        <v>34</v>
      </c>
    </row>
    <row r="14" spans="1:12">
      <c r="A14" s="110"/>
      <c r="B14" s="40" t="s">
        <v>65</v>
      </c>
      <c r="C14" s="80"/>
      <c r="K14" t="s">
        <v>35</v>
      </c>
    </row>
    <row r="15" spans="1:12">
      <c r="A15" s="110"/>
      <c r="B15"/>
      <c r="C15" s="5"/>
    </row>
    <row r="16" spans="1:12">
      <c r="A16" s="110"/>
      <c r="B16" s="40" t="s">
        <v>88</v>
      </c>
      <c r="C16" s="80"/>
      <c r="K16" s="5" t="s">
        <v>2</v>
      </c>
      <c r="L16">
        <v>3</v>
      </c>
    </row>
    <row r="17" spans="1:13">
      <c r="A17" s="110"/>
      <c r="B17" s="40"/>
      <c r="C17" s="5"/>
      <c r="K17" t="s">
        <v>76</v>
      </c>
      <c r="L17">
        <v>695.79999999999984</v>
      </c>
      <c r="M17" s="1"/>
    </row>
    <row r="18" spans="1:13">
      <c r="A18" s="110"/>
      <c r="B18" t="s">
        <v>66</v>
      </c>
      <c r="C18" s="5"/>
      <c r="K18" t="s">
        <v>77</v>
      </c>
      <c r="L18">
        <v>894.59999999999991</v>
      </c>
    </row>
    <row r="19" spans="1:13">
      <c r="A19" s="110"/>
      <c r="B19"/>
      <c r="C19" s="69" t="str">
        <f>B62</f>
        <v>Escalier 1/4 tournant</v>
      </c>
      <c r="D19" s="69" t="str">
        <f>IF(L8=1,K9,K10)</f>
        <v>Bas</v>
      </c>
      <c r="E19" s="69" t="str">
        <f>IF(L12=1,K13,K14)</f>
        <v>Droit</v>
      </c>
      <c r="K19" t="s">
        <v>79</v>
      </c>
      <c r="L19">
        <v>1351.8399999999997</v>
      </c>
    </row>
    <row r="20" spans="1:13">
      <c r="A20" s="110"/>
      <c r="B20"/>
      <c r="C20" s="69" t="str">
        <f>IF(L16=1,"Sapin",IF(L16=2,"Hêtre","Chêne"))</f>
        <v>Chêne</v>
      </c>
    </row>
    <row r="21" spans="1:13">
      <c r="A21" s="110"/>
      <c r="B21"/>
      <c r="C21" s="69" t="str">
        <f>IF(L26=TRUE,"Avec marche débordante", "Sans marche débordante")</f>
        <v>Sans marche débordante</v>
      </c>
      <c r="K21" s="5" t="s">
        <v>7</v>
      </c>
      <c r="L21">
        <v>1</v>
      </c>
    </row>
    <row r="22" spans="1:13" ht="13.5" customHeight="1">
      <c r="A22" s="110"/>
      <c r="B22"/>
      <c r="C22" s="69" t="str">
        <f>IF(L32=TRUE,"Avec contremarches","Sans contremarche")</f>
        <v>Sans contremarche</v>
      </c>
      <c r="K22" s="4" t="s">
        <v>44</v>
      </c>
      <c r="L22">
        <v>0</v>
      </c>
    </row>
    <row r="23" spans="1:13" ht="28.5" customHeight="1">
      <c r="A23" s="110"/>
      <c r="B23" s="54" t="s">
        <v>103</v>
      </c>
      <c r="C23" s="70" t="str">
        <f>IF(L41=1,"Sans rampe intérieure",IF(L41=2,K43,IF(L41=3,K44,IF(L41=4,K45,IF(L41=5,K46,IF(L41=6,K47,IF(L41=7,K48,IF(L41=8,K49,IF(L41=9,K50,IF(L41=10,K51,IF(L41=11,K52,IF(L41=12,K53,K54))))))))))))</f>
        <v>Sans rampe intérieure</v>
      </c>
      <c r="D23" s="115" t="str">
        <f>IF($L$41&gt;1,"Controlez les essence rampes et escalier","")</f>
        <v/>
      </c>
      <c r="E23" s="115"/>
      <c r="K23" s="4" t="s">
        <v>43</v>
      </c>
      <c r="L23">
        <v>99.399999999999991</v>
      </c>
    </row>
    <row r="24" spans="1:13" ht="30">
      <c r="A24" s="110"/>
      <c r="B24" s="54" t="s">
        <v>104</v>
      </c>
      <c r="C24" s="70" t="str">
        <f>IF(L56=1,"Sans rampe extérieure",IF(L56=2,K58,IF(L56=3,K59,IF(L56=4,K60,IF(L56=5,K61,IF(L56=6,K62,IF(L56=7,K63,IF(L56=8,K64,IF(L56=9,K65,IF(L56=10,K66,IF(L56=11,K67,IF(L56=12,K68,K69))))))))))))</f>
        <v>Sans rampe extérieure</v>
      </c>
      <c r="D24" s="115" t="str">
        <f>IF($L$56&gt;1,"Controlez les essence rampes et escalier","")</f>
        <v/>
      </c>
      <c r="E24" s="115"/>
      <c r="K24" s="4" t="s">
        <v>57</v>
      </c>
      <c r="L24">
        <v>298.2</v>
      </c>
    </row>
    <row r="25" spans="1:13" ht="15.75">
      <c r="A25" s="110"/>
      <c r="B25" s="54" t="s">
        <v>105</v>
      </c>
      <c r="C25" s="70" t="str">
        <f>IF(L71=1,"Sans rampe départ",IF(L71=2,K73,IF(L71=3,K74,IF(L71=4,K75,IF(L71=5,K76,IF(L71=6,K77,IF(L71=7,K78,IF(L71=8,K79,IF(L71=9,K80,IF(L71=10,K81,IF(L71=11,K82,IF(L71=12,K83,K84))))))))))))</f>
        <v>Sans rampe départ</v>
      </c>
      <c r="D25" s="115" t="str">
        <f>IF($L$71&gt;1,"Controlez les essence rampes et escalier","")</f>
        <v/>
      </c>
      <c r="E25" s="115"/>
    </row>
    <row r="26" spans="1:13" ht="31.5" customHeight="1">
      <c r="A26" s="110"/>
      <c r="B26" s="54" t="s">
        <v>106</v>
      </c>
      <c r="C26" s="70" t="str">
        <f>IF(L86=2,K89,IF(L86=3,K90,IF(L86=4,K91,IF(L86=5,K92,IF(L86=6,K93,IF(L86=7,K94,IF(L86=8,K95,IF(L86=9,K96,IF(L86=10,K97,IF(L86=11,K98,IF(L86=12,K99,IF(L86=13,K100,IF(L86=14,K101,IF(L86=15,K102,IF(L86=16,K103,"Sans Garde corps")))))))))))))))</f>
        <v>Sans Garde corps</v>
      </c>
      <c r="D26" s="115" t="str">
        <f>IF($L$86&gt;1,"Controlez les essence garde corps et escalier","")</f>
        <v/>
      </c>
      <c r="E26" s="115"/>
      <c r="F26" s="68" t="str">
        <f>IF(L86=1,"",C91)</f>
        <v/>
      </c>
      <c r="G26" s="68" t="str">
        <f>IF(L86=1,"","m")</f>
        <v/>
      </c>
      <c r="K26" s="5" t="s">
        <v>5</v>
      </c>
      <c r="L26" t="b">
        <v>0</v>
      </c>
    </row>
    <row r="27" spans="1:13">
      <c r="A27" s="110"/>
      <c r="B27"/>
      <c r="C27" s="70" t="str">
        <f>IF(L3=2,"Prémonté","En kit")</f>
        <v>Prémonté</v>
      </c>
      <c r="K27" s="4" t="s">
        <v>14</v>
      </c>
      <c r="L27">
        <v>0</v>
      </c>
    </row>
    <row r="28" spans="1:13" ht="28.5" customHeight="1">
      <c r="A28" s="110"/>
      <c r="B28"/>
      <c r="C28" s="69" t="str">
        <f>IF(L114=TRUE, "Livré chez vous","Livré magasin")</f>
        <v>Livré magasin</v>
      </c>
      <c r="K28" s="4" t="s">
        <v>1</v>
      </c>
      <c r="L28">
        <v>53.675999999999995</v>
      </c>
    </row>
    <row r="29" spans="1:13" ht="28.5" customHeight="1">
      <c r="A29" s="110"/>
      <c r="B29" s="54" t="s">
        <v>27</v>
      </c>
      <c r="C29" s="69" t="str">
        <f>IF(L105=TRUE, "Oui","Brut")</f>
        <v>Brut</v>
      </c>
      <c r="K29" s="4" t="s">
        <v>3</v>
      </c>
      <c r="L29">
        <v>79.52</v>
      </c>
    </row>
    <row r="30" spans="1:13" ht="28.5" customHeight="1">
      <c r="A30" s="110"/>
      <c r="B30"/>
      <c r="C30" s="5"/>
      <c r="K30" s="4" t="s">
        <v>79</v>
      </c>
      <c r="L30">
        <v>103.37599999999999</v>
      </c>
    </row>
    <row r="31" spans="1:13" ht="28.5" customHeight="1">
      <c r="A31" s="110"/>
      <c r="B31" t="s">
        <v>70</v>
      </c>
      <c r="C31" s="5"/>
      <c r="M31" s="10"/>
    </row>
    <row r="32" spans="1:13" ht="28.5" customHeight="1">
      <c r="A32" s="110"/>
      <c r="B32" s="41" t="s">
        <v>67</v>
      </c>
      <c r="C32" s="80"/>
      <c r="K32" s="5" t="s">
        <v>15</v>
      </c>
      <c r="L32" t="b">
        <v>0</v>
      </c>
    </row>
    <row r="33" spans="1:13" ht="28.5" customHeight="1">
      <c r="A33" s="110"/>
      <c r="B33" s="41" t="s">
        <v>68</v>
      </c>
      <c r="C33" s="80"/>
      <c r="K33" s="4" t="s">
        <v>14</v>
      </c>
      <c r="L33">
        <v>0</v>
      </c>
    </row>
    <row r="34" spans="1:13" ht="28.5" customHeight="1">
      <c r="A34" s="110"/>
      <c r="B34" s="41" t="s">
        <v>69</v>
      </c>
      <c r="C34" s="80"/>
      <c r="K34" s="4" t="s">
        <v>1</v>
      </c>
      <c r="L34">
        <v>159.04</v>
      </c>
    </row>
    <row r="35" spans="1:13" ht="28.5" customHeight="1" thickBot="1">
      <c r="A35" s="110"/>
      <c r="B35" s="41"/>
      <c r="K35" s="4" t="s">
        <v>3</v>
      </c>
      <c r="L35">
        <v>218.67999999999998</v>
      </c>
    </row>
    <row r="36" spans="1:13" ht="18.75">
      <c r="A36" s="110"/>
      <c r="B36" s="41"/>
      <c r="C36" s="71" t="str">
        <f>B109</f>
        <v>PRIX FINAL KIT HT</v>
      </c>
      <c r="D36" s="42"/>
      <c r="E36" s="72">
        <f>C109</f>
        <v>1721.0399999999997</v>
      </c>
      <c r="G36" s="71" t="str">
        <f>B110</f>
        <v>PRIX FINAL PREMONTE HT</v>
      </c>
      <c r="H36" s="42"/>
      <c r="I36" s="72">
        <f>C110</f>
        <v>1907.0599999999997</v>
      </c>
      <c r="L36" s="10"/>
    </row>
    <row r="37" spans="1:13" ht="18.75">
      <c r="A37" s="110"/>
      <c r="B37" s="41"/>
      <c r="C37" s="43" t="s">
        <v>61</v>
      </c>
      <c r="D37" s="44">
        <v>0.2</v>
      </c>
      <c r="E37" s="73">
        <f>E36*D37</f>
        <v>344.20799999999997</v>
      </c>
      <c r="G37" s="43" t="s">
        <v>61</v>
      </c>
      <c r="H37" s="44">
        <v>0.2</v>
      </c>
      <c r="I37" s="73">
        <f>H37*I36</f>
        <v>381.41199999999998</v>
      </c>
    </row>
    <row r="38" spans="1:13" ht="19.5" thickBot="1">
      <c r="A38" s="110"/>
      <c r="B38" s="41"/>
      <c r="C38" s="45" t="s">
        <v>60</v>
      </c>
      <c r="D38" s="49"/>
      <c r="E38" s="74">
        <f>E36+E37</f>
        <v>2065.2479999999996</v>
      </c>
      <c r="G38" s="45" t="s">
        <v>60</v>
      </c>
      <c r="H38" s="49"/>
      <c r="I38" s="74">
        <f>I36+I37</f>
        <v>2288.4719999999998</v>
      </c>
    </row>
    <row r="39" spans="1:13">
      <c r="A39" s="110"/>
      <c r="B39" s="41"/>
      <c r="K39" s="4" t="s">
        <v>79</v>
      </c>
      <c r="L39">
        <v>268.38</v>
      </c>
    </row>
    <row r="40" spans="1:13" ht="28.5" customHeight="1">
      <c r="A40" s="110"/>
      <c r="B40" s="41"/>
    </row>
    <row r="41" spans="1:13" ht="69.75" customHeight="1">
      <c r="A41" s="110"/>
      <c r="B41" s="46" t="s">
        <v>71</v>
      </c>
      <c r="K41" s="15" t="s">
        <v>11</v>
      </c>
      <c r="L41" s="16">
        <v>1</v>
      </c>
      <c r="M41" s="2"/>
    </row>
    <row r="42" spans="1:13" ht="28.5" customHeight="1">
      <c r="A42" s="110"/>
      <c r="B42" s="46" t="s">
        <v>72</v>
      </c>
      <c r="K42" s="16" t="s">
        <v>14</v>
      </c>
      <c r="L42" s="16">
        <v>0</v>
      </c>
    </row>
    <row r="43" spans="1:13" ht="28.5" customHeight="1">
      <c r="A43" s="110"/>
      <c r="B43" s="46" t="s">
        <v>73</v>
      </c>
      <c r="C43" s="16" t="s">
        <v>78</v>
      </c>
      <c r="K43" s="16" t="s">
        <v>17</v>
      </c>
      <c r="L43" s="16">
        <v>217.36791999999997</v>
      </c>
      <c r="M43" s="2"/>
    </row>
    <row r="44" spans="1:13" ht="28.5" customHeight="1">
      <c r="A44" s="110"/>
      <c r="B44" t="s">
        <v>75</v>
      </c>
      <c r="K44" s="16" t="s">
        <v>18</v>
      </c>
      <c r="L44" s="16">
        <v>168.97999999999996</v>
      </c>
    </row>
    <row r="45" spans="1:13" ht="28.5" customHeight="1">
      <c r="A45" s="110"/>
      <c r="B45" s="47"/>
      <c r="K45" s="16" t="s">
        <v>80</v>
      </c>
      <c r="L45" s="16">
        <v>228.61999999999998</v>
      </c>
    </row>
    <row r="46" spans="1:13" ht="28.5" customHeight="1">
      <c r="A46" s="109" t="s">
        <v>109</v>
      </c>
      <c r="B46" s="47"/>
      <c r="K46" s="16" t="s">
        <v>19</v>
      </c>
      <c r="L46" s="16">
        <v>170.96799999999999</v>
      </c>
      <c r="M46" s="2"/>
    </row>
    <row r="47" spans="1:13" ht="28.5" customHeight="1">
      <c r="A47" s="109"/>
      <c r="B47" s="112" t="s">
        <v>74</v>
      </c>
      <c r="C47" s="113"/>
      <c r="D47" s="113"/>
      <c r="E47" s="113"/>
      <c r="F47" s="113"/>
      <c r="G47" s="113"/>
      <c r="K47" s="16" t="s">
        <v>20</v>
      </c>
      <c r="L47" s="16">
        <v>212.71599999999995</v>
      </c>
    </row>
    <row r="48" spans="1:13" ht="28.5" customHeight="1">
      <c r="A48" s="109"/>
      <c r="B48" s="113"/>
      <c r="C48" s="113"/>
      <c r="D48" s="113"/>
      <c r="E48" s="113"/>
      <c r="F48" s="113"/>
      <c r="G48" s="113"/>
      <c r="K48" s="16" t="s">
        <v>81</v>
      </c>
      <c r="L48" s="16">
        <v>318.08</v>
      </c>
    </row>
    <row r="49" spans="1:12" ht="28.5" customHeight="1">
      <c r="A49" s="109"/>
      <c r="B49" s="113"/>
      <c r="C49" s="113"/>
      <c r="D49" s="113"/>
      <c r="E49" s="113"/>
      <c r="F49" s="113"/>
      <c r="G49" s="113"/>
      <c r="K49" s="16" t="s">
        <v>21</v>
      </c>
      <c r="L49" s="16">
        <v>264.404</v>
      </c>
    </row>
    <row r="50" spans="1:12" ht="28.5" customHeight="1">
      <c r="A50" s="109"/>
      <c r="B50" s="113"/>
      <c r="C50" s="113"/>
      <c r="D50" s="113"/>
      <c r="E50" s="113"/>
      <c r="F50" s="113"/>
      <c r="G50" s="113"/>
      <c r="K50" s="16" t="s">
        <v>22</v>
      </c>
      <c r="L50" s="16">
        <v>314.10399999999998</v>
      </c>
    </row>
    <row r="51" spans="1:12" ht="28.5" customHeight="1">
      <c r="A51" s="109"/>
      <c r="B51" s="113"/>
      <c r="C51" s="113"/>
      <c r="D51" s="113"/>
      <c r="E51" s="113"/>
      <c r="F51" s="113"/>
      <c r="G51" s="113"/>
      <c r="K51" s="16" t="s">
        <v>82</v>
      </c>
      <c r="L51" s="16">
        <v>387.65999999999997</v>
      </c>
    </row>
    <row r="52" spans="1:12" ht="28.5" customHeight="1">
      <c r="A52" s="109"/>
      <c r="B52" s="113"/>
      <c r="C52" s="113"/>
      <c r="D52" s="113"/>
      <c r="E52" s="113"/>
      <c r="F52" s="113"/>
      <c r="G52" s="113"/>
      <c r="K52" s="16" t="s">
        <v>23</v>
      </c>
      <c r="L52" s="16">
        <v>224.64399999999998</v>
      </c>
    </row>
    <row r="53" spans="1:12" ht="24" customHeight="1">
      <c r="A53" s="109"/>
      <c r="B53" s="113"/>
      <c r="C53" s="113"/>
      <c r="D53" s="113"/>
      <c r="E53" s="113"/>
      <c r="F53" s="113"/>
      <c r="G53" s="113"/>
      <c r="K53" s="16" t="s">
        <v>24</v>
      </c>
      <c r="L53" s="16">
        <v>270.36799999999994</v>
      </c>
    </row>
    <row r="54" spans="1:12">
      <c r="A54" s="109"/>
      <c r="B54" s="113"/>
      <c r="C54" s="113"/>
      <c r="D54" s="113"/>
      <c r="E54" s="113"/>
      <c r="F54" s="113"/>
      <c r="G54" s="113"/>
      <c r="K54" s="16" t="s">
        <v>83</v>
      </c>
      <c r="L54" s="16">
        <v>954.24</v>
      </c>
    </row>
    <row r="55" spans="1:12">
      <c r="A55" s="109"/>
      <c r="B55" s="113"/>
      <c r="C55" s="113"/>
      <c r="D55" s="113"/>
      <c r="E55" s="113"/>
      <c r="F55" s="113"/>
      <c r="G55" s="113"/>
    </row>
    <row r="56" spans="1:12">
      <c r="A56" s="109"/>
      <c r="B56" s="113"/>
      <c r="C56" s="113"/>
      <c r="D56" s="113"/>
      <c r="E56" s="113"/>
      <c r="F56" s="113"/>
      <c r="G56" s="113"/>
      <c r="K56" s="15" t="s">
        <v>36</v>
      </c>
      <c r="L56" s="16">
        <v>1</v>
      </c>
    </row>
    <row r="57" spans="1:12">
      <c r="A57" s="109"/>
      <c r="B57" s="113"/>
      <c r="C57" s="113"/>
      <c r="D57" s="113"/>
      <c r="E57" s="113"/>
      <c r="F57" s="113"/>
      <c r="G57" s="113"/>
      <c r="K57" s="16" t="s">
        <v>14</v>
      </c>
      <c r="L57" s="16">
        <v>0</v>
      </c>
    </row>
    <row r="58" spans="1:12" ht="71.25" customHeight="1">
      <c r="A58" s="109"/>
      <c r="B58" s="113"/>
      <c r="C58" s="113"/>
      <c r="D58" s="113"/>
      <c r="E58" s="113"/>
      <c r="F58" s="113"/>
      <c r="G58" s="113"/>
      <c r="K58" s="16" t="s">
        <v>17</v>
      </c>
      <c r="L58" s="16">
        <v>192.83599999999996</v>
      </c>
    </row>
    <row r="59" spans="1:12">
      <c r="A59" s="109"/>
      <c r="B59" s="113"/>
      <c r="C59" s="113"/>
      <c r="D59" s="113"/>
      <c r="E59" s="113"/>
      <c r="F59" s="113"/>
      <c r="G59" s="113"/>
      <c r="K59" s="16" t="s">
        <v>18</v>
      </c>
      <c r="L59" s="16">
        <v>232.59599999999998</v>
      </c>
    </row>
    <row r="60" spans="1:12" ht="28.5" customHeight="1">
      <c r="A60" s="109"/>
      <c r="B60" s="113"/>
      <c r="C60" s="113"/>
      <c r="D60" s="113"/>
      <c r="E60" s="113"/>
      <c r="F60" s="113"/>
      <c r="G60" s="113"/>
      <c r="K60" s="16" t="s">
        <v>80</v>
      </c>
      <c r="L60" s="16">
        <v>308.14</v>
      </c>
    </row>
    <row r="61" spans="1:12" ht="36.75" customHeight="1">
      <c r="A61" s="109"/>
      <c r="B61" s="48"/>
      <c r="C61" s="48"/>
      <c r="D61" s="48"/>
      <c r="E61" s="48"/>
      <c r="F61" s="48"/>
      <c r="G61" s="48"/>
      <c r="K61" s="16" t="s">
        <v>19</v>
      </c>
      <c r="L61" s="16">
        <v>238.56</v>
      </c>
    </row>
    <row r="62" spans="1:12" ht="28.5" customHeight="1">
      <c r="A62" s="114" t="s">
        <v>110</v>
      </c>
      <c r="B62" s="111" t="s">
        <v>30</v>
      </c>
      <c r="C62" s="111"/>
      <c r="D62" s="111"/>
      <c r="E62" s="111"/>
      <c r="F62" s="111"/>
      <c r="G62" s="111"/>
      <c r="K62" s="16" t="s">
        <v>20</v>
      </c>
      <c r="L62" s="16">
        <v>294.22399999999999</v>
      </c>
    </row>
    <row r="63" spans="1:12" ht="28.5" customHeight="1">
      <c r="A63" s="114"/>
      <c r="B63" s="17"/>
      <c r="C63" s="11"/>
      <c r="D63" s="11"/>
      <c r="E63" s="11"/>
      <c r="F63" s="11"/>
      <c r="G63" s="11"/>
      <c r="K63" s="16" t="s">
        <v>81</v>
      </c>
      <c r="L63" s="16">
        <v>437.35999999999996</v>
      </c>
    </row>
    <row r="64" spans="1:12" ht="28.5" customHeight="1">
      <c r="A64" s="114"/>
      <c r="B64" s="17"/>
      <c r="C64" s="29"/>
      <c r="D64" s="29"/>
      <c r="E64" s="29"/>
      <c r="F64" s="29"/>
      <c r="G64" s="29"/>
      <c r="K64" s="16" t="s">
        <v>21</v>
      </c>
      <c r="L64" s="16">
        <v>363.80399999999997</v>
      </c>
    </row>
    <row r="65" spans="1:12" ht="18.75">
      <c r="A65" s="114"/>
      <c r="B65" s="18" t="s">
        <v>31</v>
      </c>
      <c r="C65" s="11"/>
      <c r="D65" s="11"/>
      <c r="E65" s="11"/>
      <c r="F65" s="11"/>
      <c r="G65" s="11"/>
      <c r="K65" s="16" t="s">
        <v>22</v>
      </c>
      <c r="L65" s="16">
        <v>429.40799999999996</v>
      </c>
    </row>
    <row r="66" spans="1:12" ht="18.75">
      <c r="A66" s="114"/>
      <c r="B66" s="17"/>
      <c r="C66" s="11"/>
      <c r="D66" s="11"/>
      <c r="E66" s="11"/>
      <c r="F66" s="11"/>
      <c r="G66" s="11"/>
      <c r="K66" s="16" t="s">
        <v>82</v>
      </c>
      <c r="L66" s="16">
        <v>516.88</v>
      </c>
    </row>
    <row r="67" spans="1:12" ht="28.5" customHeight="1">
      <c r="A67" s="114"/>
      <c r="B67" s="18" t="s">
        <v>32</v>
      </c>
      <c r="G67" s="11"/>
      <c r="K67" s="16" t="s">
        <v>23</v>
      </c>
      <c r="L67" s="16">
        <v>310.12799999999993</v>
      </c>
    </row>
    <row r="68" spans="1:12" ht="18.75">
      <c r="A68" s="114"/>
      <c r="G68" s="39"/>
      <c r="K68" s="16" t="s">
        <v>24</v>
      </c>
      <c r="L68" s="16">
        <v>371.75599999999997</v>
      </c>
    </row>
    <row r="69" spans="1:12" ht="24.75" customHeight="1">
      <c r="A69" s="114"/>
      <c r="B69" s="18" t="s">
        <v>2</v>
      </c>
      <c r="C69" s="7"/>
      <c r="D69" s="7"/>
      <c r="E69" s="7"/>
      <c r="G69" s="11"/>
      <c r="K69" s="16" t="s">
        <v>83</v>
      </c>
      <c r="L69" s="16">
        <v>487.06</v>
      </c>
    </row>
    <row r="70" spans="1:12" ht="28.5" customHeight="1">
      <c r="A70" s="114"/>
      <c r="B70" s="19" t="s">
        <v>4</v>
      </c>
      <c r="C70" s="77">
        <f>IF(L16=1,L17,IF(L16=2,L18,L19))</f>
        <v>1351.8399999999997</v>
      </c>
      <c r="F70" s="2"/>
      <c r="G70" s="11"/>
      <c r="K70" s="16"/>
      <c r="L70" s="16"/>
    </row>
    <row r="71" spans="1:12" ht="18.75">
      <c r="A71" s="114"/>
      <c r="G71" s="11"/>
      <c r="K71" s="15" t="s">
        <v>13</v>
      </c>
      <c r="L71" s="16">
        <v>1</v>
      </c>
    </row>
    <row r="72" spans="1:12" ht="22.5" customHeight="1">
      <c r="A72" s="114"/>
      <c r="B72" s="18" t="s">
        <v>7</v>
      </c>
      <c r="C72" s="7"/>
      <c r="D72" s="7"/>
      <c r="E72" s="7"/>
      <c r="F72" s="7"/>
      <c r="K72" s="16" t="s">
        <v>14</v>
      </c>
      <c r="L72" s="16">
        <v>0</v>
      </c>
    </row>
    <row r="73" spans="1:12" ht="28.5" customHeight="1">
      <c r="A73" s="114"/>
      <c r="B73" s="19" t="s">
        <v>4</v>
      </c>
      <c r="C73" s="77">
        <f>IF(L21=1,L22,IF(L21=2,L23,L24))</f>
        <v>0</v>
      </c>
      <c r="F73" s="1"/>
      <c r="H73" s="1"/>
      <c r="K73" s="16" t="s">
        <v>17</v>
      </c>
      <c r="L73" s="16">
        <v>53.675999999999995</v>
      </c>
    </row>
    <row r="74" spans="1:12">
      <c r="A74" s="114"/>
      <c r="K74" s="16" t="s">
        <v>18</v>
      </c>
      <c r="L74" s="16">
        <v>63.615999999999993</v>
      </c>
    </row>
    <row r="75" spans="1:12" ht="28.5" customHeight="1">
      <c r="A75" s="114"/>
      <c r="B75" s="18" t="s">
        <v>5</v>
      </c>
      <c r="C75" s="7"/>
      <c r="D75" s="7"/>
      <c r="E75" s="7"/>
      <c r="F75" s="7"/>
      <c r="G75" s="7"/>
      <c r="K75" s="16" t="s">
        <v>80</v>
      </c>
      <c r="L75" s="16">
        <v>89.45999999999998</v>
      </c>
    </row>
    <row r="76" spans="1:12" ht="28.5" customHeight="1">
      <c r="A76" s="114"/>
      <c r="B76" s="19" t="s">
        <v>4</v>
      </c>
      <c r="C76" s="67">
        <f>IF(AND(L26=TRUE,L16=1),L28,IF(AND(L26=TRUE,L16=2),L29,IF(AND(L26=TRUE,L16=3),L30,L27)))</f>
        <v>0</v>
      </c>
      <c r="K76" s="16" t="s">
        <v>19</v>
      </c>
      <c r="L76" s="16">
        <v>67.591999999999985</v>
      </c>
    </row>
    <row r="77" spans="1:12">
      <c r="A77" s="114"/>
      <c r="K77" s="16" t="s">
        <v>20</v>
      </c>
      <c r="L77" s="16">
        <v>81.507999999999996</v>
      </c>
    </row>
    <row r="78" spans="1:12" ht="21.75" customHeight="1">
      <c r="A78" s="114"/>
      <c r="B78" s="18" t="s">
        <v>6</v>
      </c>
      <c r="C78" s="7"/>
      <c r="D78" s="7"/>
      <c r="E78" s="7"/>
      <c r="K78" s="16" t="s">
        <v>81</v>
      </c>
      <c r="L78" s="16">
        <v>318.08</v>
      </c>
    </row>
    <row r="79" spans="1:12" ht="28.5" customHeight="1">
      <c r="A79" s="114"/>
      <c r="B79" s="19" t="s">
        <v>4</v>
      </c>
      <c r="C79" s="67">
        <f>IF(AND(L32=TRUE,L16=1),L34,IF(AND(L32=TRUE,L16=2),L35,IF(AND(L32=TRUE,L16=3),L39,L33)))</f>
        <v>0</v>
      </c>
      <c r="H79" s="12"/>
      <c r="K79" s="16" t="s">
        <v>21</v>
      </c>
      <c r="L79" s="16">
        <v>99.399999999999991</v>
      </c>
    </row>
    <row r="80" spans="1:12">
      <c r="A80" s="114"/>
      <c r="B80" s="19"/>
      <c r="D80" s="1"/>
      <c r="F80" s="1"/>
      <c r="K80" s="16" t="s">
        <v>22</v>
      </c>
      <c r="L80" s="16">
        <v>115.30399999999997</v>
      </c>
    </row>
    <row r="81" spans="1:13" ht="25.5" customHeight="1">
      <c r="A81" s="114"/>
      <c r="B81" s="18" t="s">
        <v>102</v>
      </c>
      <c r="C81" s="12"/>
      <c r="D81" s="12"/>
      <c r="E81" s="12"/>
      <c r="F81" s="12"/>
      <c r="K81" s="16" t="s">
        <v>82</v>
      </c>
      <c r="L81" s="16">
        <v>377.71999999999997</v>
      </c>
    </row>
    <row r="82" spans="1:13" ht="28.5" customHeight="1">
      <c r="A82" s="114"/>
      <c r="B82" s="19" t="s">
        <v>4</v>
      </c>
      <c r="C82" s="78">
        <f>IF(L41=2,L43,IF(L41=3,L44,IF(L41=4,L45,IF(L41=5,L46,IF(L41=6,L47,IF(L41=7,L48,IF(L41=8,L49,IF(L41=9,L50,IF(L41=10,L51,IF(L41=11,L52,IF(L41=12,L53,IF(L41=13,L54,L42))))))))))))</f>
        <v>0</v>
      </c>
      <c r="K82" s="16" t="s">
        <v>23</v>
      </c>
      <c r="L82" s="16">
        <v>85.483999999999995</v>
      </c>
    </row>
    <row r="83" spans="1:13" ht="28.5" customHeight="1">
      <c r="A83" s="114"/>
      <c r="B83" s="20"/>
      <c r="C83" s="7"/>
      <c r="D83" s="7"/>
      <c r="E83" s="7"/>
      <c r="F83" s="7"/>
      <c r="K83" s="16" t="s">
        <v>24</v>
      </c>
      <c r="L83" s="16">
        <v>101.38799999999998</v>
      </c>
    </row>
    <row r="84" spans="1:13" ht="29.25" customHeight="1">
      <c r="A84" s="114"/>
      <c r="B84" s="18" t="s">
        <v>12</v>
      </c>
      <c r="C84" s="7"/>
      <c r="D84" s="7"/>
      <c r="E84" s="7"/>
      <c r="F84" s="7"/>
      <c r="K84" s="16" t="s">
        <v>83</v>
      </c>
      <c r="L84" s="16">
        <v>347.89999999999992</v>
      </c>
    </row>
    <row r="85" spans="1:13" ht="28.5" customHeight="1">
      <c r="A85" s="114"/>
      <c r="B85" s="19" t="s">
        <v>4</v>
      </c>
      <c r="C85" s="78">
        <f>IF(L56=2,L58,IF(L56=3,L59,IF(L56=4,L60,IF(L56=5,L61,IF(L56=6,L62,IF(L56=7,L63,IF(L56=8,L64,IF(L56=9,L65,IF(L56=10,L66,IF(L56=11,L67,IF(L56=12,L68,IF(L56=13,L69,L57))))))))))))</f>
        <v>0</v>
      </c>
      <c r="E85" s="7"/>
      <c r="F85" s="7"/>
    </row>
    <row r="86" spans="1:13">
      <c r="A86" s="114"/>
      <c r="B86" s="21"/>
      <c r="C86" s="7"/>
      <c r="D86" s="7"/>
      <c r="E86" s="7"/>
      <c r="F86" s="7"/>
      <c r="G86" s="12"/>
      <c r="K86" s="5" t="s">
        <v>28</v>
      </c>
      <c r="L86">
        <v>1</v>
      </c>
    </row>
    <row r="87" spans="1:13">
      <c r="A87" s="114"/>
      <c r="B87" s="18" t="s">
        <v>13</v>
      </c>
      <c r="C87" s="7"/>
      <c r="D87" s="7"/>
      <c r="E87" s="7"/>
      <c r="F87" s="7"/>
      <c r="K87" s="26"/>
      <c r="L87" t="s">
        <v>47</v>
      </c>
      <c r="M87" t="s">
        <v>48</v>
      </c>
    </row>
    <row r="88" spans="1:13" ht="25.5" customHeight="1">
      <c r="A88" s="114"/>
      <c r="B88" s="19" t="s">
        <v>4</v>
      </c>
      <c r="C88" s="78">
        <f>IF(L71=2,L73,IF(L71=3,L74,IF(L71=4,L75,IF(L71=5,L76,IF(L71=6,L77,IF(L71=7,L78,IF(L71=8,L79,IF(L71=9,L80,IF(L71=10,L81,IF(L71=11,L82,IF(L71=12,L83,IF(L71=13,L84,L72))))))))))))</f>
        <v>0</v>
      </c>
      <c r="E88" s="7"/>
      <c r="F88" s="7"/>
      <c r="K88" s="26" t="s">
        <v>14</v>
      </c>
    </row>
    <row r="89" spans="1:13" ht="28.5" customHeight="1">
      <c r="A89" s="114"/>
      <c r="B89" s="20"/>
      <c r="C89" s="7"/>
      <c r="D89" s="7"/>
      <c r="E89" s="7"/>
      <c r="F89" s="7"/>
      <c r="K89" t="s">
        <v>49</v>
      </c>
      <c r="L89">
        <v>73.84</v>
      </c>
      <c r="M89">
        <v>59.64</v>
      </c>
    </row>
    <row r="90" spans="1:13" ht="28.5" customHeight="1">
      <c r="A90" s="114"/>
      <c r="B90" s="18" t="s">
        <v>8</v>
      </c>
      <c r="C90" s="7"/>
      <c r="D90" s="7"/>
      <c r="E90" s="7"/>
      <c r="F90" s="7"/>
      <c r="K90" t="s">
        <v>50</v>
      </c>
      <c r="L90">
        <v>99.399999999999991</v>
      </c>
      <c r="M90">
        <v>71</v>
      </c>
    </row>
    <row r="91" spans="1:13">
      <c r="A91" s="114"/>
      <c r="B91" s="9" t="s">
        <v>111</v>
      </c>
      <c r="C91" s="99"/>
      <c r="E91" s="7"/>
      <c r="F91" s="7"/>
      <c r="K91" t="s">
        <v>84</v>
      </c>
      <c r="L91">
        <v>110.75999999999999</v>
      </c>
      <c r="M91">
        <v>80.94</v>
      </c>
    </row>
    <row r="92" spans="1:13" ht="28.5" hidden="1" customHeight="1">
      <c r="A92" s="114"/>
      <c r="B92" s="9" t="s">
        <v>112</v>
      </c>
      <c r="C92" s="79">
        <f>IF(C91=0,D93,IF(C91&lt;1,1,C91))</f>
        <v>0</v>
      </c>
      <c r="E92" s="7"/>
      <c r="F92" s="7"/>
      <c r="K92" t="s">
        <v>118</v>
      </c>
      <c r="L92">
        <v>92.300000000000011</v>
      </c>
      <c r="M92">
        <v>74.55</v>
      </c>
    </row>
    <row r="93" spans="1:13">
      <c r="A93" s="114"/>
      <c r="B93" s="21" t="s">
        <v>4</v>
      </c>
      <c r="C93" s="67" t="str">
        <f>IF($L$86=2,L89+($C$92-1)*M89,IF($L$86=3,L90+($C$92-1)*M90,IF($L$86=4,L91+($C$92-1)*M91,IF($L$86=5,L92+($C$92-1)*M92,IF($L$86=6,L93+($C$92-1)*M93,IF($L$86=7,L94+($C$92-1)*M94,IF($L$86=8,L95+($C$92-1)*M95,IF($L$86=9,L96+($C$92-1)*M96,IF($L$86=10,L97+($C$92-1)*M97,IF($L$86=11,L98+($C$92-1)*M98,IF($L$86=12,L99+($C$92-1)*M99,IF($L$86=13,L100+($C$92-1)*M100,IF($L$86=14,L101+($C$92-1)*M101,IF($L$86=15,L102+($C$92-1)*M102,IF($L$86=16,L103+($C$92-1)*M103,"0")))))))))))))))</f>
        <v>0</v>
      </c>
      <c r="E93" s="7"/>
      <c r="F93" s="7"/>
      <c r="K93" t="s">
        <v>119</v>
      </c>
      <c r="L93">
        <v>124.24999999999999</v>
      </c>
      <c r="M93">
        <v>88.75</v>
      </c>
    </row>
    <row r="94" spans="1:13">
      <c r="A94" s="114"/>
      <c r="C94" s="12"/>
      <c r="D94" s="12"/>
      <c r="E94" s="12"/>
      <c r="F94" s="12"/>
      <c r="K94" t="s">
        <v>120</v>
      </c>
      <c r="L94">
        <v>138.44999999999999</v>
      </c>
      <c r="M94">
        <v>101.175</v>
      </c>
    </row>
    <row r="95" spans="1:13" ht="28.5" customHeight="1">
      <c r="A95" s="114"/>
      <c r="B95" s="18" t="s">
        <v>27</v>
      </c>
      <c r="G95" s="12"/>
      <c r="K95" t="s">
        <v>51</v>
      </c>
      <c r="L95">
        <v>96.56</v>
      </c>
      <c r="M95">
        <v>76.679999999999993</v>
      </c>
    </row>
    <row r="96" spans="1:13">
      <c r="A96" s="114"/>
      <c r="B96" s="3" t="s">
        <v>89</v>
      </c>
      <c r="C96" s="67">
        <f>IF(L105=TRUE,L106,M106)</f>
        <v>0</v>
      </c>
      <c r="K96" t="s">
        <v>52</v>
      </c>
      <c r="L96">
        <v>113.6</v>
      </c>
      <c r="M96">
        <v>86.61999999999999</v>
      </c>
    </row>
    <row r="97" spans="1:13">
      <c r="A97" s="114"/>
      <c r="B97" s="3" t="s">
        <v>5</v>
      </c>
      <c r="C97" s="67">
        <f>IF(AND($L$105=TRUE,L26=TRUE),L107,M107)</f>
        <v>0</v>
      </c>
      <c r="K97" t="s">
        <v>85</v>
      </c>
      <c r="L97">
        <v>123.53999999999999</v>
      </c>
      <c r="M97">
        <v>92.3</v>
      </c>
    </row>
    <row r="98" spans="1:13">
      <c r="A98" s="114"/>
      <c r="B98" s="3" t="s">
        <v>6</v>
      </c>
      <c r="C98" s="67">
        <f>IF(AND($L$105=TRUE,L32=TRUE),L108,M108)</f>
        <v>0</v>
      </c>
      <c r="K98" t="s">
        <v>53</v>
      </c>
      <c r="L98">
        <v>93.72</v>
      </c>
      <c r="M98">
        <v>73.84</v>
      </c>
    </row>
    <row r="99" spans="1:13">
      <c r="A99" s="114"/>
      <c r="B99" s="3" t="s">
        <v>93</v>
      </c>
      <c r="C99" s="67">
        <f>IF(AND($L$105=TRUE,L41&gt;1),L109,M109)</f>
        <v>0</v>
      </c>
      <c r="K99" t="s">
        <v>54</v>
      </c>
      <c r="L99">
        <v>122.11999999999999</v>
      </c>
      <c r="M99">
        <v>95.14</v>
      </c>
    </row>
    <row r="100" spans="1:13">
      <c r="A100" s="114"/>
      <c r="B100" s="3" t="s">
        <v>94</v>
      </c>
      <c r="C100" s="67">
        <f>IF(AND($L$105=TRUE,L56&gt;1),L110,M110)</f>
        <v>0</v>
      </c>
      <c r="H100" s="10"/>
      <c r="K100" t="s">
        <v>86</v>
      </c>
      <c r="L100">
        <v>136.32</v>
      </c>
      <c r="M100">
        <v>105.08</v>
      </c>
    </row>
    <row r="101" spans="1:13">
      <c r="A101" s="114"/>
      <c r="B101" s="3" t="s">
        <v>37</v>
      </c>
      <c r="C101" s="67">
        <f>IF(AND($L$105=TRUE,L71&gt;1),L111,M111)</f>
        <v>0</v>
      </c>
      <c r="K101" t="s">
        <v>55</v>
      </c>
      <c r="L101">
        <v>78.099999999999994</v>
      </c>
      <c r="M101">
        <v>58.22</v>
      </c>
    </row>
    <row r="102" spans="1:13">
      <c r="A102" s="114"/>
      <c r="B102" s="3" t="s">
        <v>96</v>
      </c>
      <c r="C102" s="75">
        <f>IF(L105=TRUE,C91*L112,M112)</f>
        <v>0</v>
      </c>
      <c r="K102" t="s">
        <v>56</v>
      </c>
      <c r="L102">
        <v>93.72</v>
      </c>
      <c r="M102">
        <v>66.739999999999995</v>
      </c>
    </row>
    <row r="103" spans="1:13">
      <c r="A103" s="114"/>
      <c r="B103" s="19"/>
      <c r="C103" s="2"/>
      <c r="K103" t="s">
        <v>87</v>
      </c>
      <c r="L103">
        <v>102.24</v>
      </c>
      <c r="M103">
        <v>72.42</v>
      </c>
    </row>
    <row r="104" spans="1:13">
      <c r="A104" s="114"/>
      <c r="H104" s="10"/>
      <c r="L104" s="16"/>
    </row>
    <row r="105" spans="1:13">
      <c r="A105" s="114"/>
      <c r="B105" s="3"/>
      <c r="D105" s="31"/>
      <c r="H105" s="10"/>
      <c r="K105" s="5" t="s">
        <v>27</v>
      </c>
      <c r="L105" t="b">
        <v>0</v>
      </c>
    </row>
    <row r="106" spans="1:13">
      <c r="A106" s="114"/>
      <c r="B106" s="35" t="s">
        <v>98</v>
      </c>
      <c r="D106" s="31"/>
      <c r="K106" t="s">
        <v>89</v>
      </c>
      <c r="L106">
        <v>367.78</v>
      </c>
    </row>
    <row r="107" spans="1:13">
      <c r="A107" s="114"/>
      <c r="B107" s="3" t="s">
        <v>4</v>
      </c>
      <c r="C107" s="67">
        <f>IF(L114=TRUE,L4,M4)</f>
        <v>0</v>
      </c>
      <c r="K107" t="s">
        <v>5</v>
      </c>
      <c r="L107">
        <v>29.82</v>
      </c>
    </row>
    <row r="108" spans="1:13">
      <c r="A108" s="114"/>
      <c r="K108" t="s">
        <v>15</v>
      </c>
      <c r="L108">
        <v>59.64</v>
      </c>
    </row>
    <row r="109" spans="1:13" ht="18.75">
      <c r="A109" s="114"/>
      <c r="B109" s="23" t="s">
        <v>114</v>
      </c>
      <c r="C109" s="76">
        <f>$C$70+$C$73+$C$76+$C$79+$C$82+$C$85+$C$88+$C$93+$C$96+$C$97+$C$98+$C$99+$C$100+$C$101+$C$102+$C$107+$L$5</f>
        <v>1721.0399999999997</v>
      </c>
      <c r="D109" s="10"/>
      <c r="K109" t="s">
        <v>91</v>
      </c>
      <c r="L109">
        <v>52.184999999999995</v>
      </c>
    </row>
    <row r="110" spans="1:13" ht="18.75">
      <c r="A110" s="114"/>
      <c r="B110" s="23" t="s">
        <v>115</v>
      </c>
      <c r="C110" s="76">
        <f>$C$70+$C$73+$C$76+$C$79+$C$82+$C$85+$C$88+$C$93+$C$96+$C$97+$C$98+$C$99+$C$100+$C$101+$C$102+$C$107+$L$6</f>
        <v>1907.0599999999997</v>
      </c>
      <c r="H110" s="10"/>
      <c r="K110" t="s">
        <v>92</v>
      </c>
      <c r="L110">
        <v>69.58</v>
      </c>
    </row>
    <row r="111" spans="1:13" ht="18.75">
      <c r="A111" s="114"/>
      <c r="B111" s="24"/>
      <c r="C111" s="56"/>
      <c r="D111" s="25"/>
      <c r="K111" t="s">
        <v>37</v>
      </c>
      <c r="L111">
        <v>24.849999999999998</v>
      </c>
    </row>
    <row r="112" spans="1:13">
      <c r="A112" s="114"/>
      <c r="B112" s="24" t="s">
        <v>61</v>
      </c>
      <c r="C112" s="37">
        <v>0.2</v>
      </c>
      <c r="D112" s="38"/>
      <c r="F112" s="10"/>
      <c r="K112" t="s">
        <v>28</v>
      </c>
      <c r="L112">
        <v>29.82</v>
      </c>
    </row>
    <row r="113" spans="1:12" ht="18.75">
      <c r="A113" s="114"/>
      <c r="B113" s="23" t="s">
        <v>116</v>
      </c>
      <c r="C113" s="76">
        <f>C109*(1+$C$112)</f>
        <v>2065.2479999999996</v>
      </c>
    </row>
    <row r="114" spans="1:12" ht="18.75">
      <c r="A114" s="114"/>
      <c r="B114" s="23" t="s">
        <v>117</v>
      </c>
      <c r="C114" s="76">
        <f>C110*(1+$C$112)</f>
        <v>2288.4719999999998</v>
      </c>
      <c r="K114" s="5" t="s">
        <v>99</v>
      </c>
      <c r="L114" t="b">
        <v>0</v>
      </c>
    </row>
    <row r="115" spans="1:12">
      <c r="B115" s="5"/>
    </row>
    <row r="116" spans="1:12">
      <c r="D116" s="10"/>
    </row>
    <row r="118" spans="1:12">
      <c r="K118" s="5"/>
    </row>
  </sheetData>
  <sortState ref="J85:L86">
    <sortCondition descending="1" ref="J83"/>
  </sortState>
  <mergeCells count="9">
    <mergeCell ref="A46:A61"/>
    <mergeCell ref="A1:A45"/>
    <mergeCell ref="B62:G62"/>
    <mergeCell ref="B47:G60"/>
    <mergeCell ref="A62:A114"/>
    <mergeCell ref="D26:E26"/>
    <mergeCell ref="D25:E25"/>
    <mergeCell ref="D24:E24"/>
    <mergeCell ref="D23:E23"/>
  </mergeCells>
  <printOptions horizontalCentered="1"/>
  <pageMargins left="0.70866141732283472" right="0.70866141732283472" top="0.74803149606299213" bottom="0.74803149606299213" header="0.31496062992125984" footer="0.31496062992125984"/>
  <pageSetup paperSize="9" scale="54" fitToHeight="3" orientation="portrait" r:id="rId1"/>
  <headerFooter>
    <oddFooter>&amp;RDevis du &amp;D</oddFooter>
  </headerFooter>
  <rowBreaks count="2" manualBreakCount="2">
    <brk id="45" min="1" max="8" man="1"/>
    <brk id="61" min="1" max="8" man="1"/>
  </rowBreaks>
  <drawing r:id="rId2"/>
  <legacyDrawing r:id="rId3"/>
</worksheet>
</file>

<file path=xl/worksheets/sheet3.xml><?xml version="1.0" encoding="utf-8"?>
<worksheet xmlns="http://schemas.openxmlformats.org/spreadsheetml/2006/main" xmlns:r="http://schemas.openxmlformats.org/officeDocument/2006/relationships">
  <dimension ref="A1:N108"/>
  <sheetViews>
    <sheetView showGridLines="0" zoomScale="70" zoomScaleNormal="70" workbookViewId="0">
      <selection activeCell="B35" sqref="B35"/>
    </sheetView>
  </sheetViews>
  <sheetFormatPr baseColWidth="10" defaultRowHeight="15"/>
  <cols>
    <col min="1" max="1" width="4.7109375" customWidth="1"/>
    <col min="2" max="2" width="29.7109375" customWidth="1"/>
    <col min="3" max="3" width="41.5703125" style="18" customWidth="1"/>
    <col min="4" max="4" width="16.7109375" customWidth="1"/>
    <col min="5" max="5" width="11.85546875" customWidth="1"/>
    <col min="6" max="6" width="7.42578125" customWidth="1"/>
    <col min="7" max="7" width="19.140625" bestFit="1" customWidth="1"/>
    <col min="8" max="8" width="18.7109375" customWidth="1"/>
    <col min="11" max="11" width="46.28515625" hidden="1" customWidth="1"/>
    <col min="12" max="12" width="10.5703125" hidden="1" customWidth="1"/>
    <col min="13" max="14" width="11.42578125" hidden="1" customWidth="1"/>
    <col min="15" max="16" width="11.42578125" customWidth="1"/>
  </cols>
  <sheetData>
    <row r="1" spans="1:12" ht="15" customHeight="1">
      <c r="A1" s="110" t="s">
        <v>108</v>
      </c>
      <c r="C1" s="5"/>
      <c r="L1" t="s">
        <v>26</v>
      </c>
    </row>
    <row r="2" spans="1:12">
      <c r="A2" s="110"/>
      <c r="C2" s="5"/>
    </row>
    <row r="3" spans="1:12" ht="28.5" customHeight="1">
      <c r="A3" s="110"/>
      <c r="C3" s="5"/>
      <c r="K3" s="5" t="s">
        <v>59</v>
      </c>
      <c r="L3">
        <v>1</v>
      </c>
    </row>
    <row r="4" spans="1:12" ht="28.5" customHeight="1">
      <c r="A4" s="110"/>
      <c r="C4" s="5"/>
      <c r="K4" t="s">
        <v>97</v>
      </c>
      <c r="L4">
        <v>99.399999999999991</v>
      </c>
    </row>
    <row r="5" spans="1:12" ht="75">
      <c r="A5" s="110"/>
      <c r="B5" s="60" t="s">
        <v>107</v>
      </c>
      <c r="C5" s="4"/>
      <c r="K5" t="s">
        <v>58</v>
      </c>
      <c r="L5">
        <v>312.39999999999998</v>
      </c>
    </row>
    <row r="6" spans="1:12" ht="28.5" customHeight="1">
      <c r="A6" s="110"/>
      <c r="B6" s="4"/>
      <c r="C6" s="4"/>
      <c r="K6" t="s">
        <v>29</v>
      </c>
      <c r="L6">
        <v>596.4</v>
      </c>
    </row>
    <row r="7" spans="1:12" ht="28.5" customHeight="1">
      <c r="A7" s="110"/>
      <c r="B7" s="4"/>
      <c r="C7" s="4"/>
    </row>
    <row r="8" spans="1:12" ht="28.5" customHeight="1">
      <c r="A8" s="110"/>
      <c r="C8" s="5"/>
      <c r="G8" s="61" t="s">
        <v>63</v>
      </c>
      <c r="K8" s="5" t="s">
        <v>32</v>
      </c>
      <c r="L8">
        <v>1</v>
      </c>
    </row>
    <row r="9" spans="1:12" ht="28.5" customHeight="1">
      <c r="A9" s="110"/>
      <c r="C9" s="5"/>
      <c r="K9" t="s">
        <v>34</v>
      </c>
    </row>
    <row r="10" spans="1:12" ht="28.5" customHeight="1">
      <c r="A10" s="110"/>
      <c r="C10" s="5"/>
      <c r="G10" s="61" t="s">
        <v>101</v>
      </c>
      <c r="K10" t="s">
        <v>35</v>
      </c>
    </row>
    <row r="11" spans="1:12" ht="28.5" customHeight="1">
      <c r="A11" s="110"/>
      <c r="C11" s="5"/>
    </row>
    <row r="12" spans="1:12" ht="28.5" customHeight="1">
      <c r="A12" s="110"/>
      <c r="B12" s="40" t="s">
        <v>64</v>
      </c>
      <c r="C12" s="80"/>
      <c r="K12" s="5" t="s">
        <v>2</v>
      </c>
      <c r="L12">
        <v>1</v>
      </c>
    </row>
    <row r="13" spans="1:12" ht="28.5" customHeight="1">
      <c r="A13" s="110"/>
      <c r="C13" s="5"/>
      <c r="K13" t="s">
        <v>76</v>
      </c>
      <c r="L13">
        <v>745.5</v>
      </c>
    </row>
    <row r="14" spans="1:12" ht="28.5" customHeight="1">
      <c r="A14" s="110"/>
      <c r="B14" s="40" t="s">
        <v>65</v>
      </c>
      <c r="C14" s="80"/>
      <c r="K14" t="s">
        <v>77</v>
      </c>
      <c r="L14">
        <v>958.5</v>
      </c>
    </row>
    <row r="15" spans="1:12" ht="28.5" customHeight="1">
      <c r="A15" s="110"/>
      <c r="C15" s="5"/>
      <c r="K15" t="s">
        <v>79</v>
      </c>
      <c r="L15">
        <v>1448.3999999999999</v>
      </c>
    </row>
    <row r="16" spans="1:12" ht="28.5" customHeight="1">
      <c r="A16" s="110"/>
      <c r="B16" s="40" t="s">
        <v>88</v>
      </c>
      <c r="C16" s="80"/>
    </row>
    <row r="17" spans="1:12" ht="28.5" customHeight="1">
      <c r="A17" s="110"/>
      <c r="B17" s="40"/>
      <c r="C17" s="5"/>
      <c r="K17" s="5" t="s">
        <v>7</v>
      </c>
      <c r="L17">
        <v>1</v>
      </c>
    </row>
    <row r="18" spans="1:12" ht="28.5" customHeight="1">
      <c r="A18" s="110"/>
      <c r="B18" t="s">
        <v>66</v>
      </c>
      <c r="C18" s="5"/>
      <c r="K18" s="4" t="s">
        <v>40</v>
      </c>
      <c r="L18">
        <v>0</v>
      </c>
    </row>
    <row r="19" spans="1:12" ht="28.5" customHeight="1">
      <c r="A19" s="110"/>
      <c r="C19" s="69" t="str">
        <f>B60</f>
        <v>Escalier 1/4 tournant Intermédiaire</v>
      </c>
      <c r="D19" s="69" t="str">
        <f>IF(L8=1,K9,K10)</f>
        <v>Gauche</v>
      </c>
      <c r="K19" s="4" t="s">
        <v>41</v>
      </c>
      <c r="L19">
        <v>106.5</v>
      </c>
    </row>
    <row r="20" spans="1:12" ht="28.5" customHeight="1">
      <c r="A20" s="110"/>
      <c r="C20" s="69" t="str">
        <f>IF(L12=1,"Sapin",IF(L12=2,"Hêtre","Chêne"))</f>
        <v>Sapin</v>
      </c>
      <c r="K20" s="27" t="s">
        <v>42</v>
      </c>
      <c r="L20">
        <v>319.5</v>
      </c>
    </row>
    <row r="21" spans="1:12" ht="28.5" customHeight="1">
      <c r="A21" s="110"/>
      <c r="C21" s="69" t="str">
        <f>IF(L22=TRUE,"Avec marche débordante", "Sans marche débordante")</f>
        <v>Sans marche débordante</v>
      </c>
    </row>
    <row r="22" spans="1:12" ht="28.5" customHeight="1">
      <c r="A22" s="110"/>
      <c r="C22" s="69" t="str">
        <f>IF(L28=TRUE,"Avec contremarches","Sans contremarche")</f>
        <v>Sans contremarche</v>
      </c>
      <c r="K22" s="5" t="s">
        <v>5</v>
      </c>
      <c r="L22" t="b">
        <v>0</v>
      </c>
    </row>
    <row r="23" spans="1:12" ht="28.5" customHeight="1">
      <c r="A23" s="110"/>
      <c r="B23" s="54" t="s">
        <v>103</v>
      </c>
      <c r="C23" s="70" t="str">
        <f>IF(L34=1,"Sans rampe",IF(L34=2,K36,IF(L34=3,K37,IF(L34=4,K38,IF(L34=5,K39,IF(L34=6,K40,IF(L34=7,K41,IF(L34=8,K42,IF(L34=9,K43,IF(L34=10,K44,IF(L34=11,K45,IF(L34=12,K46,K47))))))))))))</f>
        <v>Sans rampe</v>
      </c>
      <c r="D23" s="115" t="str">
        <f>IF($L$34&gt;1,"Controlez les essence rampes et escalier","")</f>
        <v/>
      </c>
      <c r="E23" s="115"/>
      <c r="K23" s="4" t="s">
        <v>14</v>
      </c>
      <c r="L23">
        <v>0</v>
      </c>
    </row>
    <row r="24" spans="1:12" ht="28.5" customHeight="1">
      <c r="A24" s="110"/>
      <c r="B24" s="54" t="s">
        <v>104</v>
      </c>
      <c r="C24" s="70" t="str">
        <f>IF(L49=1,"Sans rampe extérieure",IF(L49=2,K51,IF(L49=3,K52,IF(L49=4,K53,IF(L49=5,K54,IF(L49=6,K55,IF(L49=7,K56,IF(L49=8,K57,IF(L49=9,K58,IF(L49=10,K59,IF(L49=11,K60,IF(L49=12,K61,K62))))))))))))</f>
        <v>Sans rampe extérieure</v>
      </c>
      <c r="D24" s="115" t="str">
        <f>IF($L$49&gt;1,"Controlez les essence rampes et escalier","")</f>
        <v/>
      </c>
      <c r="E24" s="115"/>
      <c r="K24" s="4" t="s">
        <v>1</v>
      </c>
      <c r="L24">
        <v>57.51</v>
      </c>
    </row>
    <row r="25" spans="1:12" ht="28.5" customHeight="1">
      <c r="A25" s="110"/>
      <c r="B25" s="54" t="s">
        <v>105</v>
      </c>
      <c r="C25" s="70" t="str">
        <f>IF(L64=1,"Sans rampe départ",IF(L64=2,K66,IF(L64=3,K67,IF(L64=4,K68,IF(L64=5,K69,IF(L64=6,K70,IF(L64=7,K71,IF(L64=8,K72,IF(L64=9,K73,IF(L64=10,K74,IF(L64=11,K75,IF(L64=12,K76,K77))))))))))))</f>
        <v>Sans rampe départ</v>
      </c>
      <c r="D25" s="115" t="str">
        <f>IF($L$64&gt;1,"Controlez les essence rampes et escalier","")</f>
        <v/>
      </c>
      <c r="E25" s="115"/>
      <c r="K25" s="4" t="s">
        <v>3</v>
      </c>
      <c r="L25">
        <v>85.199999999999989</v>
      </c>
    </row>
    <row r="26" spans="1:12" ht="28.5" customHeight="1">
      <c r="A26" s="110"/>
      <c r="B26" s="54" t="s">
        <v>106</v>
      </c>
      <c r="C26" s="70" t="str">
        <f>IF(L79=2,K82,IF(L79=3,K83,IF(L79=4,K84,IF(L79=5,K85,IF(L79=6,K86,IF(L79=7,K87,IF(L79=8,K88,IF(L79=9,K89,IF(L79=10,K90,IF(L79=11,K91,IF(L79=12,K92,IF(L79=13,K93,IF(L79=14,K94,IF(L79=15,K95,IF(L79=16,K96,"Sans Garde corps")))))))))))))))</f>
        <v>Sans Garde corps</v>
      </c>
      <c r="D26" s="115" t="str">
        <f>IF($L$79&gt;1,"Controlez les essence garde corps et escalier","")</f>
        <v/>
      </c>
      <c r="E26" s="115"/>
      <c r="F26" s="68" t="str">
        <f>IF(L79=1,"",D86)</f>
        <v/>
      </c>
      <c r="G26" s="68" t="str">
        <f>IF(L79=1,"","m")</f>
        <v/>
      </c>
      <c r="K26" s="4" t="s">
        <v>79</v>
      </c>
      <c r="L26">
        <v>110.75999999999999</v>
      </c>
    </row>
    <row r="27" spans="1:12" ht="28.5" customHeight="1">
      <c r="A27" s="110"/>
      <c r="B27" s="54" t="s">
        <v>27</v>
      </c>
      <c r="C27" s="69" t="str">
        <f>IF(L98=TRUE, "Oui","Brut")</f>
        <v>Brut</v>
      </c>
    </row>
    <row r="28" spans="1:12" ht="28.5" customHeight="1">
      <c r="A28" s="110"/>
      <c r="C28" s="69" t="str">
        <f>IF(L107=TRUE, "Livré chez vous","Livré magasin")</f>
        <v>Livré magasin</v>
      </c>
      <c r="K28" s="5" t="s">
        <v>15</v>
      </c>
      <c r="L28" t="b">
        <v>0</v>
      </c>
    </row>
    <row r="29" spans="1:12" ht="28.5" customHeight="1">
      <c r="A29" s="110"/>
      <c r="C29" s="5"/>
      <c r="K29" s="4" t="s">
        <v>14</v>
      </c>
      <c r="L29">
        <v>0</v>
      </c>
    </row>
    <row r="30" spans="1:12" ht="28.5" customHeight="1">
      <c r="A30" s="110"/>
      <c r="B30" t="s">
        <v>70</v>
      </c>
      <c r="C30" s="5"/>
      <c r="K30" s="4" t="s">
        <v>1</v>
      </c>
      <c r="L30">
        <v>170.39999999999998</v>
      </c>
    </row>
    <row r="31" spans="1:12" ht="28.5" customHeight="1">
      <c r="A31" s="110"/>
      <c r="B31" s="41" t="s">
        <v>67</v>
      </c>
      <c r="C31" s="80"/>
      <c r="K31" s="4" t="s">
        <v>3</v>
      </c>
      <c r="L31">
        <v>234.29999999999998</v>
      </c>
    </row>
    <row r="32" spans="1:12" ht="28.5" customHeight="1">
      <c r="A32" s="110"/>
      <c r="B32" s="41" t="s">
        <v>68</v>
      </c>
      <c r="C32" s="80"/>
      <c r="K32" s="4" t="s">
        <v>79</v>
      </c>
      <c r="L32">
        <v>287.55</v>
      </c>
    </row>
    <row r="33" spans="1:14" ht="28.5" customHeight="1">
      <c r="A33" s="110"/>
      <c r="B33" s="41" t="s">
        <v>69</v>
      </c>
      <c r="C33" s="80"/>
    </row>
    <row r="34" spans="1:14" ht="28.5" customHeight="1" thickBot="1">
      <c r="A34" s="110"/>
      <c r="B34" s="41"/>
      <c r="C34"/>
      <c r="K34" s="15" t="s">
        <v>11</v>
      </c>
      <c r="L34" s="16">
        <v>1</v>
      </c>
    </row>
    <row r="35" spans="1:14" ht="28.5" customHeight="1">
      <c r="A35" s="110"/>
      <c r="B35" s="71" t="str">
        <f>C103</f>
        <v>PRIX FINAL KIT HT</v>
      </c>
      <c r="C35" s="42"/>
      <c r="D35" s="72">
        <f>D103</f>
        <v>1057.9000000000001</v>
      </c>
      <c r="F35" s="71" t="str">
        <f>C104</f>
        <v>PRIX FINAL PREMONTE HT</v>
      </c>
      <c r="G35" s="42"/>
      <c r="H35" s="72">
        <f>D104</f>
        <v>1341.9</v>
      </c>
      <c r="K35" s="16" t="s">
        <v>14</v>
      </c>
      <c r="L35" s="16">
        <v>0</v>
      </c>
    </row>
    <row r="36" spans="1:14" ht="28.5" customHeight="1">
      <c r="A36" s="110"/>
      <c r="B36" s="43" t="s">
        <v>61</v>
      </c>
      <c r="C36" s="44">
        <v>0.2</v>
      </c>
      <c r="D36" s="73">
        <f>D35*C36</f>
        <v>211.58000000000004</v>
      </c>
      <c r="F36" s="43" t="s">
        <v>61</v>
      </c>
      <c r="G36" s="44">
        <v>0.2</v>
      </c>
      <c r="H36" s="73">
        <f>G36*H35</f>
        <v>268.38000000000005</v>
      </c>
      <c r="K36" s="16" t="s">
        <v>17</v>
      </c>
      <c r="L36" s="16">
        <v>164.01</v>
      </c>
      <c r="N36" s="2"/>
    </row>
    <row r="37" spans="1:14" ht="28.5" customHeight="1" thickBot="1">
      <c r="A37" s="110"/>
      <c r="B37" s="45" t="s">
        <v>60</v>
      </c>
      <c r="C37" s="49"/>
      <c r="D37" s="74">
        <f>D35+D36</f>
        <v>1269.48</v>
      </c>
      <c r="F37" s="45" t="s">
        <v>60</v>
      </c>
      <c r="G37" s="49"/>
      <c r="H37" s="74">
        <f>H35+H36</f>
        <v>1610.2800000000002</v>
      </c>
      <c r="K37" s="16" t="s">
        <v>18</v>
      </c>
      <c r="L37" s="16">
        <v>181.04999999999998</v>
      </c>
    </row>
    <row r="38" spans="1:14" ht="28.5" customHeight="1">
      <c r="A38" s="110"/>
      <c r="B38" s="41"/>
      <c r="C38"/>
      <c r="K38" s="16" t="s">
        <v>80</v>
      </c>
      <c r="L38" s="16">
        <v>244.95</v>
      </c>
    </row>
    <row r="39" spans="1:14" ht="28.5" customHeight="1">
      <c r="A39" s="110"/>
      <c r="B39" s="41"/>
      <c r="C39"/>
      <c r="K39" s="16" t="s">
        <v>19</v>
      </c>
      <c r="L39" s="16">
        <v>183.17999999999998</v>
      </c>
      <c r="N39" s="2"/>
    </row>
    <row r="40" spans="1:14" ht="78.75" customHeight="1">
      <c r="A40" s="110"/>
      <c r="B40" s="46" t="s">
        <v>71</v>
      </c>
      <c r="C40"/>
      <c r="K40" s="16" t="s">
        <v>20</v>
      </c>
      <c r="L40" s="16">
        <v>227.91</v>
      </c>
    </row>
    <row r="41" spans="1:14" ht="28.5" customHeight="1">
      <c r="A41" s="110"/>
      <c r="B41" s="46" t="s">
        <v>72</v>
      </c>
      <c r="C41"/>
      <c r="K41" s="16" t="s">
        <v>81</v>
      </c>
      <c r="L41" s="16">
        <v>340.79999999999995</v>
      </c>
    </row>
    <row r="42" spans="1:14" ht="28.5" customHeight="1">
      <c r="A42" s="110"/>
      <c r="B42" s="46" t="s">
        <v>73</v>
      </c>
      <c r="C42" s="16" t="s">
        <v>78</v>
      </c>
      <c r="K42" s="16" t="s">
        <v>21</v>
      </c>
      <c r="L42" s="16">
        <v>283.28999999999996</v>
      </c>
    </row>
    <row r="43" spans="1:14" ht="28.5" customHeight="1">
      <c r="A43" s="110"/>
      <c r="B43" t="s">
        <v>75</v>
      </c>
      <c r="C43"/>
      <c r="K43" s="16" t="s">
        <v>22</v>
      </c>
      <c r="L43" s="16">
        <v>336.53999999999996</v>
      </c>
    </row>
    <row r="44" spans="1:14" ht="28.5" customHeight="1">
      <c r="A44" s="110"/>
      <c r="B44" s="47"/>
      <c r="C44"/>
      <c r="K44" s="16" t="s">
        <v>82</v>
      </c>
      <c r="L44" s="16">
        <v>415.34999999999997</v>
      </c>
    </row>
    <row r="45" spans="1:14" ht="28.5" customHeight="1">
      <c r="A45" s="109" t="s">
        <v>109</v>
      </c>
      <c r="B45" s="112" t="s">
        <v>74</v>
      </c>
      <c r="C45" s="113"/>
      <c r="D45" s="113"/>
      <c r="E45" s="113"/>
      <c r="F45" s="113"/>
      <c r="G45" s="113"/>
      <c r="K45" s="16" t="s">
        <v>23</v>
      </c>
      <c r="L45" s="16">
        <v>240.69</v>
      </c>
    </row>
    <row r="46" spans="1:14" ht="28.5" customHeight="1">
      <c r="A46" s="109"/>
      <c r="B46" s="113"/>
      <c r="C46" s="113"/>
      <c r="D46" s="113"/>
      <c r="E46" s="113"/>
      <c r="F46" s="113"/>
      <c r="G46" s="113"/>
      <c r="K46" s="16" t="s">
        <v>24</v>
      </c>
      <c r="L46" s="16">
        <v>289.68</v>
      </c>
    </row>
    <row r="47" spans="1:14" ht="28.5" customHeight="1">
      <c r="A47" s="109"/>
      <c r="B47" s="113"/>
      <c r="C47" s="113"/>
      <c r="D47" s="113"/>
      <c r="E47" s="113"/>
      <c r="F47" s="113"/>
      <c r="G47" s="113"/>
      <c r="K47" s="16" t="s">
        <v>83</v>
      </c>
      <c r="L47" s="16">
        <v>1022.4</v>
      </c>
    </row>
    <row r="48" spans="1:14" ht="28.5" customHeight="1">
      <c r="A48" s="109"/>
      <c r="B48" s="113"/>
      <c r="C48" s="113"/>
      <c r="D48" s="113"/>
      <c r="E48" s="113"/>
      <c r="F48" s="113"/>
      <c r="G48" s="113"/>
    </row>
    <row r="49" spans="1:12" ht="28.5" customHeight="1">
      <c r="A49" s="109"/>
      <c r="B49" s="113"/>
      <c r="C49" s="113"/>
      <c r="D49" s="113"/>
      <c r="E49" s="113"/>
      <c r="F49" s="113"/>
      <c r="G49" s="113"/>
      <c r="K49" s="15" t="s">
        <v>36</v>
      </c>
      <c r="L49" s="16">
        <v>1</v>
      </c>
    </row>
    <row r="50" spans="1:12" ht="28.5" customHeight="1">
      <c r="A50" s="109"/>
      <c r="B50" s="113"/>
      <c r="C50" s="113"/>
      <c r="D50" s="113"/>
      <c r="E50" s="113"/>
      <c r="F50" s="113"/>
      <c r="G50" s="113"/>
      <c r="K50" s="16" t="s">
        <v>14</v>
      </c>
      <c r="L50" s="16">
        <v>0</v>
      </c>
    </row>
    <row r="51" spans="1:12">
      <c r="A51" s="109"/>
      <c r="B51" s="113"/>
      <c r="C51" s="113"/>
      <c r="D51" s="113"/>
      <c r="E51" s="113"/>
      <c r="F51" s="113"/>
      <c r="G51" s="113"/>
      <c r="K51" s="16" t="s">
        <v>17</v>
      </c>
      <c r="L51" s="16">
        <v>149.1</v>
      </c>
    </row>
    <row r="52" spans="1:12">
      <c r="A52" s="109"/>
      <c r="B52" s="113"/>
      <c r="C52" s="113"/>
      <c r="D52" s="113"/>
      <c r="E52" s="113"/>
      <c r="F52" s="113"/>
      <c r="G52" s="113"/>
      <c r="K52" s="16" t="s">
        <v>18</v>
      </c>
      <c r="L52" s="16">
        <v>181.04999999999998</v>
      </c>
    </row>
    <row r="53" spans="1:12" ht="24" customHeight="1">
      <c r="A53" s="109"/>
      <c r="B53" s="113"/>
      <c r="C53" s="113"/>
      <c r="D53" s="113"/>
      <c r="E53" s="113"/>
      <c r="F53" s="113"/>
      <c r="G53" s="113"/>
      <c r="K53" s="16" t="s">
        <v>80</v>
      </c>
      <c r="L53" s="16">
        <v>244.95</v>
      </c>
    </row>
    <row r="54" spans="1:12" ht="23.25" customHeight="1">
      <c r="A54" s="109"/>
      <c r="B54" s="113"/>
      <c r="C54" s="113"/>
      <c r="D54" s="113"/>
      <c r="E54" s="113"/>
      <c r="F54" s="113"/>
      <c r="G54" s="113"/>
      <c r="K54" s="16" t="s">
        <v>19</v>
      </c>
      <c r="L54" s="16">
        <v>183.17999999999998</v>
      </c>
    </row>
    <row r="55" spans="1:12">
      <c r="A55" s="109"/>
      <c r="B55" s="113"/>
      <c r="C55" s="113"/>
      <c r="D55" s="113"/>
      <c r="E55" s="113"/>
      <c r="F55" s="113"/>
      <c r="G55" s="113"/>
      <c r="K55" s="16" t="s">
        <v>20</v>
      </c>
      <c r="L55" s="16">
        <v>223.64999999999998</v>
      </c>
    </row>
    <row r="56" spans="1:12">
      <c r="A56" s="109"/>
      <c r="B56" s="113"/>
      <c r="C56" s="113"/>
      <c r="D56" s="113"/>
      <c r="E56" s="113"/>
      <c r="F56" s="113"/>
      <c r="G56" s="113"/>
      <c r="H56" s="48"/>
      <c r="K56" s="16" t="s">
        <v>81</v>
      </c>
      <c r="L56" s="16">
        <v>340.79999999999995</v>
      </c>
    </row>
    <row r="57" spans="1:12" ht="94.5" customHeight="1">
      <c r="A57" s="109"/>
      <c r="B57" s="113"/>
      <c r="C57" s="113"/>
      <c r="D57" s="113"/>
      <c r="E57" s="113"/>
      <c r="F57" s="113"/>
      <c r="G57" s="113"/>
      <c r="H57" s="50"/>
      <c r="K57" s="16" t="s">
        <v>21</v>
      </c>
      <c r="L57" s="16">
        <v>266.25</v>
      </c>
    </row>
    <row r="58" spans="1:12" ht="28.5" customHeight="1">
      <c r="A58" s="109"/>
      <c r="B58" s="113"/>
      <c r="C58" s="113"/>
      <c r="D58" s="113"/>
      <c r="E58" s="113"/>
      <c r="F58" s="113"/>
      <c r="G58" s="113"/>
      <c r="H58" s="13"/>
      <c r="K58" s="16" t="s">
        <v>22</v>
      </c>
      <c r="L58" s="16">
        <v>313.10999999999996</v>
      </c>
    </row>
    <row r="59" spans="1:12" ht="18.75">
      <c r="A59" s="109"/>
      <c r="C59" s="48"/>
      <c r="D59" s="48"/>
      <c r="E59" s="48"/>
      <c r="F59" s="48"/>
      <c r="G59" s="48"/>
      <c r="H59" s="13"/>
      <c r="K59" s="16" t="s">
        <v>82</v>
      </c>
      <c r="L59" s="16">
        <v>404.7</v>
      </c>
    </row>
    <row r="60" spans="1:12" ht="28.5" customHeight="1">
      <c r="A60" s="114" t="s">
        <v>110</v>
      </c>
      <c r="B60" s="111" t="s">
        <v>38</v>
      </c>
      <c r="C60" s="111"/>
      <c r="D60" s="111"/>
      <c r="E60" s="111"/>
      <c r="F60" s="111"/>
      <c r="G60" s="111"/>
      <c r="H60" s="13"/>
      <c r="K60" s="16" t="s">
        <v>23</v>
      </c>
      <c r="L60" s="16">
        <v>230.04</v>
      </c>
    </row>
    <row r="61" spans="1:12" ht="22.5" customHeight="1">
      <c r="A61" s="114"/>
      <c r="C61" s="17"/>
      <c r="D61" s="13"/>
      <c r="E61" s="13"/>
      <c r="F61" s="13"/>
      <c r="G61" s="13"/>
      <c r="H61" s="13"/>
      <c r="K61" s="16" t="s">
        <v>24</v>
      </c>
      <c r="L61" s="16">
        <v>274.77</v>
      </c>
    </row>
    <row r="62" spans="1:12" ht="18.75">
      <c r="A62" s="114"/>
      <c r="C62" s="18" t="s">
        <v>32</v>
      </c>
      <c r="D62" s="13"/>
      <c r="E62" s="13"/>
      <c r="F62" s="13"/>
      <c r="G62" s="13"/>
      <c r="H62" s="13"/>
      <c r="K62" s="16" t="s">
        <v>83</v>
      </c>
      <c r="L62" s="16">
        <v>372.75</v>
      </c>
    </row>
    <row r="63" spans="1:12" ht="28.5" customHeight="1">
      <c r="A63" s="114"/>
      <c r="H63" s="13"/>
      <c r="K63" s="16"/>
      <c r="L63" s="16"/>
    </row>
    <row r="64" spans="1:12" ht="18.75">
      <c r="A64" s="114"/>
      <c r="C64" s="18" t="s">
        <v>2</v>
      </c>
      <c r="D64" s="7"/>
      <c r="E64" s="7"/>
      <c r="F64" s="7"/>
      <c r="H64" s="13"/>
      <c r="K64" s="15" t="s">
        <v>13</v>
      </c>
      <c r="L64" s="16">
        <v>1</v>
      </c>
    </row>
    <row r="65" spans="1:13">
      <c r="A65" s="114"/>
      <c r="C65" s="19" t="s">
        <v>4</v>
      </c>
      <c r="D65" s="67">
        <f>IF(L12=1,L13,IF(L12=2,L14,L15))</f>
        <v>745.5</v>
      </c>
      <c r="G65" s="2"/>
      <c r="K65" s="16" t="s">
        <v>14</v>
      </c>
      <c r="L65" s="16">
        <v>0</v>
      </c>
    </row>
    <row r="66" spans="1:13" ht="28.5" customHeight="1">
      <c r="A66" s="114"/>
      <c r="K66" s="16" t="s">
        <v>17</v>
      </c>
      <c r="L66" s="16">
        <v>149.1</v>
      </c>
    </row>
    <row r="67" spans="1:13">
      <c r="A67" s="114"/>
      <c r="C67" s="18" t="s">
        <v>7</v>
      </c>
      <c r="D67" s="7"/>
      <c r="E67" s="7"/>
      <c r="F67" s="7"/>
      <c r="G67" s="7"/>
      <c r="K67" s="16" t="s">
        <v>18</v>
      </c>
      <c r="L67" s="16">
        <v>181.04999999999998</v>
      </c>
    </row>
    <row r="68" spans="1:13">
      <c r="A68" s="114"/>
      <c r="C68" s="19" t="s">
        <v>4</v>
      </c>
      <c r="D68" s="77">
        <f>IF(L17=1,L18,IF(L17=2,L19,L20))</f>
        <v>0</v>
      </c>
      <c r="G68" s="1"/>
      <c r="H68" s="7"/>
      <c r="K68" s="16" t="s">
        <v>80</v>
      </c>
      <c r="L68" s="16">
        <v>244.95</v>
      </c>
    </row>
    <row r="69" spans="1:13" ht="28.5" customHeight="1">
      <c r="A69" s="114"/>
      <c r="K69" s="16" t="s">
        <v>19</v>
      </c>
      <c r="L69" s="16">
        <v>183.17999999999998</v>
      </c>
    </row>
    <row r="70" spans="1:13" ht="28.5" customHeight="1">
      <c r="A70" s="114"/>
      <c r="C70" s="18" t="s">
        <v>5</v>
      </c>
      <c r="D70" s="7"/>
      <c r="E70" s="7"/>
      <c r="F70" s="7"/>
      <c r="G70" s="7"/>
      <c r="K70" s="16" t="s">
        <v>20</v>
      </c>
      <c r="L70" s="16">
        <v>223.64999999999998</v>
      </c>
    </row>
    <row r="71" spans="1:13">
      <c r="A71" s="114"/>
      <c r="C71" s="19" t="s">
        <v>4</v>
      </c>
      <c r="D71" s="67">
        <f>IF(AND(L22=TRUE,L12=1),L24,IF(AND(L22=TRUE,L12=2),L25,IF(AND(L22=TRUE,L12=3),L26,L23)))</f>
        <v>0</v>
      </c>
      <c r="G71" s="1"/>
      <c r="K71" s="16" t="s">
        <v>81</v>
      </c>
      <c r="L71" s="16">
        <v>340.79999999999995</v>
      </c>
    </row>
    <row r="72" spans="1:13" ht="28.5" customHeight="1">
      <c r="A72" s="114"/>
      <c r="K72" s="16" t="s">
        <v>21</v>
      </c>
      <c r="L72" s="16">
        <v>266.25</v>
      </c>
    </row>
    <row r="73" spans="1:13">
      <c r="A73" s="114"/>
      <c r="C73" s="18" t="s">
        <v>6</v>
      </c>
      <c r="D73" s="7"/>
      <c r="E73" s="7"/>
      <c r="F73" s="7"/>
      <c r="K73" s="16" t="s">
        <v>22</v>
      </c>
      <c r="L73" s="16">
        <v>313.10999999999996</v>
      </c>
    </row>
    <row r="74" spans="1:13" ht="27" customHeight="1">
      <c r="A74" s="114"/>
      <c r="C74" s="19" t="s">
        <v>4</v>
      </c>
      <c r="D74" s="67">
        <f>IF(AND(L28=TRUE,L12=1),L30,IF(AND(L28=TRUE,L12=2),L31,IF(AND(L28=TRUE,L12=3),L32,L29)))</f>
        <v>0</v>
      </c>
      <c r="I74" s="14"/>
      <c r="K74" s="16" t="s">
        <v>82</v>
      </c>
      <c r="L74" s="16">
        <v>404.7</v>
      </c>
    </row>
    <row r="75" spans="1:13" ht="28.5" customHeight="1">
      <c r="A75" s="114"/>
      <c r="C75" s="19"/>
      <c r="E75" s="1"/>
      <c r="G75" s="1"/>
      <c r="K75" s="16" t="s">
        <v>23</v>
      </c>
      <c r="L75" s="16">
        <v>230.04</v>
      </c>
    </row>
    <row r="76" spans="1:13">
      <c r="A76" s="114"/>
      <c r="C76" s="18" t="s">
        <v>11</v>
      </c>
      <c r="D76" s="14"/>
      <c r="E76" s="14"/>
      <c r="F76" s="14"/>
      <c r="G76" s="14"/>
      <c r="K76" s="16" t="s">
        <v>24</v>
      </c>
      <c r="L76" s="16">
        <v>274.77</v>
      </c>
    </row>
    <row r="77" spans="1:13" ht="22.5" customHeight="1">
      <c r="A77" s="114"/>
      <c r="C77" s="19" t="s">
        <v>4</v>
      </c>
      <c r="D77" s="78">
        <f>IF(L34=2,L36,IF(L34=3,L37,IF(L34=4,L38,IF(L34=5,L39,IF(L34=6,L40,IF(L34=7,L41,IF(L34=8,L42,IF(L34=9,L43,IF(L34=10,L44,IF(L34=11,L45,IF(L34=12,L46,IF(L34=13,L47,L35))))))))))))</f>
        <v>0</v>
      </c>
      <c r="K77" s="16" t="s">
        <v>83</v>
      </c>
      <c r="L77" s="16">
        <v>372.75</v>
      </c>
    </row>
    <row r="78" spans="1:13" ht="28.5" customHeight="1">
      <c r="A78" s="114"/>
      <c r="C78" s="20"/>
      <c r="D78" s="7"/>
      <c r="E78" s="7"/>
      <c r="F78" s="7"/>
      <c r="G78" s="7"/>
    </row>
    <row r="79" spans="1:13">
      <c r="A79" s="114"/>
      <c r="C79" s="18" t="s">
        <v>12</v>
      </c>
      <c r="D79" s="7"/>
      <c r="E79" s="7"/>
      <c r="F79" s="7"/>
      <c r="G79" s="7"/>
      <c r="H79" s="14"/>
      <c r="K79" s="5" t="s">
        <v>28</v>
      </c>
      <c r="L79">
        <v>1</v>
      </c>
    </row>
    <row r="80" spans="1:13" ht="28.5" customHeight="1">
      <c r="A80" s="114"/>
      <c r="C80" s="19" t="s">
        <v>4</v>
      </c>
      <c r="D80" s="78">
        <f>IF(L49=2,L51,IF(L49=3,L52,IF(L49=4,L53,IF(L49=5,L54,IF(L49=6,L55,IF(L49=7,L56,IF(L49=8,L57,IF(L49=9,L58,IF(L49=10,L59,IF(L49=11,L60,IF(L49=12,L61,IF(L49=13,L62,L50))))))))))))</f>
        <v>0</v>
      </c>
      <c r="F80" s="7"/>
      <c r="G80" s="7"/>
      <c r="K80" s="26"/>
      <c r="L80" t="s">
        <v>47</v>
      </c>
      <c r="M80" t="s">
        <v>48</v>
      </c>
    </row>
    <row r="81" spans="1:13" ht="28.5" customHeight="1">
      <c r="A81" s="114"/>
      <c r="C81" s="21"/>
      <c r="D81" s="7"/>
      <c r="E81" s="7"/>
      <c r="F81" s="7"/>
      <c r="G81" s="7"/>
      <c r="K81" s="26" t="s">
        <v>14</v>
      </c>
    </row>
    <row r="82" spans="1:13" ht="23.25" customHeight="1">
      <c r="A82" s="114"/>
      <c r="C82" s="18" t="s">
        <v>37</v>
      </c>
      <c r="D82" s="7"/>
      <c r="E82" s="7"/>
      <c r="F82" s="7"/>
      <c r="G82" s="7"/>
      <c r="K82" t="s">
        <v>49</v>
      </c>
      <c r="L82">
        <v>79.52</v>
      </c>
      <c r="M82">
        <v>63.9</v>
      </c>
    </row>
    <row r="83" spans="1:13">
      <c r="A83" s="114"/>
      <c r="C83" s="19" t="s">
        <v>4</v>
      </c>
      <c r="D83" s="78">
        <f>IF(L64=2,L66,IF(L64=3,L67,IF(L64=4,L68,IF(L64=5,L69,IF(L64=6,L70,IF(L64=7,L71,IF(L64=8,L72,IF(L64=9,L73,IF(L64=10,L74,IF(L64=11,L75,IF(L64=12,L76,IF(L64=13,L77,L65))))))))))))</f>
        <v>0</v>
      </c>
      <c r="F83" s="7"/>
      <c r="G83" s="7"/>
      <c r="K83" t="s">
        <v>50</v>
      </c>
      <c r="L83">
        <v>105.08</v>
      </c>
      <c r="M83">
        <v>76.679999999999993</v>
      </c>
    </row>
    <row r="84" spans="1:13" ht="35.25" customHeight="1">
      <c r="A84" s="114"/>
      <c r="C84" s="20"/>
      <c r="D84" s="7"/>
      <c r="E84" s="7"/>
      <c r="F84" s="7"/>
      <c r="G84" s="7"/>
      <c r="K84" t="s">
        <v>84</v>
      </c>
      <c r="L84">
        <v>119.28</v>
      </c>
      <c r="M84">
        <v>86.61999999999999</v>
      </c>
    </row>
    <row r="85" spans="1:13" ht="28.5" customHeight="1">
      <c r="A85" s="114"/>
      <c r="C85" s="18" t="s">
        <v>8</v>
      </c>
      <c r="D85" s="7"/>
      <c r="E85" s="7"/>
      <c r="F85" s="7"/>
      <c r="G85" s="7"/>
      <c r="K85" t="s">
        <v>118</v>
      </c>
      <c r="L85" s="57">
        <v>99.399999999999991</v>
      </c>
      <c r="M85" s="57">
        <v>79.875</v>
      </c>
    </row>
    <row r="86" spans="1:13" ht="29.25" customHeight="1">
      <c r="A86" s="114"/>
      <c r="C86" s="9" t="s">
        <v>111</v>
      </c>
      <c r="D86" s="99"/>
      <c r="F86" s="7"/>
      <c r="G86" s="7"/>
      <c r="K86" t="s">
        <v>119</v>
      </c>
      <c r="L86" s="57">
        <v>131.35</v>
      </c>
      <c r="M86" s="57">
        <v>95.85</v>
      </c>
    </row>
    <row r="87" spans="1:13" ht="15" hidden="1" customHeight="1">
      <c r="A87" s="114"/>
      <c r="C87" s="9" t="s">
        <v>112</v>
      </c>
      <c r="D87" s="79">
        <f>IF(D86=0,E88,IF(D86&lt;1,1,D86))</f>
        <v>0</v>
      </c>
      <c r="F87" s="7"/>
      <c r="G87" s="7"/>
      <c r="K87" t="s">
        <v>120</v>
      </c>
      <c r="L87" s="57">
        <v>149.1</v>
      </c>
      <c r="M87" s="57">
        <v>108.27499999999999</v>
      </c>
    </row>
    <row r="88" spans="1:13" ht="28.5" customHeight="1">
      <c r="A88" s="114"/>
      <c r="C88" s="21" t="s">
        <v>4</v>
      </c>
      <c r="D88" s="78" t="str">
        <f>IF($L$79=2,L82+($D$87-1)*M82,IF($L$79=3,L83+($D$87-1)*M83,IF($L$79=4,L84+($D$87-1)*M84,IF($L$79=5,L85+($D$87-1)*M85,IF($L$79=6,L86+($D$87-1)*M86,IF($L$79=7,L87+($D$87-1)*M87,IF($L$79=8,L88+($D$87-1)*M88,IF($L$79=9,L89+($D$87-1)*M89,IF($L$79=10,L90+($D$87-1)*M90,IF($L$79=11,L91+($D$87-1)*M91,IF($L$79=12,L92+($D$87-1)*M92,IF($L$79=13,L93+($D$87-1)*M93,IF($L$79=14,L94+($D$87-1)*M94,IF($L$79=15,L95+($D$87-1)*M95,IF($L$79=16,L96+($D$87-1)*M96,"0")))))))))))))))</f>
        <v>0</v>
      </c>
      <c r="F88" s="7"/>
      <c r="G88" s="14"/>
      <c r="K88" t="s">
        <v>51</v>
      </c>
      <c r="L88">
        <v>103.66</v>
      </c>
      <c r="M88">
        <v>80.94</v>
      </c>
    </row>
    <row r="89" spans="1:13">
      <c r="A89" s="114"/>
      <c r="D89" s="14"/>
      <c r="E89" s="14"/>
      <c r="F89" s="14"/>
      <c r="K89" t="s">
        <v>52</v>
      </c>
      <c r="L89">
        <v>122.11999999999999</v>
      </c>
      <c r="M89">
        <v>93.72</v>
      </c>
    </row>
    <row r="90" spans="1:13" ht="28.5" customHeight="1">
      <c r="A90" s="114"/>
      <c r="C90" s="18" t="s">
        <v>27</v>
      </c>
      <c r="K90" t="s">
        <v>85</v>
      </c>
      <c r="L90">
        <v>132.06</v>
      </c>
      <c r="M90">
        <v>99.399999999999991</v>
      </c>
    </row>
    <row r="91" spans="1:13" ht="28.5" customHeight="1">
      <c r="A91" s="114"/>
      <c r="C91" s="3" t="s">
        <v>89</v>
      </c>
      <c r="D91" s="67">
        <f>IF(L98=TRUE,L99,M99)</f>
        <v>0</v>
      </c>
      <c r="K91" t="s">
        <v>53</v>
      </c>
      <c r="L91">
        <v>100.82</v>
      </c>
      <c r="M91">
        <v>78.099999999999994</v>
      </c>
    </row>
    <row r="92" spans="1:13">
      <c r="A92" s="114"/>
      <c r="C92" s="3" t="s">
        <v>5</v>
      </c>
      <c r="D92" s="67">
        <f>IF(AND($L$98=TRUE,L22=TRUE),L100,M100)</f>
        <v>0</v>
      </c>
      <c r="K92" t="s">
        <v>54</v>
      </c>
      <c r="L92">
        <v>130.63999999999999</v>
      </c>
      <c r="M92">
        <v>102.24</v>
      </c>
    </row>
    <row r="93" spans="1:13" ht="28.5" customHeight="1">
      <c r="A93" s="114"/>
      <c r="C93" s="3" t="s">
        <v>6</v>
      </c>
      <c r="D93" s="67">
        <f>IF(AND($L$98=TRUE,L28=TRUE),L101,M101)</f>
        <v>0</v>
      </c>
      <c r="K93" t="s">
        <v>86</v>
      </c>
      <c r="L93">
        <v>144.84</v>
      </c>
      <c r="M93">
        <v>113.6</v>
      </c>
    </row>
    <row r="94" spans="1:13" ht="28.5" customHeight="1">
      <c r="A94" s="114"/>
      <c r="C94" s="3" t="s">
        <v>93</v>
      </c>
      <c r="D94" s="67">
        <f>IF(AND($L$98=TRUE,L34&gt;1),L102,M102)</f>
        <v>0</v>
      </c>
      <c r="K94" t="s">
        <v>55</v>
      </c>
      <c r="L94">
        <v>83.78</v>
      </c>
      <c r="M94">
        <v>61.059999999999995</v>
      </c>
    </row>
    <row r="95" spans="1:13" ht="28.5" customHeight="1">
      <c r="A95" s="114"/>
      <c r="C95" s="3" t="s">
        <v>94</v>
      </c>
      <c r="D95" s="67">
        <f>IF(AND($L$98=TRUE,L49&gt;1),L103,M103)</f>
        <v>0</v>
      </c>
      <c r="K95" t="s">
        <v>56</v>
      </c>
      <c r="L95">
        <v>100.82</v>
      </c>
      <c r="M95">
        <v>72.42</v>
      </c>
    </row>
    <row r="96" spans="1:13" ht="28.5" customHeight="1">
      <c r="A96" s="114"/>
      <c r="C96" s="3" t="s">
        <v>37</v>
      </c>
      <c r="D96" s="67">
        <f>IF(AND($L$98=TRUE,L64&gt;1),L104,M104)</f>
        <v>0</v>
      </c>
      <c r="K96" t="s">
        <v>87</v>
      </c>
      <c r="L96">
        <v>109.33999999999999</v>
      </c>
      <c r="M96">
        <v>76.679999999999993</v>
      </c>
    </row>
    <row r="97" spans="1:12" ht="28.5" customHeight="1">
      <c r="A97" s="114"/>
      <c r="C97" s="3" t="s">
        <v>96</v>
      </c>
      <c r="D97" s="75">
        <f>IF(L98=TRUE,D86*L105,M105)</f>
        <v>0</v>
      </c>
      <c r="L97" s="16"/>
    </row>
    <row r="98" spans="1:12" ht="28.5" customHeight="1">
      <c r="A98" s="114"/>
      <c r="K98" s="5" t="s">
        <v>27</v>
      </c>
      <c r="L98" t="b">
        <v>0</v>
      </c>
    </row>
    <row r="99" spans="1:12" ht="28.5" customHeight="1">
      <c r="A99" s="114"/>
      <c r="C99" s="3"/>
      <c r="E99" s="31"/>
      <c r="K99" t="s">
        <v>89</v>
      </c>
      <c r="L99">
        <v>394.04999999999995</v>
      </c>
    </row>
    <row r="100" spans="1:12">
      <c r="A100" s="114"/>
      <c r="C100" s="35" t="s">
        <v>98</v>
      </c>
      <c r="E100" s="31"/>
      <c r="K100" t="s">
        <v>5</v>
      </c>
      <c r="L100">
        <v>31.95</v>
      </c>
    </row>
    <row r="101" spans="1:12">
      <c r="A101" s="114"/>
      <c r="C101" s="3" t="s">
        <v>4</v>
      </c>
      <c r="D101" s="67">
        <f>IF(L107=TRUE,L4,M4)</f>
        <v>0</v>
      </c>
      <c r="K101" t="s">
        <v>15</v>
      </c>
      <c r="L101">
        <v>63.9</v>
      </c>
    </row>
    <row r="102" spans="1:12">
      <c r="A102" s="114"/>
      <c r="K102" t="s">
        <v>91</v>
      </c>
      <c r="L102">
        <v>55.912499999999994</v>
      </c>
    </row>
    <row r="103" spans="1:12" ht="18.75">
      <c r="A103" s="114"/>
      <c r="C103" s="23" t="s">
        <v>114</v>
      </c>
      <c r="D103" s="76">
        <f>$D$65+$D$68+$D$71+$D$74+$D$77+$D$80+$D$83+$D$88+$D$91+$D$92+$D$93+$D$94+$D$95+$D$96+$D$97+$D$101+$C$105+$L$5</f>
        <v>1057.9000000000001</v>
      </c>
      <c r="K103" t="s">
        <v>92</v>
      </c>
      <c r="L103">
        <v>53.25</v>
      </c>
    </row>
    <row r="104" spans="1:12" ht="18.75">
      <c r="A104" s="114"/>
      <c r="C104" s="23" t="s">
        <v>115</v>
      </c>
      <c r="D104" s="76">
        <f>$D$65+$D$68+$D$71+$D$74+$D$77+$D$80+$D$83+$D$88+$D$91+$D$92+$D$93+$D$94+$D$95+$D$96+$D$97+$D$101+$L$6</f>
        <v>1341.9</v>
      </c>
      <c r="K104" t="s">
        <v>37</v>
      </c>
      <c r="L104">
        <v>53.25</v>
      </c>
    </row>
    <row r="105" spans="1:12">
      <c r="A105" s="114"/>
      <c r="C105" s="24"/>
      <c r="D105" s="56"/>
      <c r="K105" t="s">
        <v>28</v>
      </c>
      <c r="L105">
        <v>31.95</v>
      </c>
    </row>
    <row r="106" spans="1:12">
      <c r="A106" s="114"/>
      <c r="C106" s="24" t="s">
        <v>61</v>
      </c>
      <c r="D106" s="37">
        <v>0.2</v>
      </c>
    </row>
    <row r="107" spans="1:12" ht="18.75">
      <c r="A107" s="114"/>
      <c r="C107" s="23" t="s">
        <v>116</v>
      </c>
      <c r="D107" s="76">
        <f>D103*(1+$D$106)</f>
        <v>1269.48</v>
      </c>
      <c r="K107" s="5" t="s">
        <v>99</v>
      </c>
      <c r="L107" t="b">
        <v>0</v>
      </c>
    </row>
    <row r="108" spans="1:12" ht="18.75">
      <c r="A108" s="114"/>
      <c r="C108" s="23" t="s">
        <v>117</v>
      </c>
      <c r="D108" s="76">
        <f>D104*(1+$D$106)</f>
        <v>1610.28</v>
      </c>
    </row>
  </sheetData>
  <mergeCells count="9">
    <mergeCell ref="B45:G58"/>
    <mergeCell ref="B60:G60"/>
    <mergeCell ref="A1:A44"/>
    <mergeCell ref="A45:A59"/>
    <mergeCell ref="A60:A108"/>
    <mergeCell ref="D26:E26"/>
    <mergeCell ref="D25:E25"/>
    <mergeCell ref="D24:E24"/>
    <mergeCell ref="D23:E23"/>
  </mergeCells>
  <printOptions horizontalCentered="1"/>
  <pageMargins left="0.70866141732283472" right="0.70866141732283472" top="0.74803149606299213" bottom="0.74803149606299213" header="0.31496062992125984" footer="0.31496062992125984"/>
  <pageSetup paperSize="9" scale="58" fitToHeight="3" orientation="portrait" r:id="rId1"/>
  <headerFooter>
    <oddFooter>&amp;RDevis du &amp;D</oddFooter>
  </headerFooter>
  <rowBreaks count="1" manualBreakCount="1">
    <brk id="58" min="1" max="7" man="1"/>
  </rowBreaks>
  <drawing r:id="rId2"/>
  <legacyDrawing r:id="rId3"/>
</worksheet>
</file>

<file path=xl/worksheets/sheet4.xml><?xml version="1.0" encoding="utf-8"?>
<worksheet xmlns="http://schemas.openxmlformats.org/spreadsheetml/2006/main" xmlns:r="http://schemas.openxmlformats.org/officeDocument/2006/relationships">
  <dimension ref="A1:M111"/>
  <sheetViews>
    <sheetView showGridLines="0" topLeftCell="A63" zoomScale="85" zoomScaleNormal="85" zoomScaleSheetLayoutView="100" workbookViewId="0">
      <selection activeCell="F79" sqref="F79"/>
    </sheetView>
  </sheetViews>
  <sheetFormatPr baseColWidth="10" defaultRowHeight="15"/>
  <cols>
    <col min="1" max="1" width="4.7109375" customWidth="1"/>
    <col min="2" max="2" width="31" style="18" customWidth="1"/>
    <col min="3" max="3" width="36.42578125" bestFit="1" customWidth="1"/>
    <col min="4" max="5" width="15" bestFit="1" customWidth="1"/>
    <col min="7" max="7" width="33.140625" customWidth="1"/>
    <col min="8" max="8" width="15" bestFit="1" customWidth="1"/>
    <col min="11" max="11" width="30.42578125" hidden="1" customWidth="1"/>
    <col min="12" max="13" width="11.42578125" hidden="1" customWidth="1"/>
    <col min="14" max="14" width="11.5703125" bestFit="1" customWidth="1"/>
  </cols>
  <sheetData>
    <row r="1" spans="1:12" ht="15" customHeight="1">
      <c r="A1" s="106" t="s">
        <v>108</v>
      </c>
      <c r="B1"/>
      <c r="C1" s="5"/>
      <c r="L1" t="s">
        <v>26</v>
      </c>
    </row>
    <row r="2" spans="1:12">
      <c r="A2" s="106"/>
      <c r="B2"/>
      <c r="C2" s="5"/>
    </row>
    <row r="3" spans="1:12" ht="28.5" customHeight="1">
      <c r="A3" s="106"/>
      <c r="B3"/>
      <c r="C3" s="5"/>
      <c r="K3" s="5" t="s">
        <v>59</v>
      </c>
      <c r="L3">
        <v>1</v>
      </c>
    </row>
    <row r="4" spans="1:12" ht="79.5" customHeight="1">
      <c r="A4" s="106"/>
      <c r="B4" s="117" t="s">
        <v>107</v>
      </c>
      <c r="C4" s="5"/>
      <c r="K4" t="s">
        <v>97</v>
      </c>
      <c r="L4">
        <v>99.399999999999991</v>
      </c>
    </row>
    <row r="5" spans="1:12">
      <c r="A5" s="106"/>
      <c r="B5" s="60"/>
      <c r="C5" s="4"/>
      <c r="K5" t="s">
        <v>58</v>
      </c>
      <c r="L5">
        <v>312.39999999999998</v>
      </c>
    </row>
    <row r="6" spans="1:12" ht="28.5" customHeight="1">
      <c r="A6" s="106"/>
      <c r="B6" s="4"/>
      <c r="C6" s="4"/>
      <c r="K6" t="s">
        <v>29</v>
      </c>
      <c r="L6">
        <v>596.4</v>
      </c>
    </row>
    <row r="7" spans="1:12" ht="28.5" customHeight="1">
      <c r="A7" s="106"/>
      <c r="B7" s="4"/>
      <c r="C7" s="4"/>
    </row>
    <row r="8" spans="1:12" ht="41.25" customHeight="1">
      <c r="A8" s="106"/>
      <c r="B8"/>
      <c r="C8" s="5"/>
      <c r="G8" s="61" t="s">
        <v>63</v>
      </c>
      <c r="K8" s="5" t="s">
        <v>32</v>
      </c>
      <c r="L8">
        <v>2</v>
      </c>
    </row>
    <row r="9" spans="1:12" ht="28.5" customHeight="1">
      <c r="A9" s="106"/>
      <c r="B9"/>
      <c r="C9" s="5"/>
      <c r="K9" t="s">
        <v>34</v>
      </c>
    </row>
    <row r="10" spans="1:12" ht="28.5" customHeight="1">
      <c r="A10" s="106"/>
      <c r="B10"/>
      <c r="C10" s="5"/>
      <c r="G10" s="61" t="s">
        <v>101</v>
      </c>
      <c r="K10" t="s">
        <v>35</v>
      </c>
    </row>
    <row r="11" spans="1:12" ht="28.5" customHeight="1">
      <c r="A11" s="106"/>
      <c r="B11"/>
      <c r="C11" s="5"/>
    </row>
    <row r="12" spans="1:12" ht="28.5" customHeight="1">
      <c r="A12" s="106"/>
      <c r="B12" s="81" t="s">
        <v>64</v>
      </c>
      <c r="C12" s="80"/>
      <c r="K12" s="5" t="s">
        <v>2</v>
      </c>
      <c r="L12">
        <v>2</v>
      </c>
    </row>
    <row r="13" spans="1:12" ht="28.5" customHeight="1">
      <c r="A13" s="106"/>
      <c r="B13"/>
      <c r="C13" s="5"/>
      <c r="K13" t="s">
        <v>76</v>
      </c>
      <c r="L13">
        <v>1171.5</v>
      </c>
    </row>
    <row r="14" spans="1:12" ht="28.5" customHeight="1">
      <c r="A14" s="106"/>
      <c r="B14" s="81" t="s">
        <v>65</v>
      </c>
      <c r="C14" s="80"/>
      <c r="K14" t="s">
        <v>3</v>
      </c>
      <c r="L14">
        <v>1384.5</v>
      </c>
    </row>
    <row r="15" spans="1:12" ht="28.5" customHeight="1">
      <c r="A15" s="106"/>
      <c r="B15"/>
      <c r="C15" s="5"/>
      <c r="K15" t="s">
        <v>79</v>
      </c>
      <c r="L15">
        <v>1597.5</v>
      </c>
    </row>
    <row r="16" spans="1:12" ht="28.5" customHeight="1">
      <c r="A16" s="106"/>
      <c r="B16" s="81" t="s">
        <v>88</v>
      </c>
      <c r="C16" s="80"/>
    </row>
    <row r="17" spans="1:12" ht="28.5" customHeight="1">
      <c r="A17" s="106"/>
      <c r="B17" s="40"/>
      <c r="C17" s="5"/>
      <c r="K17" s="5" t="s">
        <v>7</v>
      </c>
      <c r="L17">
        <v>2</v>
      </c>
    </row>
    <row r="18" spans="1:12" ht="28.5" customHeight="1">
      <c r="A18" s="106"/>
      <c r="B18" s="82" t="s">
        <v>66</v>
      </c>
      <c r="C18" s="5"/>
      <c r="K18" s="4" t="s">
        <v>45</v>
      </c>
      <c r="L18">
        <v>0</v>
      </c>
    </row>
    <row r="19" spans="1:12" ht="28.5" customHeight="1">
      <c r="A19" s="106"/>
      <c r="B19"/>
      <c r="C19" s="102" t="str">
        <f>B60</f>
        <v xml:space="preserve">Escalier double quart tournant </v>
      </c>
      <c r="D19" s="100" t="str">
        <f>IF(L8=1,K9,K10)</f>
        <v>Droit</v>
      </c>
      <c r="K19" s="4" t="s">
        <v>46</v>
      </c>
      <c r="L19">
        <v>234.29999999999998</v>
      </c>
    </row>
    <row r="20" spans="1:12" ht="28.5" customHeight="1">
      <c r="A20" s="106"/>
      <c r="B20"/>
      <c r="C20" s="69" t="str">
        <f>IF(L12=1,"Sapin",IF(L12=2,"Hêtre","Chêne"))</f>
        <v>Hêtre</v>
      </c>
      <c r="D20" s="51"/>
    </row>
    <row r="21" spans="1:12" ht="28.5" customHeight="1">
      <c r="A21" s="106"/>
      <c r="B21"/>
      <c r="C21" s="100" t="str">
        <f>IF(L21=TRUE,"Avec marche débordante", "Sans marche débordante")</f>
        <v>Sans marche débordante</v>
      </c>
      <c r="D21" s="51"/>
      <c r="H21" s="14"/>
      <c r="K21" s="5" t="s">
        <v>5</v>
      </c>
      <c r="L21" t="b">
        <v>0</v>
      </c>
    </row>
    <row r="22" spans="1:12" ht="28.5" customHeight="1">
      <c r="A22" s="106"/>
      <c r="B22"/>
      <c r="C22" s="100" t="str">
        <f>IF(L27=TRUE,"Avec contremarches","Sans contremarche")</f>
        <v>Sans contremarche</v>
      </c>
      <c r="D22" s="51"/>
      <c r="K22" s="4" t="s">
        <v>14</v>
      </c>
      <c r="L22">
        <v>0</v>
      </c>
    </row>
    <row r="23" spans="1:12" ht="28.5" customHeight="1">
      <c r="A23" s="106"/>
      <c r="B23" s="83" t="s">
        <v>103</v>
      </c>
      <c r="C23" s="70" t="str">
        <f>IF(L33=1,"Sans rampe",IF(L33=2,K35,IF(L33=3,K36,IF(L33=4,K37,IF(L33=5,K38,IF(L33=6,K39,IF(L33=7,K40,IF(L33=8,K41,IF(L33=9,K42,IF(L33=10,K43,IF(L33=11,K44,IF(L33=12,K45,K46))))))))))))</f>
        <v>Sans rampe</v>
      </c>
      <c r="D23" s="116" t="str">
        <f>IF($L$33&gt;1,"Controlez les essence rampes et escalier","")</f>
        <v/>
      </c>
      <c r="E23" s="116"/>
      <c r="K23" s="4" t="s">
        <v>1</v>
      </c>
      <c r="L23">
        <v>55.379999999999995</v>
      </c>
    </row>
    <row r="24" spans="1:12" ht="28.5" customHeight="1">
      <c r="A24" s="106"/>
      <c r="B24" s="83" t="s">
        <v>104</v>
      </c>
      <c r="C24" s="70" t="str">
        <f>IF(L48=1,"Sans rampe extérieure",IF(L48=2,K50,IF(L48=3,K51,IF(L48=4,K52,IF(L48=5,K53,IF(L48=6,K54,IF(L48=7,K55,IF(L48=8,K56,IF(L48=9,K57,IF(L48=10,K58,IF(L48=11,K59,IF(L48=12,K60,K61))))))))))))</f>
        <v>Sans rampe extérieure</v>
      </c>
      <c r="D24" s="116" t="str">
        <f>IF($L$48&gt;1,"Controlez les essence rampes et escalier","")</f>
        <v/>
      </c>
      <c r="E24" s="116"/>
      <c r="F24" s="24"/>
      <c r="K24" s="4" t="s">
        <v>3</v>
      </c>
      <c r="L24">
        <v>85.199999999999989</v>
      </c>
    </row>
    <row r="25" spans="1:12" ht="28.5" customHeight="1">
      <c r="A25" s="106"/>
      <c r="B25" s="83" t="s">
        <v>105</v>
      </c>
      <c r="C25" s="70" t="str">
        <f>IF(L63=1,"Sans rampe départ",IF(L63=2,K65,IF(L63=3,K66,IF(L63=4,K67,IF(L63=5,K68,IF(L63=6,K69,IF(L63=7,K70,IF(L63=8,K71,IF(L63=9,K72,IF(L63=10,K73,IF(L63=11,K74,IF(L63=12,K75,K76))))))))))))</f>
        <v>Sans rampe départ</v>
      </c>
      <c r="D25" s="116" t="str">
        <f>IF($L$63&gt;1,"Controlez les essence rampes et escalier","")</f>
        <v/>
      </c>
      <c r="E25" s="116"/>
      <c r="F25" s="24"/>
      <c r="K25" s="4" t="s">
        <v>79</v>
      </c>
      <c r="L25">
        <v>110.75999999999999</v>
      </c>
    </row>
    <row r="26" spans="1:12" ht="28.5" customHeight="1">
      <c r="A26" s="106"/>
      <c r="B26" s="83" t="s">
        <v>106</v>
      </c>
      <c r="C26" s="70" t="str">
        <f>IF(L78=2,K81,IF(L78=3,K82,IF(L78=4,K83,IF(L78=5,K84,IF(L78=6,K85,IF(L78=7,K86,IF(L78=8,K87,IF(L78=9,K88,IF(L78=10,K89,IF(L78=11,K90,IF(L78=12,K91,IF(L78=13,K92,IF(L78=14,K93,IF(L78=15,K94,IF(L78=16,K95,"Sans Garde corps")))))))))))))))</f>
        <v>Sans Garde corps</v>
      </c>
      <c r="D26" s="116" t="str">
        <f>IF($L$78&gt;1,"Controlez les essence garde corps et escalier","")</f>
        <v/>
      </c>
      <c r="E26" s="116"/>
      <c r="F26" s="101" t="str">
        <f>IF(L78=1,"",C86)</f>
        <v/>
      </c>
      <c r="G26" s="101" t="str">
        <f>IF(L78=1,"","m")</f>
        <v/>
      </c>
    </row>
    <row r="27" spans="1:12" ht="28.5" customHeight="1">
      <c r="A27" s="106"/>
      <c r="B27" s="83" t="s">
        <v>27</v>
      </c>
      <c r="C27" s="69" t="str">
        <f>IF(L97=TRUE, "Oui","Brut")</f>
        <v>Brut</v>
      </c>
      <c r="D27" s="51"/>
      <c r="K27" s="5" t="s">
        <v>15</v>
      </c>
      <c r="L27" t="b">
        <v>0</v>
      </c>
    </row>
    <row r="28" spans="1:12" ht="28.5" customHeight="1">
      <c r="A28" s="106"/>
      <c r="B28"/>
      <c r="C28" s="69" t="str">
        <f>IF(L106=TRUE, "Livré chez vous","Livré magasin")</f>
        <v>Livré magasin</v>
      </c>
      <c r="D28" s="51"/>
      <c r="K28" s="4" t="s">
        <v>14</v>
      </c>
      <c r="L28">
        <v>0</v>
      </c>
    </row>
    <row r="29" spans="1:12" ht="28.5" customHeight="1">
      <c r="A29" s="106"/>
      <c r="B29"/>
      <c r="C29" s="5"/>
      <c r="K29" s="4" t="s">
        <v>1</v>
      </c>
      <c r="L29">
        <v>191.7</v>
      </c>
    </row>
    <row r="30" spans="1:12" ht="28.5" customHeight="1">
      <c r="A30" s="106"/>
      <c r="B30" s="82" t="s">
        <v>70</v>
      </c>
      <c r="C30" s="5"/>
      <c r="K30" s="4" t="s">
        <v>3</v>
      </c>
      <c r="L30">
        <v>244.95</v>
      </c>
    </row>
    <row r="31" spans="1:12" ht="28.5" customHeight="1">
      <c r="A31" s="106"/>
      <c r="B31" s="84" t="s">
        <v>67</v>
      </c>
      <c r="C31" s="80"/>
      <c r="K31" s="4" t="s">
        <v>79</v>
      </c>
      <c r="L31">
        <v>298.2</v>
      </c>
    </row>
    <row r="32" spans="1:12" ht="28.5" customHeight="1">
      <c r="A32" s="106"/>
      <c r="B32" s="84" t="s">
        <v>68</v>
      </c>
      <c r="C32" s="80"/>
    </row>
    <row r="33" spans="1:12" ht="28.5" customHeight="1">
      <c r="A33" s="106"/>
      <c r="B33" s="84" t="s">
        <v>69</v>
      </c>
      <c r="C33" s="80"/>
      <c r="K33" s="15" t="s">
        <v>11</v>
      </c>
      <c r="L33" s="16">
        <v>1</v>
      </c>
    </row>
    <row r="34" spans="1:12" ht="28.5" customHeight="1" thickBot="1">
      <c r="A34" s="106"/>
      <c r="B34" s="41"/>
      <c r="K34" s="16" t="s">
        <v>14</v>
      </c>
      <c r="L34" s="16">
        <v>0</v>
      </c>
    </row>
    <row r="35" spans="1:12" ht="28.5" customHeight="1">
      <c r="A35" s="106"/>
      <c r="B35" s="71" t="str">
        <f>B103</f>
        <v>PRIX FINAL KIT HT</v>
      </c>
      <c r="C35" s="42"/>
      <c r="D35" s="72">
        <f>C103</f>
        <v>1931.1999999999998</v>
      </c>
      <c r="F35" s="71" t="str">
        <f>B104</f>
        <v>PRIX FINAL PREMONTE HT</v>
      </c>
      <c r="G35" s="42"/>
      <c r="H35" s="72">
        <f>C104</f>
        <v>2215.1999999999998</v>
      </c>
      <c r="K35" s="16" t="s">
        <v>17</v>
      </c>
      <c r="L35" s="16">
        <v>183.17999999999998</v>
      </c>
    </row>
    <row r="36" spans="1:12" ht="28.5" customHeight="1">
      <c r="A36" s="106"/>
      <c r="B36" s="86" t="s">
        <v>61</v>
      </c>
      <c r="C36" s="85">
        <v>0.2</v>
      </c>
      <c r="D36" s="73">
        <f>D35*C36</f>
        <v>386.24</v>
      </c>
      <c r="F36" s="86" t="s">
        <v>61</v>
      </c>
      <c r="G36" s="85">
        <v>0.2</v>
      </c>
      <c r="H36" s="73">
        <f>G36*H35</f>
        <v>443.03999999999996</v>
      </c>
      <c r="K36" s="16" t="s">
        <v>18</v>
      </c>
      <c r="L36" s="16">
        <v>223.64999999999998</v>
      </c>
    </row>
    <row r="37" spans="1:12" ht="28.5" customHeight="1" thickBot="1">
      <c r="A37" s="106"/>
      <c r="B37" s="87" t="s">
        <v>60</v>
      </c>
      <c r="C37" s="49"/>
      <c r="D37" s="74">
        <f>D35+D36</f>
        <v>2317.4399999999996</v>
      </c>
      <c r="F37" s="87" t="s">
        <v>60</v>
      </c>
      <c r="G37" s="49"/>
      <c r="H37" s="74">
        <f>H35+H36</f>
        <v>2658.24</v>
      </c>
      <c r="K37" s="16" t="s">
        <v>80</v>
      </c>
      <c r="L37" s="16">
        <v>362.09999999999997</v>
      </c>
    </row>
    <row r="38" spans="1:12" ht="28.5" customHeight="1">
      <c r="A38" s="106"/>
      <c r="B38" s="41"/>
      <c r="K38" s="16" t="s">
        <v>19</v>
      </c>
      <c r="L38" s="16">
        <v>219.39</v>
      </c>
    </row>
    <row r="39" spans="1:12" ht="28.5" customHeight="1">
      <c r="A39" s="106"/>
      <c r="B39" s="41"/>
      <c r="K39" s="16" t="s">
        <v>20</v>
      </c>
      <c r="L39" s="16">
        <v>272.64</v>
      </c>
    </row>
    <row r="40" spans="1:12" ht="28.5" customHeight="1">
      <c r="A40" s="106"/>
      <c r="B40" s="89" t="s">
        <v>71</v>
      </c>
      <c r="F40" s="10"/>
      <c r="K40" s="16" t="s">
        <v>81</v>
      </c>
      <c r="L40" s="16">
        <v>426</v>
      </c>
    </row>
    <row r="41" spans="1:12" ht="28.5" customHeight="1">
      <c r="A41" s="106"/>
      <c r="B41" s="89" t="s">
        <v>72</v>
      </c>
      <c r="K41" s="16" t="s">
        <v>21</v>
      </c>
      <c r="L41" s="16">
        <v>317.37</v>
      </c>
    </row>
    <row r="42" spans="1:12" ht="28.5" customHeight="1">
      <c r="A42" s="106"/>
      <c r="B42" s="89" t="s">
        <v>73</v>
      </c>
      <c r="C42" s="88" t="s">
        <v>78</v>
      </c>
      <c r="K42" s="16" t="s">
        <v>22</v>
      </c>
      <c r="L42" s="16">
        <v>379.14</v>
      </c>
    </row>
    <row r="43" spans="1:12" ht="28.5" customHeight="1">
      <c r="A43" s="106"/>
      <c r="B43" s="82" t="s">
        <v>75</v>
      </c>
      <c r="K43" s="16" t="s">
        <v>82</v>
      </c>
      <c r="L43" s="16">
        <v>479.25</v>
      </c>
    </row>
    <row r="44" spans="1:12" ht="28.5" customHeight="1">
      <c r="A44" s="107" t="s">
        <v>109</v>
      </c>
      <c r="B44" s="47"/>
      <c r="K44" s="16" t="s">
        <v>23</v>
      </c>
      <c r="L44" s="16">
        <v>274.77</v>
      </c>
    </row>
    <row r="45" spans="1:12" ht="28.5" customHeight="1">
      <c r="A45" s="107"/>
      <c r="B45" s="103" t="s">
        <v>74</v>
      </c>
      <c r="C45" s="104"/>
      <c r="D45" s="104"/>
      <c r="E45" s="104"/>
      <c r="F45" s="104"/>
      <c r="G45" s="104"/>
      <c r="K45" s="16" t="s">
        <v>24</v>
      </c>
      <c r="L45" s="16">
        <v>332.28</v>
      </c>
    </row>
    <row r="46" spans="1:12" ht="28.5" customHeight="1">
      <c r="A46" s="107"/>
      <c r="B46" s="104"/>
      <c r="C46" s="104"/>
      <c r="D46" s="104"/>
      <c r="E46" s="104"/>
      <c r="F46" s="104"/>
      <c r="G46" s="104"/>
      <c r="K46" s="16" t="s">
        <v>83</v>
      </c>
      <c r="L46" s="16">
        <v>426</v>
      </c>
    </row>
    <row r="47" spans="1:12" ht="28.5" customHeight="1">
      <c r="A47" s="107"/>
      <c r="B47" s="104"/>
      <c r="C47" s="104"/>
      <c r="D47" s="104"/>
      <c r="E47" s="104"/>
      <c r="F47" s="104"/>
      <c r="G47" s="104"/>
    </row>
    <row r="48" spans="1:12" ht="28.5" customHeight="1">
      <c r="A48" s="107"/>
      <c r="B48" s="104"/>
      <c r="C48" s="104"/>
      <c r="D48" s="104"/>
      <c r="E48" s="104"/>
      <c r="F48" s="104"/>
      <c r="G48" s="104"/>
      <c r="K48" s="15" t="s">
        <v>36</v>
      </c>
      <c r="L48" s="16">
        <v>1</v>
      </c>
    </row>
    <row r="49" spans="1:12" ht="28.5" customHeight="1">
      <c r="A49" s="107"/>
      <c r="B49" s="104"/>
      <c r="C49" s="104"/>
      <c r="D49" s="104"/>
      <c r="E49" s="104"/>
      <c r="F49" s="104"/>
      <c r="G49" s="104"/>
      <c r="K49" s="16" t="s">
        <v>14</v>
      </c>
      <c r="L49" s="16">
        <v>0</v>
      </c>
    </row>
    <row r="50" spans="1:12">
      <c r="A50" s="107"/>
      <c r="B50" s="104"/>
      <c r="C50" s="104"/>
      <c r="D50" s="104"/>
      <c r="E50" s="104"/>
      <c r="F50" s="104"/>
      <c r="G50" s="104"/>
      <c r="K50" s="16" t="s">
        <v>17</v>
      </c>
      <c r="L50" s="16">
        <v>115.02</v>
      </c>
    </row>
    <row r="51" spans="1:12">
      <c r="A51" s="107"/>
      <c r="B51" s="104"/>
      <c r="C51" s="104"/>
      <c r="D51" s="104"/>
      <c r="E51" s="104"/>
      <c r="F51" s="104"/>
      <c r="G51" s="104"/>
      <c r="K51" s="16" t="s">
        <v>18</v>
      </c>
      <c r="L51" s="16">
        <v>136.32</v>
      </c>
    </row>
    <row r="52" spans="1:12">
      <c r="A52" s="107"/>
      <c r="B52" s="104"/>
      <c r="C52" s="104"/>
      <c r="D52" s="104"/>
      <c r="E52" s="104"/>
      <c r="F52" s="104"/>
      <c r="G52" s="104"/>
      <c r="K52" s="16" t="s">
        <v>80</v>
      </c>
      <c r="L52" s="16">
        <v>174.66</v>
      </c>
    </row>
    <row r="53" spans="1:12" ht="24" customHeight="1">
      <c r="A53" s="107"/>
      <c r="B53" s="104"/>
      <c r="C53" s="104"/>
      <c r="D53" s="104"/>
      <c r="E53" s="104"/>
      <c r="F53" s="104"/>
      <c r="G53" s="104"/>
      <c r="K53" s="16" t="s">
        <v>19</v>
      </c>
      <c r="L53" s="16">
        <v>144.84</v>
      </c>
    </row>
    <row r="54" spans="1:12" ht="60.75" customHeight="1">
      <c r="A54" s="107"/>
      <c r="B54" s="104"/>
      <c r="C54" s="104"/>
      <c r="D54" s="104"/>
      <c r="E54" s="104"/>
      <c r="F54" s="104"/>
      <c r="G54" s="104"/>
      <c r="K54" s="16" t="s">
        <v>20</v>
      </c>
      <c r="L54" s="16">
        <v>174.66</v>
      </c>
    </row>
    <row r="55" spans="1:12">
      <c r="A55" s="107"/>
      <c r="B55" s="104"/>
      <c r="C55" s="104"/>
      <c r="D55" s="104"/>
      <c r="E55" s="104"/>
      <c r="F55" s="104"/>
      <c r="G55" s="104"/>
      <c r="K55" s="16" t="s">
        <v>81</v>
      </c>
      <c r="L55" s="16">
        <v>223.64999999999998</v>
      </c>
    </row>
    <row r="56" spans="1:12">
      <c r="A56" s="107"/>
      <c r="B56" s="104"/>
      <c r="C56" s="104"/>
      <c r="D56" s="104"/>
      <c r="E56" s="104"/>
      <c r="F56" s="104"/>
      <c r="G56" s="104"/>
      <c r="K56" s="16" t="s">
        <v>21</v>
      </c>
      <c r="L56" s="16">
        <v>213</v>
      </c>
    </row>
    <row r="57" spans="1:12" ht="28.5" customHeight="1">
      <c r="A57" s="107"/>
      <c r="B57" s="104"/>
      <c r="C57" s="104"/>
      <c r="D57" s="104"/>
      <c r="E57" s="104"/>
      <c r="F57" s="104"/>
      <c r="G57" s="104"/>
      <c r="K57" s="16" t="s">
        <v>22</v>
      </c>
      <c r="L57" s="16">
        <v>247.07999999999998</v>
      </c>
    </row>
    <row r="58" spans="1:12" ht="28.5" customHeight="1">
      <c r="A58" s="107"/>
      <c r="B58" s="104"/>
      <c r="C58" s="104"/>
      <c r="D58" s="104"/>
      <c r="E58" s="104"/>
      <c r="F58" s="104"/>
      <c r="G58" s="104"/>
      <c r="K58" s="16" t="s">
        <v>82</v>
      </c>
      <c r="L58" s="16">
        <v>287.55</v>
      </c>
    </row>
    <row r="59" spans="1:12">
      <c r="A59" s="118" t="s">
        <v>110</v>
      </c>
      <c r="B59" s="48"/>
      <c r="C59" s="48"/>
      <c r="D59" s="48"/>
      <c r="E59" s="48"/>
      <c r="F59" s="48"/>
      <c r="G59" s="48"/>
      <c r="K59" s="16" t="s">
        <v>23</v>
      </c>
      <c r="L59" s="16">
        <v>183.17999999999998</v>
      </c>
    </row>
    <row r="60" spans="1:12" ht="28.5" customHeight="1">
      <c r="A60" s="118"/>
      <c r="B60" s="105" t="s">
        <v>39</v>
      </c>
      <c r="C60" s="105"/>
      <c r="D60" s="105"/>
      <c r="E60" s="105"/>
      <c r="F60" s="105"/>
      <c r="G60" s="105"/>
      <c r="K60" s="16" t="s">
        <v>24</v>
      </c>
      <c r="L60" s="16">
        <v>217.26</v>
      </c>
    </row>
    <row r="61" spans="1:12" ht="18.75" customHeight="1">
      <c r="A61" s="118"/>
      <c r="B61" s="17"/>
      <c r="C61" s="13"/>
      <c r="D61" s="13"/>
      <c r="E61" s="13"/>
      <c r="F61" s="13"/>
      <c r="G61" s="13"/>
      <c r="K61" s="16" t="s">
        <v>83</v>
      </c>
      <c r="L61" s="16">
        <v>266.25</v>
      </c>
    </row>
    <row r="62" spans="1:12" ht="18.75">
      <c r="A62" s="118"/>
      <c r="B62" s="92" t="s">
        <v>32</v>
      </c>
      <c r="C62" s="13"/>
      <c r="D62" s="13"/>
      <c r="E62" s="13"/>
      <c r="F62" s="13"/>
      <c r="G62" s="13"/>
      <c r="K62" s="16"/>
      <c r="L62" s="16"/>
    </row>
    <row r="63" spans="1:12" ht="28.5" customHeight="1">
      <c r="A63" s="118"/>
      <c r="G63" s="13"/>
      <c r="K63" s="15" t="s">
        <v>13</v>
      </c>
      <c r="L63" s="16">
        <v>1</v>
      </c>
    </row>
    <row r="64" spans="1:12" ht="18.75">
      <c r="A64" s="118"/>
      <c r="B64" s="92" t="s">
        <v>2</v>
      </c>
      <c r="C64" s="7"/>
      <c r="D64" s="7"/>
      <c r="E64" s="7"/>
      <c r="G64" s="13"/>
      <c r="K64" s="16" t="s">
        <v>14</v>
      </c>
      <c r="L64" s="16">
        <v>0</v>
      </c>
    </row>
    <row r="65" spans="1:13" ht="18.75">
      <c r="A65" s="118"/>
      <c r="B65" s="119" t="s">
        <v>4</v>
      </c>
      <c r="C65" s="67">
        <f>IF(L12=1,L13,IF(L12=2,L14,L15))</f>
        <v>1384.5</v>
      </c>
      <c r="F65" s="2"/>
      <c r="G65" s="13"/>
      <c r="K65" s="16" t="s">
        <v>17</v>
      </c>
      <c r="L65" s="16">
        <v>149.1</v>
      </c>
    </row>
    <row r="66" spans="1:13" ht="28.5" customHeight="1">
      <c r="A66" s="118"/>
      <c r="G66" s="13"/>
      <c r="K66" s="16" t="s">
        <v>18</v>
      </c>
      <c r="L66" s="16">
        <v>181.04999999999998</v>
      </c>
    </row>
    <row r="67" spans="1:13" ht="23.25" customHeight="1">
      <c r="A67" s="118"/>
      <c r="B67" s="92" t="s">
        <v>7</v>
      </c>
      <c r="C67" s="7"/>
      <c r="D67" s="7"/>
      <c r="E67" s="7"/>
      <c r="F67" s="7"/>
      <c r="G67" s="13"/>
      <c r="K67" s="16" t="s">
        <v>80</v>
      </c>
      <c r="L67" s="16">
        <v>244.95</v>
      </c>
    </row>
    <row r="68" spans="1:13">
      <c r="A68" s="118"/>
      <c r="B68" s="119" t="s">
        <v>4</v>
      </c>
      <c r="C68" s="77">
        <f>IF(L17=1,L18,IF(L17=2,L19,#REF!))</f>
        <v>234.29999999999998</v>
      </c>
      <c r="F68" s="1"/>
      <c r="K68" s="16" t="s">
        <v>19</v>
      </c>
      <c r="L68" s="16">
        <v>183.17999999999998</v>
      </c>
    </row>
    <row r="69" spans="1:13" ht="28.5" customHeight="1">
      <c r="A69" s="118"/>
      <c r="K69" s="16" t="s">
        <v>20</v>
      </c>
      <c r="L69" s="16">
        <v>223.64999999999998</v>
      </c>
    </row>
    <row r="70" spans="1:13">
      <c r="A70" s="118"/>
      <c r="B70" s="92" t="s">
        <v>5</v>
      </c>
      <c r="C70" s="7"/>
      <c r="D70" s="7"/>
      <c r="E70" s="7"/>
      <c r="F70" s="7"/>
      <c r="K70" s="16" t="s">
        <v>81</v>
      </c>
      <c r="L70" s="16">
        <v>340.79999999999995</v>
      </c>
    </row>
    <row r="71" spans="1:13">
      <c r="A71" s="118"/>
      <c r="B71" s="119" t="s">
        <v>4</v>
      </c>
      <c r="C71" s="67">
        <f>IF(AND(L21=TRUE,L12=1),L23,IF(AND(L21=TRUE,L12=2),L24,IF(AND(L21=TRUE,L12=3),L25,L22)))</f>
        <v>0</v>
      </c>
      <c r="G71" s="7"/>
      <c r="K71" s="16" t="s">
        <v>21</v>
      </c>
      <c r="L71" s="16">
        <v>266.25</v>
      </c>
    </row>
    <row r="72" spans="1:13" ht="28.5" customHeight="1">
      <c r="A72" s="118"/>
      <c r="K72" s="16" t="s">
        <v>22</v>
      </c>
      <c r="L72" s="16">
        <v>313.10999999999996</v>
      </c>
    </row>
    <row r="73" spans="1:13">
      <c r="A73" s="118"/>
      <c r="B73" s="92" t="s">
        <v>6</v>
      </c>
      <c r="C73" s="7"/>
      <c r="D73" s="7"/>
      <c r="E73" s="7"/>
      <c r="K73" s="16" t="s">
        <v>82</v>
      </c>
      <c r="L73" s="16">
        <v>404.7</v>
      </c>
    </row>
    <row r="74" spans="1:13">
      <c r="A74" s="118"/>
      <c r="B74" s="119" t="s">
        <v>4</v>
      </c>
      <c r="C74" s="67">
        <f>IF(AND(L27=TRUE,L12=1),L29,IF(AND(L27=TRUE,L12=2),L30,IF(AND(L27=TRUE,L12=3),L31,L28)))</f>
        <v>0</v>
      </c>
      <c r="F74" s="1"/>
      <c r="K74" s="16" t="s">
        <v>23</v>
      </c>
      <c r="L74" s="16">
        <v>230.04</v>
      </c>
    </row>
    <row r="75" spans="1:13" ht="28.5" customHeight="1">
      <c r="A75" s="118"/>
      <c r="B75" s="19"/>
      <c r="D75" s="1"/>
      <c r="F75" s="1"/>
      <c r="K75" s="16" t="s">
        <v>24</v>
      </c>
      <c r="L75" s="16">
        <v>274.77</v>
      </c>
    </row>
    <row r="76" spans="1:13">
      <c r="A76" s="118"/>
      <c r="B76" s="92" t="s">
        <v>102</v>
      </c>
      <c r="C76" s="14"/>
      <c r="D76" s="14"/>
      <c r="E76" s="14"/>
      <c r="F76" s="14"/>
      <c r="K76" s="16" t="s">
        <v>83</v>
      </c>
      <c r="L76" s="16">
        <v>372.75</v>
      </c>
    </row>
    <row r="77" spans="1:13" ht="28.5" customHeight="1">
      <c r="A77" s="118"/>
      <c r="B77" s="119" t="s">
        <v>4</v>
      </c>
      <c r="C77" s="78">
        <f>IF(L33=2,L35,IF(L33=3,L36,IF(L33=4,L37,IF(L33=5,L38,IF(L33=6,L39,IF(L33=7,L40,IF(L33=8,L41,IF(L33=9,L42,IF(L33=10,L43,IF(L33=11,L44,IF(L33=12,L45,IF(L33=13,L46,L34))))))))))))</f>
        <v>0</v>
      </c>
    </row>
    <row r="78" spans="1:13" ht="28.5" customHeight="1">
      <c r="A78" s="118"/>
      <c r="B78" s="20"/>
      <c r="C78" s="7"/>
      <c r="D78" s="7"/>
      <c r="E78" s="7"/>
      <c r="F78" s="7"/>
      <c r="K78" s="5" t="s">
        <v>28</v>
      </c>
      <c r="L78">
        <v>1</v>
      </c>
    </row>
    <row r="79" spans="1:13">
      <c r="A79" s="118"/>
      <c r="B79" s="92" t="s">
        <v>12</v>
      </c>
      <c r="C79" s="7"/>
      <c r="D79" s="7"/>
      <c r="E79" s="7"/>
      <c r="F79" s="7"/>
      <c r="K79" s="26"/>
      <c r="L79" t="s">
        <v>47</v>
      </c>
      <c r="M79" t="s">
        <v>48</v>
      </c>
    </row>
    <row r="80" spans="1:13">
      <c r="A80" s="118"/>
      <c r="B80" s="119" t="s">
        <v>4</v>
      </c>
      <c r="C80" s="78">
        <f>IF(L48=2,L50,IF(L48=3,L51,IF(L48=4,L52,IF(L48=5,L53,IF(L48=6,L54,IF(L48=7,L55,IF(L48=8,L56,IF(L48=9,L57,IF(L48=10,L58,IF(L48=11,L59,IF(L48=12,L60,IF(L48=13,L61,L49))))))))))))</f>
        <v>0</v>
      </c>
      <c r="E80" s="7"/>
      <c r="F80" s="7"/>
      <c r="K80" s="26" t="s">
        <v>14</v>
      </c>
    </row>
    <row r="81" spans="1:13" ht="28.5" customHeight="1">
      <c r="A81" s="118"/>
      <c r="B81" s="21"/>
      <c r="C81" s="7"/>
      <c r="D81" s="7"/>
      <c r="E81" s="7"/>
      <c r="F81" s="7"/>
      <c r="K81" t="s">
        <v>49</v>
      </c>
      <c r="L81">
        <v>79.52</v>
      </c>
      <c r="M81">
        <v>63.9</v>
      </c>
    </row>
    <row r="82" spans="1:13">
      <c r="A82" s="118"/>
      <c r="B82" s="92" t="s">
        <v>13</v>
      </c>
      <c r="C82" s="7"/>
      <c r="D82" s="7"/>
      <c r="E82" s="7"/>
      <c r="F82" s="7"/>
      <c r="G82" s="14"/>
      <c r="K82" t="s">
        <v>50</v>
      </c>
      <c r="L82">
        <v>105.08</v>
      </c>
      <c r="M82">
        <v>76.679999999999993</v>
      </c>
    </row>
    <row r="83" spans="1:13">
      <c r="A83" s="118"/>
      <c r="B83" s="119" t="s">
        <v>4</v>
      </c>
      <c r="C83" s="78">
        <f>IF(L63=2,L65,IF(L63=3,L66,IF(L63=4,L67,IF(L63=5,L68,IF(L63=6,L69,IF(L63=7,L70,IF(L63=8,L71,IF(L63=9,L73,IF(L63=10,L72,IF(L63=11,L74,IF(L63=12,L75,IF(L63=13,L76,L64))))))))))))</f>
        <v>0</v>
      </c>
      <c r="E83" s="7"/>
      <c r="F83" s="7"/>
      <c r="K83" t="s">
        <v>84</v>
      </c>
      <c r="L83">
        <v>119.28</v>
      </c>
      <c r="M83">
        <v>86.61999999999999</v>
      </c>
    </row>
    <row r="84" spans="1:13" ht="28.5" customHeight="1">
      <c r="A84" s="118"/>
      <c r="B84" s="20"/>
      <c r="C84" s="7"/>
      <c r="D84" s="7"/>
      <c r="E84" s="7"/>
      <c r="F84" s="7"/>
      <c r="K84" t="s">
        <v>118</v>
      </c>
      <c r="L84" s="57">
        <v>99.399999999999991</v>
      </c>
      <c r="M84" s="57">
        <v>79.875</v>
      </c>
    </row>
    <row r="85" spans="1:13" ht="28.5" customHeight="1">
      <c r="A85" s="118"/>
      <c r="B85" s="92" t="s">
        <v>8</v>
      </c>
      <c r="C85" s="7"/>
      <c r="D85" s="7"/>
      <c r="E85" s="7"/>
      <c r="F85" s="7"/>
      <c r="K85" t="s">
        <v>119</v>
      </c>
      <c r="L85" s="57">
        <v>131.35</v>
      </c>
      <c r="M85" s="57">
        <v>95.85</v>
      </c>
    </row>
    <row r="86" spans="1:13">
      <c r="A86" s="118"/>
      <c r="B86" s="94" t="s">
        <v>111</v>
      </c>
      <c r="C86" s="99"/>
      <c r="E86" s="7"/>
      <c r="F86" s="7"/>
      <c r="K86" t="s">
        <v>120</v>
      </c>
      <c r="L86" s="57">
        <v>149.1</v>
      </c>
      <c r="M86" s="57">
        <v>108.27499999999999</v>
      </c>
    </row>
    <row r="87" spans="1:13" ht="28.5" hidden="1" customHeight="1">
      <c r="A87" s="118"/>
      <c r="B87" s="94" t="s">
        <v>112</v>
      </c>
      <c r="C87" s="79">
        <f>IF(C86=0,D88,IF(C86&lt;1,1,C86))</f>
        <v>0</v>
      </c>
      <c r="E87" s="7"/>
      <c r="F87" s="7"/>
      <c r="K87" t="s">
        <v>51</v>
      </c>
      <c r="L87">
        <v>103.66</v>
      </c>
      <c r="M87">
        <v>80.94</v>
      </c>
    </row>
    <row r="88" spans="1:13" ht="28.5" customHeight="1">
      <c r="A88" s="118"/>
      <c r="B88" s="120" t="s">
        <v>4</v>
      </c>
      <c r="C88" s="67" t="str">
        <f>IF($L$78=2,L81+($C$87-1)*M81,IF($L$78=3,L82+($C$87-1)*M82,IF($L$78=4,L83+($C$87-1)*M83,IF($L$78=5,L84+($C$87-1)*M84,IF($L$78=6,L85+($C$87-1)*M85,IF($L$78=7,L86+($C$87-1)*M86,IF($L$78=8,L87+($C$87-1)*M87,IF($L$78=9,L88+($C$87-1)*M88,IF($L$78=10,L89+($C$87-1)*M89,IF($L$78=11,L90+($C$87-1)*M90,IF($L$78=12,L91+($C$87-1)*M91,IF($L$78=13,L92+($C$87-1)*M92,IF($L$78=14,L93+($C$87-1)*M93,IF($L$78=15,L94+($C$87-1)*M94,IF($L$78=16,L95+($C$87-1)*M95,"0")))))))))))))))</f>
        <v>0</v>
      </c>
      <c r="E88" s="7"/>
      <c r="F88" s="14"/>
      <c r="K88" t="s">
        <v>52</v>
      </c>
      <c r="L88">
        <v>122.11999999999999</v>
      </c>
      <c r="M88">
        <v>93.72</v>
      </c>
    </row>
    <row r="89" spans="1:13">
      <c r="A89" s="118"/>
      <c r="C89" s="14"/>
      <c r="D89" s="14"/>
      <c r="E89" s="14"/>
      <c r="K89" t="s">
        <v>85</v>
      </c>
      <c r="L89">
        <v>132.06</v>
      </c>
      <c r="M89">
        <v>99.399999999999991</v>
      </c>
    </row>
    <row r="90" spans="1:13" ht="28.5" customHeight="1">
      <c r="A90" s="118"/>
      <c r="B90" s="92" t="s">
        <v>27</v>
      </c>
      <c r="K90" t="s">
        <v>53</v>
      </c>
      <c r="L90">
        <v>100.82</v>
      </c>
      <c r="M90">
        <v>78.099999999999994</v>
      </c>
    </row>
    <row r="91" spans="1:13" ht="28.5" customHeight="1">
      <c r="A91" s="118"/>
      <c r="B91" s="91" t="s">
        <v>89</v>
      </c>
      <c r="C91" s="67">
        <f>IF(L97=TRUE,L98,M98)</f>
        <v>0</v>
      </c>
      <c r="K91" t="s">
        <v>54</v>
      </c>
      <c r="L91">
        <v>130.63999999999999</v>
      </c>
      <c r="M91">
        <v>102.24</v>
      </c>
    </row>
    <row r="92" spans="1:13">
      <c r="A92" s="118"/>
      <c r="B92" s="91" t="s">
        <v>5</v>
      </c>
      <c r="C92" s="67">
        <f>IF(AND($L$97=TRUE,L21=TRUE),L99,M99)</f>
        <v>0</v>
      </c>
      <c r="K92" t="s">
        <v>86</v>
      </c>
      <c r="L92">
        <v>144.84</v>
      </c>
      <c r="M92">
        <v>113.6</v>
      </c>
    </row>
    <row r="93" spans="1:13">
      <c r="A93" s="118"/>
      <c r="B93" s="91" t="s">
        <v>6</v>
      </c>
      <c r="C93" s="67">
        <f>IF(AND($L$97=TRUE,L27=TRUE),L100,M100)</f>
        <v>0</v>
      </c>
      <c r="K93" t="s">
        <v>55</v>
      </c>
      <c r="L93">
        <v>83.78</v>
      </c>
      <c r="M93">
        <v>61.059999999999995</v>
      </c>
    </row>
    <row r="94" spans="1:13">
      <c r="A94" s="118"/>
      <c r="B94" s="91" t="s">
        <v>93</v>
      </c>
      <c r="C94" s="67">
        <f>IF(AND($L$97=TRUE,L33&gt;1),L101,M101)</f>
        <v>0</v>
      </c>
      <c r="K94" t="s">
        <v>56</v>
      </c>
      <c r="L94">
        <v>100.82</v>
      </c>
      <c r="M94">
        <v>72.42</v>
      </c>
    </row>
    <row r="95" spans="1:13">
      <c r="A95" s="118"/>
      <c r="B95" s="91" t="s">
        <v>94</v>
      </c>
      <c r="C95" s="67">
        <f>IF(AND($L$97=TRUE,L48&gt;1),L102,M102)</f>
        <v>0</v>
      </c>
      <c r="K95" t="s">
        <v>87</v>
      </c>
      <c r="L95">
        <v>109.33999999999999</v>
      </c>
      <c r="M95">
        <v>76.679999999999993</v>
      </c>
    </row>
    <row r="96" spans="1:13">
      <c r="A96" s="118"/>
      <c r="B96" s="91" t="s">
        <v>37</v>
      </c>
      <c r="C96" s="67">
        <f>IF(AND($L$97=TRUE,L63&gt;1),L103,M103)</f>
        <v>0</v>
      </c>
    </row>
    <row r="97" spans="1:12">
      <c r="A97" s="118"/>
      <c r="B97" s="91" t="s">
        <v>96</v>
      </c>
      <c r="C97" s="75">
        <f>IF(L97=TRUE,C86*L104,M104)</f>
        <v>0</v>
      </c>
      <c r="K97" s="5" t="s">
        <v>27</v>
      </c>
      <c r="L97" t="b">
        <v>0</v>
      </c>
    </row>
    <row r="98" spans="1:12">
      <c r="A98" s="118"/>
      <c r="K98" t="s">
        <v>89</v>
      </c>
      <c r="L98">
        <v>426</v>
      </c>
    </row>
    <row r="99" spans="1:12">
      <c r="A99" s="118"/>
      <c r="B99" s="3"/>
      <c r="C99" s="31"/>
      <c r="K99" t="s">
        <v>5</v>
      </c>
      <c r="L99">
        <v>31.95</v>
      </c>
    </row>
    <row r="100" spans="1:12">
      <c r="A100" s="118"/>
      <c r="B100" s="95" t="s">
        <v>98</v>
      </c>
      <c r="D100" s="31"/>
      <c r="K100" t="s">
        <v>15</v>
      </c>
      <c r="L100">
        <v>74.55</v>
      </c>
    </row>
    <row r="101" spans="1:12">
      <c r="A101" s="118"/>
      <c r="B101" s="91" t="s">
        <v>4</v>
      </c>
      <c r="C101" s="67">
        <f>IF(L106=TRUE,L4,M4)</f>
        <v>0</v>
      </c>
      <c r="K101" t="s">
        <v>91</v>
      </c>
      <c r="L101">
        <v>103.83749999999999</v>
      </c>
    </row>
    <row r="102" spans="1:12">
      <c r="A102" s="118"/>
      <c r="K102" t="s">
        <v>92</v>
      </c>
      <c r="L102">
        <v>55.912499999999994</v>
      </c>
    </row>
    <row r="103" spans="1:12" ht="18.75">
      <c r="A103" s="118"/>
      <c r="B103" s="96" t="s">
        <v>114</v>
      </c>
      <c r="C103" s="76">
        <f>$C$63+$C$65+$C$68+$C$71+$C$74+$C$77+$C$80+$C$88+$C$91+$C$92+$C$93+$C$94+$C$95+$C$96+$C$97+$C$101+$L$5+$C$83</f>
        <v>1931.1999999999998</v>
      </c>
      <c r="K103" t="s">
        <v>37</v>
      </c>
      <c r="L103">
        <v>85.199999999999989</v>
      </c>
    </row>
    <row r="104" spans="1:12" ht="18.75">
      <c r="A104" s="118"/>
      <c r="B104" s="96" t="s">
        <v>115</v>
      </c>
      <c r="C104" s="76">
        <f>$C$63+$C$65+$C$68+$C$71+$C$74+$C$77+$C$80+$C$88+$C$91+$C$92+$C$93+$C$94+$C$95+$C$96+$C$97+$C$101+$L$6+$C$83</f>
        <v>2215.1999999999998</v>
      </c>
      <c r="K104" t="s">
        <v>28</v>
      </c>
      <c r="L104">
        <v>31.95</v>
      </c>
    </row>
    <row r="105" spans="1:12">
      <c r="A105" s="118"/>
      <c r="B105" s="24"/>
      <c r="C105" s="56"/>
      <c r="D105" s="10"/>
    </row>
    <row r="106" spans="1:12">
      <c r="A106" s="118"/>
      <c r="B106" s="98" t="s">
        <v>61</v>
      </c>
      <c r="C106" s="97">
        <v>0.2</v>
      </c>
      <c r="K106" s="5" t="s">
        <v>100</v>
      </c>
      <c r="L106" t="b">
        <v>0</v>
      </c>
    </row>
    <row r="107" spans="1:12" ht="18.75">
      <c r="A107" s="118"/>
      <c r="B107" s="96" t="s">
        <v>116</v>
      </c>
      <c r="C107" s="76">
        <f>C103*(1+$C$106)</f>
        <v>2317.4399999999996</v>
      </c>
    </row>
    <row r="108" spans="1:12" ht="18.75">
      <c r="A108" s="118"/>
      <c r="B108" s="96" t="s">
        <v>117</v>
      </c>
      <c r="C108" s="76">
        <f>C104*(1+$C$106)</f>
        <v>2658.24</v>
      </c>
    </row>
    <row r="109" spans="1:12">
      <c r="A109" s="18"/>
    </row>
    <row r="110" spans="1:12">
      <c r="A110" s="18"/>
      <c r="K110" s="5"/>
    </row>
    <row r="111" spans="1:12">
      <c r="A111" s="18"/>
    </row>
  </sheetData>
  <sheetProtection selectLockedCells="1"/>
  <sortState ref="K82:M83">
    <sortCondition descending="1" ref="K82"/>
  </sortState>
  <mergeCells count="9">
    <mergeCell ref="B60:G60"/>
    <mergeCell ref="B45:G58"/>
    <mergeCell ref="A1:A43"/>
    <mergeCell ref="A44:A58"/>
    <mergeCell ref="A59:A108"/>
    <mergeCell ref="D26:E26"/>
    <mergeCell ref="D25:E25"/>
    <mergeCell ref="D24:E24"/>
    <mergeCell ref="D23:E23"/>
  </mergeCells>
  <printOptions horizontalCentered="1"/>
  <pageMargins left="0.70866141732283472" right="0.70866141732283472" top="0.74803149606299213" bottom="0.74803149606299213" header="0.31496062992125984" footer="0.31496062992125984"/>
  <pageSetup paperSize="9" scale="55" fitToHeight="3" orientation="portrait" r:id="rId1"/>
  <headerFooter>
    <oddFooter>&amp;RDevis du  &amp;D</oddFooter>
  </headerFooter>
  <rowBreaks count="2" manualBreakCount="2">
    <brk id="44" min="1" max="7" man="1"/>
    <brk id="59" min="1" max="7" man="1"/>
  </rowBreaks>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ED</vt:lpstr>
      <vt:lpstr>EQT </vt:lpstr>
      <vt:lpstr>EQI</vt:lpstr>
      <vt:lpstr>E2QT</vt:lpstr>
      <vt:lpstr>E2QT!Impression_des_titres</vt:lpstr>
      <vt:lpstr>ED!Impression_des_titres</vt:lpstr>
      <vt:lpstr>EQI!Impression_des_titres</vt:lpstr>
      <vt:lpstr>'EQT '!Impression_des_titres</vt:lpstr>
      <vt:lpstr>E2QT!Zone_d_impression</vt:lpstr>
      <vt:lpstr>ED!Zone_d_impression</vt:lpstr>
      <vt:lpstr>EQI!Zone_d_impression</vt:lpstr>
      <vt:lpstr>'EQT '!Zone_d_impression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Gabriel</dc:creator>
  <cp:lastModifiedBy>Gabriel</cp:lastModifiedBy>
  <cp:lastPrinted>2015-02-18T09:07:49Z</cp:lastPrinted>
  <dcterms:created xsi:type="dcterms:W3CDTF">2014-06-10T14:32:54Z</dcterms:created>
  <dcterms:modified xsi:type="dcterms:W3CDTF">2015-02-24T12:22:57Z</dcterms:modified>
</cp:coreProperties>
</file>