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ef66f9aafa90b08/"/>
    </mc:Choice>
  </mc:AlternateContent>
  <xr:revisionPtr revIDLastSave="0" documentId="8_{BA538E86-F656-4B48-89BF-ED652F633460}" xr6:coauthVersionLast="47" xr6:coauthVersionMax="47" xr10:uidLastSave="{00000000-0000-0000-0000-000000000000}"/>
  <bookViews>
    <workbookView xWindow="-108" yWindow="-108" windowWidth="23256" windowHeight="12456" activeTab="1" xr2:uid="{61C2B46F-20E3-40F5-BE09-F85ABCBF19B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4" i="2" l="1"/>
  <c r="N1" i="2"/>
  <c r="P1" i="2"/>
  <c r="T1" i="2"/>
  <c r="U1" i="2"/>
  <c r="M4" i="2"/>
  <c r="M6" i="2" s="1"/>
  <c r="T6" i="2"/>
  <c r="U6" i="2"/>
  <c r="N4" i="2"/>
  <c r="N6" i="2" s="1"/>
  <c r="O4" i="2"/>
  <c r="O6" i="2" s="1"/>
  <c r="P4" i="2"/>
  <c r="P6" i="2" s="1"/>
  <c r="Q4" i="2"/>
  <c r="Q6" i="2" s="1"/>
  <c r="R4" i="2"/>
  <c r="R6" i="2" s="1"/>
  <c r="S4" i="2"/>
  <c r="S6" i="2" s="1"/>
  <c r="T4" i="2"/>
  <c r="U4" i="2"/>
  <c r="H5" i="2"/>
  <c r="K5" i="2" s="1"/>
  <c r="G5" i="2"/>
  <c r="F17" i="1"/>
  <c r="F21" i="1"/>
  <c r="F8" i="1"/>
  <c r="F10" i="1"/>
  <c r="F22" i="1"/>
  <c r="F20" i="1"/>
  <c r="F19" i="1"/>
  <c r="F18" i="1"/>
  <c r="F16" i="1"/>
  <c r="F13" i="1"/>
  <c r="F12" i="1"/>
  <c r="Q1" i="2" s="1"/>
  <c r="F11" i="1"/>
  <c r="F9" i="1"/>
  <c r="O1" i="2" s="1"/>
  <c r="F7" i="1"/>
  <c r="F6" i="1"/>
  <c r="R1" i="2" s="1"/>
  <c r="F5" i="1"/>
  <c r="S1" i="2" s="1"/>
  <c r="F4" i="1"/>
  <c r="F3" i="1"/>
  <c r="M1" i="2" l="1"/>
  <c r="Y4" i="2" s="1"/>
  <c r="Y6" i="2" s="1"/>
  <c r="V6" i="2"/>
  <c r="X6" i="2" s="1"/>
  <c r="I5" i="2"/>
</calcChain>
</file>

<file path=xl/sharedStrings.xml><?xml version="1.0" encoding="utf-8"?>
<sst xmlns="http://schemas.openxmlformats.org/spreadsheetml/2006/main" count="137" uniqueCount="121">
  <si>
    <t>Quantité</t>
  </si>
  <si>
    <t>Longueur</t>
  </si>
  <si>
    <t>refoulage</t>
  </si>
  <si>
    <t>operation</t>
  </si>
  <si>
    <t>Art spéciaux</t>
  </si>
  <si>
    <t>Axes / broches</t>
  </si>
  <si>
    <t>BOUCHON</t>
  </si>
  <si>
    <t>Cales biaises</t>
  </si>
  <si>
    <t>CHC</t>
  </si>
  <si>
    <t>COUPE A FACON</t>
  </si>
  <si>
    <t>Ecrous à embase</t>
  </si>
  <si>
    <t>Ecrous à oreilles</t>
  </si>
  <si>
    <t>ECROUS BORGNES</t>
  </si>
  <si>
    <t>Ecrous carrés</t>
  </si>
  <si>
    <t>ECROUS CARRES SPECIAUX</t>
  </si>
  <si>
    <t>ECROUS CYL. SPECIAUX</t>
  </si>
  <si>
    <t>Ecrous cylindriques</t>
  </si>
  <si>
    <t>ECROUS EMBASE  SPECIAUX</t>
  </si>
  <si>
    <t>Ecrous freins</t>
  </si>
  <si>
    <t>ECROUS FREINS SPECIAUX</t>
  </si>
  <si>
    <t>ECROUS H SPECIAUX</t>
  </si>
  <si>
    <t>Ecrous Hh</t>
  </si>
  <si>
    <t>ECROUS Hh SPECIAUX</t>
  </si>
  <si>
    <t>Ecrous Hk</t>
  </si>
  <si>
    <t>ECROUS Hk SPECIAUX</t>
  </si>
  <si>
    <t>Ecrous Hm</t>
  </si>
  <si>
    <t>ECROUS Hm SPECIAUX</t>
  </si>
  <si>
    <t>Ecrous Hu</t>
  </si>
  <si>
    <t>Ecrous pal</t>
  </si>
  <si>
    <t>ECROUS PAL SPECIAUX</t>
  </si>
  <si>
    <t>Ecrous spéciaux</t>
  </si>
  <si>
    <t>EMB A FACON</t>
  </si>
  <si>
    <t>Etriers</t>
  </si>
  <si>
    <t>FHC</t>
  </si>
  <si>
    <t>FILETAGE A FACON</t>
  </si>
  <si>
    <t>FORGE A FACON</t>
  </si>
  <si>
    <t>GALVA A FACON</t>
  </si>
  <si>
    <t>Goujons ou tirants</t>
  </si>
  <si>
    <t>Goupilles</t>
  </si>
  <si>
    <t>HC</t>
  </si>
  <si>
    <t>RECTIFICATION A FACON</t>
  </si>
  <si>
    <t>Rivets</t>
  </si>
  <si>
    <t>Rondelles Biaises</t>
  </si>
  <si>
    <t>Rondelles Grower</t>
  </si>
  <si>
    <t>Rondelles L</t>
  </si>
  <si>
    <t>Rondelles LL</t>
  </si>
  <si>
    <t xml:space="preserve">Rondelles M </t>
  </si>
  <si>
    <t>Rondelles Spéciales</t>
  </si>
  <si>
    <t>Rondelles Z</t>
  </si>
  <si>
    <t>ROULAGE A FACON</t>
  </si>
  <si>
    <t>Tête cylindrique</t>
  </si>
  <si>
    <t>Tête marteau</t>
  </si>
  <si>
    <t>Tete ronde spéciale</t>
  </si>
  <si>
    <t>TF SPECIALES</t>
  </si>
  <si>
    <t>TFCC</t>
  </si>
  <si>
    <t>TFE</t>
  </si>
  <si>
    <t>TFF</t>
  </si>
  <si>
    <t>TH</t>
  </si>
  <si>
    <t>TH A EMBASE</t>
  </si>
  <si>
    <t>TH SPECIALES</t>
  </si>
  <si>
    <t>THC SPECIALES</t>
  </si>
  <si>
    <t xml:space="preserve">Tiges à souder </t>
  </si>
  <si>
    <t>Tiges d'ancrage</t>
  </si>
  <si>
    <t>Tiges fendues</t>
  </si>
  <si>
    <t>Tiges filetées</t>
  </si>
  <si>
    <t>TM SPECIALES</t>
  </si>
  <si>
    <t xml:space="preserve">TQ </t>
  </si>
  <si>
    <t>TQ SPECIALES</t>
  </si>
  <si>
    <t>TR E Tête ronde à ergot</t>
  </si>
  <si>
    <t>TRAVAIL A FACON</t>
  </si>
  <si>
    <t>TRAVAILA FACON DIVERS</t>
  </si>
  <si>
    <t xml:space="preserve">TRCC </t>
  </si>
  <si>
    <t>USINAGE A FACON</t>
  </si>
  <si>
    <t>Vis à bois</t>
  </si>
  <si>
    <t>Vis à œil</t>
  </si>
  <si>
    <t>Vis poelier</t>
  </si>
  <si>
    <t>Vis spéciales</t>
  </si>
  <si>
    <t>Operation</t>
  </si>
  <si>
    <t>tarif horaire</t>
  </si>
  <si>
    <t>frais de montage</t>
  </si>
  <si>
    <t>cintrage</t>
  </si>
  <si>
    <t>cisaillage</t>
  </si>
  <si>
    <t>cn</t>
  </si>
  <si>
    <t>coupe</t>
  </si>
  <si>
    <t>CU</t>
  </si>
  <si>
    <t>ébarbage</t>
  </si>
  <si>
    <t>fendage</t>
  </si>
  <si>
    <t>filetage</t>
  </si>
  <si>
    <t>filetage2têtes</t>
  </si>
  <si>
    <t>forge160</t>
  </si>
  <si>
    <t>forge200</t>
  </si>
  <si>
    <t>fraisage</t>
  </si>
  <si>
    <t>pointage</t>
  </si>
  <si>
    <t>rectif</t>
  </si>
  <si>
    <t>roulage</t>
  </si>
  <si>
    <t>soudure</t>
  </si>
  <si>
    <t>emballage</t>
  </si>
  <si>
    <t>dressage</t>
  </si>
  <si>
    <t>roulage50</t>
  </si>
  <si>
    <t>percage</t>
  </si>
  <si>
    <t>Base 
Calcul</t>
  </si>
  <si>
    <t>longueur 
lopins</t>
  </si>
  <si>
    <t>poids 
pièce</t>
  </si>
  <si>
    <t>poids 
serie</t>
  </si>
  <si>
    <t>prix
 matiere/pce</t>
  </si>
  <si>
    <t>cout 
matiere pces</t>
  </si>
  <si>
    <t>recuit</t>
  </si>
  <si>
    <t>grenaillage</t>
  </si>
  <si>
    <t>total Mo</t>
  </si>
  <si>
    <t>Cadence</t>
  </si>
  <si>
    <t>Traitement
 thermique</t>
  </si>
  <si>
    <t>Essai</t>
  </si>
  <si>
    <t>composant1</t>
  </si>
  <si>
    <t>composant2</t>
  </si>
  <si>
    <t>composant3</t>
  </si>
  <si>
    <t>montage</t>
  </si>
  <si>
    <t>coaf Mo</t>
  </si>
  <si>
    <t>Ø utilisé</t>
  </si>
  <si>
    <t>Ø fini</t>
  </si>
  <si>
    <t>transport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</si>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</sst>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\ &quot;€&quot;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D32DB4-E35C-4630-BCFE-2E308F7C962F}">
  <dimension ref="A2:F74"/>
  <sheetViews>
    <sheetView workbookViewId="0">
      <selection activeCell="E3" sqref="E3:E22"/>
    </sheetView>
  </sheetViews>
  <sheetFormatPr baseColWidth="10" defaultRowHeight="14.4" x14ac:dyDescent="0.3"/>
  <sheetData>
    <row r="2" spans="1:6" x14ac:dyDescent="0.3">
      <c r="A2" s="1" t="s">
        <v>4</v>
      </c>
      <c r="D2" t="s">
        <v>77</v>
      </c>
      <c r="E2" t="s">
        <v>78</v>
      </c>
      <c r="F2" t="s">
        <v>79</v>
      </c>
    </row>
    <row r="3" spans="1:6" x14ac:dyDescent="0.3">
      <c r="A3" s="1" t="s">
        <v>5</v>
      </c>
      <c r="D3" t="s">
        <v>80</v>
      </c>
      <c r="E3">
        <v>5</v>
      </c>
      <c r="F3">
        <f>(E3/2)</f>
        <v>2.5</v>
      </c>
    </row>
    <row r="4" spans="1:6" x14ac:dyDescent="0.3">
      <c r="A4" s="1" t="s">
        <v>6</v>
      </c>
      <c r="D4" t="s">
        <v>81</v>
      </c>
      <c r="E4">
        <v>5</v>
      </c>
      <c r="F4">
        <f>(E4/2)</f>
        <v>2.5</v>
      </c>
    </row>
    <row r="5" spans="1:6" x14ac:dyDescent="0.3">
      <c r="A5" s="1" t="s">
        <v>7</v>
      </c>
      <c r="D5" t="s">
        <v>82</v>
      </c>
      <c r="E5">
        <v>5</v>
      </c>
      <c r="F5">
        <f>(E5/1)</f>
        <v>5</v>
      </c>
    </row>
    <row r="6" spans="1:6" x14ac:dyDescent="0.3">
      <c r="A6" s="1" t="s">
        <v>8</v>
      </c>
      <c r="D6" t="s">
        <v>83</v>
      </c>
      <c r="E6">
        <v>5</v>
      </c>
      <c r="F6">
        <f t="shared" ref="F6:F13" si="0">(E6/2)</f>
        <v>2.5</v>
      </c>
    </row>
    <row r="7" spans="1:6" x14ac:dyDescent="0.3">
      <c r="A7" s="1" t="s">
        <v>9</v>
      </c>
      <c r="D7" t="s">
        <v>84</v>
      </c>
      <c r="E7">
        <v>5</v>
      </c>
      <c r="F7">
        <f t="shared" si="0"/>
        <v>2.5</v>
      </c>
    </row>
    <row r="8" spans="1:6" x14ac:dyDescent="0.3">
      <c r="A8" s="1" t="s">
        <v>10</v>
      </c>
      <c r="D8" t="s">
        <v>97</v>
      </c>
      <c r="E8">
        <v>5</v>
      </c>
      <c r="F8">
        <f t="shared" si="0"/>
        <v>2.5</v>
      </c>
    </row>
    <row r="9" spans="1:6" x14ac:dyDescent="0.3">
      <c r="A9" s="1" t="s">
        <v>11</v>
      </c>
      <c r="D9" t="s">
        <v>85</v>
      </c>
      <c r="E9">
        <v>5</v>
      </c>
      <c r="F9">
        <f t="shared" si="0"/>
        <v>2.5</v>
      </c>
    </row>
    <row r="10" spans="1:6" x14ac:dyDescent="0.3">
      <c r="A10" s="1" t="s">
        <v>12</v>
      </c>
      <c r="D10" t="s">
        <v>96</v>
      </c>
      <c r="E10">
        <v>5</v>
      </c>
      <c r="F10">
        <f t="shared" si="0"/>
        <v>2.5</v>
      </c>
    </row>
    <row r="11" spans="1:6" x14ac:dyDescent="0.3">
      <c r="A11" s="1" t="s">
        <v>13</v>
      </c>
      <c r="D11" t="s">
        <v>86</v>
      </c>
      <c r="E11">
        <v>5</v>
      </c>
      <c r="F11">
        <f t="shared" si="0"/>
        <v>2.5</v>
      </c>
    </row>
    <row r="12" spans="1:6" x14ac:dyDescent="0.3">
      <c r="A12" s="1" t="s">
        <v>14</v>
      </c>
      <c r="D12" t="s">
        <v>87</v>
      </c>
      <c r="E12">
        <v>5</v>
      </c>
      <c r="F12">
        <f t="shared" si="0"/>
        <v>2.5</v>
      </c>
    </row>
    <row r="13" spans="1:6" x14ac:dyDescent="0.3">
      <c r="A13" s="1" t="s">
        <v>15</v>
      </c>
      <c r="D13" t="s">
        <v>88</v>
      </c>
      <c r="E13">
        <v>5</v>
      </c>
      <c r="F13">
        <f t="shared" si="0"/>
        <v>2.5</v>
      </c>
    </row>
    <row r="14" spans="1:6" x14ac:dyDescent="0.3">
      <c r="A14" s="1" t="s">
        <v>16</v>
      </c>
      <c r="D14" t="s">
        <v>89</v>
      </c>
      <c r="E14">
        <v>5</v>
      </c>
      <c r="F14">
        <v>75.5</v>
      </c>
    </row>
    <row r="15" spans="1:6" x14ac:dyDescent="0.3">
      <c r="A15" s="1" t="s">
        <v>17</v>
      </c>
      <c r="D15" t="s">
        <v>90</v>
      </c>
      <c r="E15">
        <v>5</v>
      </c>
      <c r="F15">
        <v>90.6</v>
      </c>
    </row>
    <row r="16" spans="1:6" x14ac:dyDescent="0.3">
      <c r="A16" s="1" t="s">
        <v>18</v>
      </c>
      <c r="D16" t="s">
        <v>91</v>
      </c>
      <c r="E16">
        <v>5</v>
      </c>
      <c r="F16">
        <f t="shared" ref="F16:F22" si="1">(E16/2)</f>
        <v>2.5</v>
      </c>
    </row>
    <row r="17" spans="1:6" x14ac:dyDescent="0.3">
      <c r="A17" s="1" t="s">
        <v>19</v>
      </c>
      <c r="D17" t="s">
        <v>99</v>
      </c>
      <c r="E17">
        <v>5</v>
      </c>
      <c r="F17">
        <f t="shared" si="1"/>
        <v>2.5</v>
      </c>
    </row>
    <row r="18" spans="1:6" x14ac:dyDescent="0.3">
      <c r="A18" s="1" t="s">
        <v>20</v>
      </c>
      <c r="D18" t="s">
        <v>92</v>
      </c>
      <c r="E18">
        <v>5</v>
      </c>
      <c r="F18">
        <f t="shared" si="1"/>
        <v>2.5</v>
      </c>
    </row>
    <row r="19" spans="1:6" x14ac:dyDescent="0.3">
      <c r="A19" s="1" t="s">
        <v>21</v>
      </c>
      <c r="D19" t="s">
        <v>93</v>
      </c>
      <c r="E19">
        <v>5</v>
      </c>
      <c r="F19">
        <f t="shared" si="1"/>
        <v>2.5</v>
      </c>
    </row>
    <row r="20" spans="1:6" x14ac:dyDescent="0.3">
      <c r="A20" s="1" t="s">
        <v>22</v>
      </c>
      <c r="D20" t="s">
        <v>94</v>
      </c>
      <c r="E20">
        <v>5</v>
      </c>
      <c r="F20">
        <f t="shared" si="1"/>
        <v>2.5</v>
      </c>
    </row>
    <row r="21" spans="1:6" x14ac:dyDescent="0.3">
      <c r="A21" s="1" t="s">
        <v>23</v>
      </c>
      <c r="D21" t="s">
        <v>98</v>
      </c>
      <c r="E21">
        <v>5</v>
      </c>
      <c r="F21">
        <f t="shared" si="1"/>
        <v>2.5</v>
      </c>
    </row>
    <row r="22" spans="1:6" x14ac:dyDescent="0.3">
      <c r="A22" s="1" t="s">
        <v>24</v>
      </c>
      <c r="D22" t="s">
        <v>95</v>
      </c>
      <c r="E22">
        <v>5</v>
      </c>
      <c r="F22">
        <f t="shared" si="1"/>
        <v>2.5</v>
      </c>
    </row>
    <row r="23" spans="1:6" x14ac:dyDescent="0.3">
      <c r="A23" s="1" t="s">
        <v>25</v>
      </c>
      <c r="E23">
        <v>0</v>
      </c>
    </row>
    <row r="24" spans="1:6" x14ac:dyDescent="0.3">
      <c r="A24" s="1" t="s">
        <v>26</v>
      </c>
    </row>
    <row r="25" spans="1:6" x14ac:dyDescent="0.3">
      <c r="A25" s="1" t="s">
        <v>27</v>
      </c>
    </row>
    <row r="26" spans="1:6" x14ac:dyDescent="0.3">
      <c r="A26" s="1" t="s">
        <v>28</v>
      </c>
    </row>
    <row r="27" spans="1:6" x14ac:dyDescent="0.3">
      <c r="A27" s="1" t="s">
        <v>29</v>
      </c>
    </row>
    <row r="28" spans="1:6" x14ac:dyDescent="0.3">
      <c r="A28" s="1" t="s">
        <v>30</v>
      </c>
    </row>
    <row r="29" spans="1:6" x14ac:dyDescent="0.3">
      <c r="A29" s="1" t="s">
        <v>31</v>
      </c>
    </row>
    <row r="30" spans="1:6" x14ac:dyDescent="0.3">
      <c r="A30" s="1" t="s">
        <v>32</v>
      </c>
    </row>
    <row r="31" spans="1:6" x14ac:dyDescent="0.3">
      <c r="A31" s="1" t="s">
        <v>33</v>
      </c>
    </row>
    <row r="32" spans="1:6" x14ac:dyDescent="0.3">
      <c r="A32" s="1" t="s">
        <v>34</v>
      </c>
    </row>
    <row r="33" spans="1:1" x14ac:dyDescent="0.3">
      <c r="A33" s="1" t="s">
        <v>35</v>
      </c>
    </row>
    <row r="34" spans="1:1" x14ac:dyDescent="0.3">
      <c r="A34" s="1" t="s">
        <v>36</v>
      </c>
    </row>
    <row r="35" spans="1:1" x14ac:dyDescent="0.3">
      <c r="A35" s="1" t="s">
        <v>37</v>
      </c>
    </row>
    <row r="36" spans="1:1" x14ac:dyDescent="0.3">
      <c r="A36" s="1" t="s">
        <v>38</v>
      </c>
    </row>
    <row r="37" spans="1:1" x14ac:dyDescent="0.3">
      <c r="A37" s="1" t="s">
        <v>39</v>
      </c>
    </row>
    <row r="38" spans="1:1" x14ac:dyDescent="0.3">
      <c r="A38" s="1" t="s">
        <v>40</v>
      </c>
    </row>
    <row r="39" spans="1:1" x14ac:dyDescent="0.3">
      <c r="A39" s="1" t="s">
        <v>41</v>
      </c>
    </row>
    <row r="40" spans="1:1" x14ac:dyDescent="0.3">
      <c r="A40" s="1" t="s">
        <v>42</v>
      </c>
    </row>
    <row r="41" spans="1:1" x14ac:dyDescent="0.3">
      <c r="A41" s="1" t="s">
        <v>43</v>
      </c>
    </row>
    <row r="42" spans="1:1" x14ac:dyDescent="0.3">
      <c r="A42" s="1" t="s">
        <v>44</v>
      </c>
    </row>
    <row r="43" spans="1:1" x14ac:dyDescent="0.3">
      <c r="A43" s="1" t="s">
        <v>45</v>
      </c>
    </row>
    <row r="44" spans="1:1" x14ac:dyDescent="0.3">
      <c r="A44" s="1" t="s">
        <v>46</v>
      </c>
    </row>
    <row r="45" spans="1:1" x14ac:dyDescent="0.3">
      <c r="A45" s="1" t="s">
        <v>47</v>
      </c>
    </row>
    <row r="46" spans="1:1" x14ac:dyDescent="0.3">
      <c r="A46" s="1" t="s">
        <v>48</v>
      </c>
    </row>
    <row r="47" spans="1:1" x14ac:dyDescent="0.3">
      <c r="A47" s="1" t="s">
        <v>49</v>
      </c>
    </row>
    <row r="48" spans="1:1" x14ac:dyDescent="0.3">
      <c r="A48" s="1" t="s">
        <v>50</v>
      </c>
    </row>
    <row r="49" spans="1:1" x14ac:dyDescent="0.3">
      <c r="A49" s="1" t="s">
        <v>51</v>
      </c>
    </row>
    <row r="50" spans="1:1" x14ac:dyDescent="0.3">
      <c r="A50" s="1" t="s">
        <v>52</v>
      </c>
    </row>
    <row r="51" spans="1:1" x14ac:dyDescent="0.3">
      <c r="A51" s="1" t="s">
        <v>53</v>
      </c>
    </row>
    <row r="52" spans="1:1" x14ac:dyDescent="0.3">
      <c r="A52" s="1" t="s">
        <v>54</v>
      </c>
    </row>
    <row r="53" spans="1:1" x14ac:dyDescent="0.3">
      <c r="A53" s="1" t="s">
        <v>55</v>
      </c>
    </row>
    <row r="54" spans="1:1" x14ac:dyDescent="0.3">
      <c r="A54" s="1" t="s">
        <v>56</v>
      </c>
    </row>
    <row r="55" spans="1:1" x14ac:dyDescent="0.3">
      <c r="A55" s="1" t="s">
        <v>57</v>
      </c>
    </row>
    <row r="56" spans="1:1" x14ac:dyDescent="0.3">
      <c r="A56" s="1" t="s">
        <v>58</v>
      </c>
    </row>
    <row r="57" spans="1:1" x14ac:dyDescent="0.3">
      <c r="A57" s="1" t="s">
        <v>59</v>
      </c>
    </row>
    <row r="58" spans="1:1" x14ac:dyDescent="0.3">
      <c r="A58" s="1" t="s">
        <v>60</v>
      </c>
    </row>
    <row r="59" spans="1:1" x14ac:dyDescent="0.3">
      <c r="A59" s="1" t="s">
        <v>61</v>
      </c>
    </row>
    <row r="60" spans="1:1" x14ac:dyDescent="0.3">
      <c r="A60" s="1" t="s">
        <v>62</v>
      </c>
    </row>
    <row r="61" spans="1:1" x14ac:dyDescent="0.3">
      <c r="A61" s="1" t="s">
        <v>63</v>
      </c>
    </row>
    <row r="62" spans="1:1" x14ac:dyDescent="0.3">
      <c r="A62" s="1" t="s">
        <v>64</v>
      </c>
    </row>
    <row r="63" spans="1:1" x14ac:dyDescent="0.3">
      <c r="A63" s="1" t="s">
        <v>65</v>
      </c>
    </row>
    <row r="64" spans="1:1" x14ac:dyDescent="0.3">
      <c r="A64" s="1" t="s">
        <v>66</v>
      </c>
    </row>
    <row r="65" spans="1:1" x14ac:dyDescent="0.3">
      <c r="A65" s="1" t="s">
        <v>67</v>
      </c>
    </row>
    <row r="66" spans="1:1" x14ac:dyDescent="0.3">
      <c r="A66" s="1" t="s">
        <v>68</v>
      </c>
    </row>
    <row r="67" spans="1:1" x14ac:dyDescent="0.3">
      <c r="A67" s="1" t="s">
        <v>69</v>
      </c>
    </row>
    <row r="68" spans="1:1" x14ac:dyDescent="0.3">
      <c r="A68" s="1" t="s">
        <v>70</v>
      </c>
    </row>
    <row r="69" spans="1:1" x14ac:dyDescent="0.3">
      <c r="A69" s="2" t="s">
        <v>71</v>
      </c>
    </row>
    <row r="70" spans="1:1" x14ac:dyDescent="0.3">
      <c r="A70" s="2" t="s">
        <v>72</v>
      </c>
    </row>
    <row r="71" spans="1:1" x14ac:dyDescent="0.3">
      <c r="A71" s="2" t="s">
        <v>73</v>
      </c>
    </row>
    <row r="72" spans="1:1" x14ac:dyDescent="0.3">
      <c r="A72" s="2" t="s">
        <v>74</v>
      </c>
    </row>
    <row r="73" spans="1:1" x14ac:dyDescent="0.3">
      <c r="A73" s="2" t="s">
        <v>75</v>
      </c>
    </row>
    <row r="74" spans="1:1" x14ac:dyDescent="0.3">
      <c r="A74" s="2" t="s">
        <v>76</v>
      </c>
    </row>
  </sheetData>
  <sortState xmlns:xlrd2="http://schemas.microsoft.com/office/spreadsheetml/2017/richdata2" ref="D3:F23">
    <sortCondition ref="D2:D2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A5AEC-693C-4AE6-BC28-84943145E84D}">
  <dimension ref="A1:AG6"/>
  <sheetViews>
    <sheetView tabSelected="1" topLeftCell="U1" workbookViewId="0">
      <selection activeCell="Z4" sqref="Z4"/>
    </sheetView>
  </sheetViews>
  <sheetFormatPr baseColWidth="10" defaultRowHeight="14.4" x14ac:dyDescent="0.3"/>
  <cols>
    <col min="1" max="1" width="6.109375" customWidth="1"/>
    <col min="2" max="2" width="7.77734375" customWidth="1"/>
    <col min="3" max="4" width="5.44140625" customWidth="1"/>
    <col min="5" max="5" width="8.21875" customWidth="1"/>
    <col min="6" max="6" width="8.77734375" customWidth="1"/>
    <col min="7" max="7" width="8.109375" customWidth="1"/>
    <col min="8" max="8" width="6.109375" customWidth="1"/>
    <col min="9" max="9" width="6.44140625" customWidth="1"/>
    <col min="10" max="10" width="11.33203125" customWidth="1"/>
    <col min="11" max="11" width="11.44140625" customWidth="1"/>
    <col min="12" max="20" width="8.77734375" customWidth="1"/>
    <col min="21" max="21" width="6.6640625" customWidth="1"/>
    <col min="22" max="22" width="7.88671875" customWidth="1"/>
    <col min="23" max="23" width="7.5546875" customWidth="1"/>
    <col min="24" max="24" width="8.109375" customWidth="1"/>
    <col min="25" max="25" width="8.44140625" customWidth="1"/>
  </cols>
  <sheetData>
    <row r="1" spans="1:33" x14ac:dyDescent="0.3">
      <c r="M1">
        <f>IF(ISBLANK(M3),"",VLOOKUP(M3,Feuil1!$D$3:$F$23,3))</f>
        <v>2.5</v>
      </c>
      <c r="N1">
        <f>IF(ISBLANK(N3),"",VLOOKUP(N3,Feuil1!$D$3:$F$23,3))</f>
        <v>90.6</v>
      </c>
      <c r="O1">
        <f>IF(ISBLANK(O3),"",VLOOKUP(O3,Feuil1!$D$3:$F$23,3))</f>
        <v>2.5</v>
      </c>
      <c r="P1">
        <f>IF(ISBLANK(P3),"",VLOOKUP(P3,Feuil1!$D$3:$F$23,3))</f>
        <v>2.5</v>
      </c>
      <c r="Q1">
        <f>IF(ISBLANK(Q3),"",VLOOKUP(Q3,Feuil1!$D$3:$F$23,3))</f>
        <v>2.5</v>
      </c>
      <c r="R1">
        <f>IF(ISBLANK(R3),"",VLOOKUP(R3,Feuil1!$D$3:$F$23,3))</f>
        <v>2.5</v>
      </c>
      <c r="S1">
        <f>IF(ISBLANK(S3),"",VLOOKUP(S3,Feuil1!$D$3:$F$23,3))</f>
        <v>5</v>
      </c>
      <c r="T1" t="str">
        <f>IF(ISBLANK(T3),"",VLOOKUP(T3,Feuil1!$D$3:$F$23,3))</f>
        <v/>
      </c>
      <c r="U1" t="str">
        <f>IF(ISBLANK(U3),"",VLOOKUP(U3,Feuil1!$D$3:$F$23,3))</f>
        <v/>
      </c>
    </row>
    <row r="2" spans="1:33" ht="28.8" x14ac:dyDescent="0.3">
      <c r="M2" t="s">
        <v>3</v>
      </c>
      <c r="N2" t="s">
        <v>3</v>
      </c>
      <c r="O2" t="s">
        <v>3</v>
      </c>
      <c r="P2" t="s">
        <v>3</v>
      </c>
      <c r="Q2" t="s">
        <v>3</v>
      </c>
      <c r="R2" t="s">
        <v>3</v>
      </c>
      <c r="S2" t="s">
        <v>3</v>
      </c>
      <c r="T2" t="s">
        <v>3</v>
      </c>
      <c r="U2" t="s">
        <v>3</v>
      </c>
      <c r="V2" t="s">
        <v>108</v>
      </c>
      <c r="W2" t="s">
        <v>116</v>
      </c>
      <c r="X2" t="s">
        <v>108</v>
      </c>
      <c r="Y2" t="s">
        <v>115</v>
      </c>
      <c r="Z2" t="s">
        <v>106</v>
      </c>
      <c r="AA2" t="s">
        <v>107</v>
      </c>
      <c r="AB2" s="3" t="s">
        <v>110</v>
      </c>
      <c r="AC2" t="s">
        <v>111</v>
      </c>
      <c r="AD2" t="s">
        <v>112</v>
      </c>
      <c r="AE2" t="s">
        <v>113</v>
      </c>
      <c r="AF2" t="s">
        <v>114</v>
      </c>
      <c r="AG2" t="s">
        <v>119</v>
      </c>
    </row>
    <row r="3" spans="1:33" x14ac:dyDescent="0.3">
      <c r="M3" t="s">
        <v>83</v>
      </c>
      <c r="N3" t="s">
        <v>90</v>
      </c>
      <c r="O3" t="s">
        <v>85</v>
      </c>
      <c r="P3" t="s">
        <v>92</v>
      </c>
      <c r="Q3" t="s">
        <v>87</v>
      </c>
      <c r="R3" t="s">
        <v>83</v>
      </c>
      <c r="S3" t="s">
        <v>82</v>
      </c>
      <c r="Z3" t="s">
        <v>120</v>
      </c>
    </row>
    <row r="4" spans="1:33" ht="28.8" x14ac:dyDescent="0.3">
      <c r="A4" s="3" t="s">
        <v>100</v>
      </c>
      <c r="B4" t="s">
        <v>0</v>
      </c>
      <c r="C4" t="s">
        <v>117</v>
      </c>
      <c r="D4" t="s">
        <v>118</v>
      </c>
      <c r="E4" t="s">
        <v>1</v>
      </c>
      <c r="F4" t="s">
        <v>2</v>
      </c>
      <c r="G4" s="3" t="s">
        <v>101</v>
      </c>
      <c r="H4" s="3" t="s">
        <v>102</v>
      </c>
      <c r="I4" s="3" t="s">
        <v>103</v>
      </c>
      <c r="J4" s="3" t="s">
        <v>104</v>
      </c>
      <c r="K4" s="3" t="s">
        <v>105</v>
      </c>
      <c r="M4">
        <f>IF(ISBLANK(M3),"",VLOOKUP(M3,Feuil1!$D$3:$E$23,2))</f>
        <v>5</v>
      </c>
      <c r="N4">
        <f>IF(ISBLANK(N3),"",VLOOKUP(N3,Feuil1!$D$3:$E$23,2))</f>
        <v>5</v>
      </c>
      <c r="O4">
        <f>IF(ISBLANK(O3),"",VLOOKUP(O3,Feuil1!$D$3:$E$23,2))</f>
        <v>5</v>
      </c>
      <c r="P4">
        <f>IF(ISBLANK(P3),"",VLOOKUP(P3,Feuil1!$D$3:$E$23,2))</f>
        <v>5</v>
      </c>
      <c r="Q4">
        <f>IF(ISBLANK(Q3),"",VLOOKUP(Q3,Feuil1!$D$3:$E$23,2))</f>
        <v>5</v>
      </c>
      <c r="R4">
        <f>IF(ISBLANK(R3),"",VLOOKUP(R3,Feuil1!$D$3:$E$23,2))</f>
        <v>5</v>
      </c>
      <c r="S4">
        <f>IF(ISBLANK(S3),"",VLOOKUP(S3,Feuil1!$D$3:$E$23,2))</f>
        <v>5</v>
      </c>
      <c r="T4" t="str">
        <f>IF(ISBLANK(T3),"",VLOOKUP(T3,Feuil1!$D$3:$E$23,2))</f>
        <v/>
      </c>
      <c r="U4" t="str">
        <f>IF(ISBLANK(U3),"",VLOOKUP(U3,Feuil1!$D$3:$E$23,2))</f>
        <v/>
      </c>
      <c r="Y4">
        <f>SUM(M1:U1)</f>
        <v>108.1</v>
      </c>
      <c r="Z4" s="5">
        <f>IF(AND( Z3="oui",I5&lt;100),27/A5,H5*0.27)</f>
        <v>2.7</v>
      </c>
    </row>
    <row r="5" spans="1:33" x14ac:dyDescent="0.3">
      <c r="A5">
        <v>10</v>
      </c>
      <c r="B5">
        <v>10</v>
      </c>
      <c r="C5">
        <v>16</v>
      </c>
      <c r="D5">
        <v>16</v>
      </c>
      <c r="E5">
        <v>120</v>
      </c>
      <c r="G5">
        <f>E5+F5</f>
        <v>120</v>
      </c>
      <c r="H5">
        <f>((C5/2)*(C5/2))*3.14*E5*7.85/1000000</f>
        <v>0.18930432</v>
      </c>
      <c r="I5">
        <f>H5*B5</f>
        <v>1.8930431999999999</v>
      </c>
      <c r="J5">
        <v>1</v>
      </c>
      <c r="K5" s="4">
        <f>H5*J5</f>
        <v>0.18930432</v>
      </c>
      <c r="L5" t="s">
        <v>109</v>
      </c>
      <c r="M5">
        <v>200</v>
      </c>
      <c r="N5">
        <v>250</v>
      </c>
      <c r="O5">
        <v>400</v>
      </c>
      <c r="P5">
        <v>250</v>
      </c>
      <c r="Q5">
        <v>200</v>
      </c>
      <c r="R5">
        <v>1500</v>
      </c>
      <c r="S5">
        <v>500</v>
      </c>
      <c r="W5">
        <v>1.85</v>
      </c>
    </row>
    <row r="6" spans="1:33" x14ac:dyDescent="0.3">
      <c r="M6">
        <f>IF(ISBLANK(M3),"",M4/M5)</f>
        <v>2.5000000000000001E-2</v>
      </c>
      <c r="N6">
        <f t="shared" ref="N6:U6" si="0">IF(ISBLANK(N3),"",N4/N5)</f>
        <v>0.02</v>
      </c>
      <c r="O6">
        <f t="shared" si="0"/>
        <v>1.2500000000000001E-2</v>
      </c>
      <c r="P6">
        <f t="shared" si="0"/>
        <v>0.02</v>
      </c>
      <c r="Q6">
        <f t="shared" si="0"/>
        <v>2.5000000000000001E-2</v>
      </c>
      <c r="R6">
        <f t="shared" si="0"/>
        <v>3.3333333333333335E-3</v>
      </c>
      <c r="S6">
        <f t="shared" si="0"/>
        <v>0.01</v>
      </c>
      <c r="T6" t="str">
        <f t="shared" si="0"/>
        <v/>
      </c>
      <c r="U6" t="str">
        <f t="shared" si="0"/>
        <v/>
      </c>
      <c r="V6">
        <f>SUM(M6:U6)</f>
        <v>0.11583333333333333</v>
      </c>
      <c r="X6">
        <f>V6*W5</f>
        <v>0.21429166666666666</v>
      </c>
      <c r="Y6">
        <f>Y4/A5</f>
        <v>10.809999999999999</v>
      </c>
    </row>
  </sheetData>
  <dataValidations count="1">
    <dataValidation type="list" allowBlank="1" showInputMessage="1" showErrorMessage="1" sqref="Z3:AB3" xr:uid="{35C12FA1-DD75-473D-8515-E82DA9BD96B7}">
      <formula1>"oui,non"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D093705-81E7-4AE1-9872-0AC18CF467B9}">
          <x14:formula1>
            <xm:f>Feuil1!$A$2:$A$74</xm:f>
          </x14:formula1>
          <xm:sqref>B6</xm:sqref>
        </x14:dataValidation>
        <x14:dataValidation type="list" allowBlank="1" showInputMessage="1" showErrorMessage="1" xr:uid="{49DB4487-8DB4-4A23-8792-DEF7933291A0}">
          <x14:formula1>
            <xm:f>Feuil1!$D$3:$D$23</xm:f>
          </x14:formula1>
          <xm:sqref>M3:X3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PAUCHON PHILIPPE</dc:creator>
  <cp:lastModifiedBy>PAUCHON PHILIPPE</cp:lastModifiedBy>
  <dcterms:created xsi:type="dcterms:W3CDTF">2024-03-18T18:52:38Z</dcterms:created>
  <dcterms:modified xsi:type="dcterms:W3CDTF">2024-03-29T13:08:45Z</dcterms:modified>
</cp:coreProperties>
</file>