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615" yWindow="-240" windowWidth="12600" windowHeight="12375"/>
  </bookViews>
  <sheets>
    <sheet name="Hide and Unhide cells" sheetId="6" r:id="rId1"/>
  </sheets>
  <externalReferences>
    <externalReference r:id="rId2"/>
    <externalReference r:id="rId3"/>
  </externalReferences>
  <definedNames>
    <definedName name="NEW">#REF!</definedName>
    <definedName name="_xlnm.Print_Area" localSheetId="0">'Hide and Unhide cells'!$A$1:$AR$131</definedName>
    <definedName name="_xlnm.Print_Titles" localSheetId="0">'Hide and Unhide cells'!$1:$9</definedName>
  </definedNames>
  <calcPr calcId="125725"/>
</workbook>
</file>

<file path=xl/calcChain.xml><?xml version="1.0" encoding="utf-8"?>
<calcChain xmlns="http://schemas.openxmlformats.org/spreadsheetml/2006/main">
  <c r="Q59" i="6"/>
  <c r="Q58"/>
  <c r="Q57"/>
  <c r="Q56"/>
  <c r="Q55"/>
  <c r="P127" l="1"/>
  <c r="AP127"/>
  <c r="M55"/>
  <c r="S55" s="1"/>
  <c r="U55" s="1"/>
  <c r="I119"/>
  <c r="M119"/>
  <c r="I120"/>
  <c r="M120"/>
  <c r="I121"/>
  <c r="M121"/>
  <c r="I123"/>
  <c r="M123"/>
  <c r="I125"/>
  <c r="M125"/>
  <c r="M75"/>
  <c r="S75" s="1"/>
  <c r="U75" s="1"/>
  <c r="M76"/>
  <c r="S76" s="1"/>
  <c r="U76" s="1"/>
  <c r="M77"/>
  <c r="S77" s="1"/>
  <c r="U77" s="1"/>
  <c r="M78"/>
  <c r="S78" s="1"/>
  <c r="U78" s="1"/>
  <c r="M79"/>
  <c r="S79" s="1"/>
  <c r="U79" s="1"/>
  <c r="M80"/>
  <c r="S80" s="1"/>
  <c r="U80" s="1"/>
  <c r="M81"/>
  <c r="S81" s="1"/>
  <c r="U81" s="1"/>
  <c r="S82"/>
  <c r="U82" s="1"/>
  <c r="AO82" s="1"/>
  <c r="AQ82" s="1"/>
  <c r="M83"/>
  <c r="S83" s="1"/>
  <c r="U83" s="1"/>
  <c r="M84"/>
  <c r="S84" s="1"/>
  <c r="U84" s="1"/>
  <c r="M85"/>
  <c r="S85" s="1"/>
  <c r="U85" s="1"/>
  <c r="M86"/>
  <c r="S86" s="1"/>
  <c r="U86" s="1"/>
  <c r="M87"/>
  <c r="S87" s="1"/>
  <c r="U87" s="1"/>
  <c r="M88"/>
  <c r="M89"/>
  <c r="S89" s="1"/>
  <c r="U89" s="1"/>
  <c r="M90"/>
  <c r="S90" s="1"/>
  <c r="U90" s="1"/>
  <c r="M91"/>
  <c r="M92"/>
  <c r="S92" s="1"/>
  <c r="U92" s="1"/>
  <c r="M93"/>
  <c r="S93" s="1"/>
  <c r="U93" s="1"/>
  <c r="M94"/>
  <c r="S94" s="1"/>
  <c r="U94" s="1"/>
  <c r="M95"/>
  <c r="S95" s="1"/>
  <c r="U95" s="1"/>
  <c r="M96"/>
  <c r="S96" s="1"/>
  <c r="U96" s="1"/>
  <c r="M97"/>
  <c r="S97" s="1"/>
  <c r="U97" s="1"/>
  <c r="M98"/>
  <c r="S98" s="1"/>
  <c r="U98" s="1"/>
  <c r="M99"/>
  <c r="S99" s="1"/>
  <c r="U99" s="1"/>
  <c r="M100"/>
  <c r="S100" s="1"/>
  <c r="U100" s="1"/>
  <c r="M101"/>
  <c r="S101" s="1"/>
  <c r="U101" s="1"/>
  <c r="M102"/>
  <c r="M103"/>
  <c r="S103" s="1"/>
  <c r="U103" s="1"/>
  <c r="M104"/>
  <c r="M105"/>
  <c r="S105" s="1"/>
  <c r="U105" s="1"/>
  <c r="M106"/>
  <c r="S106" s="1"/>
  <c r="U106" s="1"/>
  <c r="M107"/>
  <c r="S107" s="1"/>
  <c r="U107" s="1"/>
  <c r="M108"/>
  <c r="S108" s="1"/>
  <c r="U108" s="1"/>
  <c r="M109"/>
  <c r="S109" s="1"/>
  <c r="U109" s="1"/>
  <c r="M110"/>
  <c r="S110" s="1"/>
  <c r="U110" s="1"/>
  <c r="M111"/>
  <c r="S111" s="1"/>
  <c r="U111" s="1"/>
  <c r="M112"/>
  <c r="S112" s="1"/>
  <c r="U112" s="1"/>
  <c r="M113"/>
  <c r="S113" s="1"/>
  <c r="U113" s="1"/>
  <c r="M114"/>
  <c r="S114" s="1"/>
  <c r="U114" s="1"/>
  <c r="M115"/>
  <c r="S115" s="1"/>
  <c r="U115" s="1"/>
  <c r="M116"/>
  <c r="S116" s="1"/>
  <c r="U116" s="1"/>
  <c r="M117"/>
  <c r="S117" s="1"/>
  <c r="U117" s="1"/>
  <c r="M118"/>
  <c r="S118" s="1"/>
  <c r="U118" s="1"/>
  <c r="M10"/>
  <c r="S10" s="1"/>
  <c r="U10" s="1"/>
  <c r="M11"/>
  <c r="S11" s="1"/>
  <c r="U11" s="1"/>
  <c r="M12"/>
  <c r="S12" s="1"/>
  <c r="U12" s="1"/>
  <c r="M13"/>
  <c r="S13" s="1"/>
  <c r="U13" s="1"/>
  <c r="M14"/>
  <c r="S14" s="1"/>
  <c r="U14" s="1"/>
  <c r="M15"/>
  <c r="S15" s="1"/>
  <c r="U15" s="1"/>
  <c r="M16"/>
  <c r="S16" s="1"/>
  <c r="U16" s="1"/>
  <c r="M17"/>
  <c r="S17" s="1"/>
  <c r="U17" s="1"/>
  <c r="M18"/>
  <c r="M19"/>
  <c r="S19" s="1"/>
  <c r="U19" s="1"/>
  <c r="M20"/>
  <c r="S20" s="1"/>
  <c r="U20" s="1"/>
  <c r="M21"/>
  <c r="S21" s="1"/>
  <c r="U21" s="1"/>
  <c r="M22"/>
  <c r="S22" s="1"/>
  <c r="U22" s="1"/>
  <c r="M23"/>
  <c r="M24"/>
  <c r="S24" s="1"/>
  <c r="U24" s="1"/>
  <c r="M25"/>
  <c r="S25" s="1"/>
  <c r="U25" s="1"/>
  <c r="M26"/>
  <c r="M27"/>
  <c r="S27" s="1"/>
  <c r="U27" s="1"/>
  <c r="M28"/>
  <c r="S28" s="1"/>
  <c r="U28" s="1"/>
  <c r="M29"/>
  <c r="S29" s="1"/>
  <c r="U29" s="1"/>
  <c r="M30"/>
  <c r="S30" s="1"/>
  <c r="U30" s="1"/>
  <c r="M31"/>
  <c r="S31" s="1"/>
  <c r="U31" s="1"/>
  <c r="M32"/>
  <c r="S32" s="1"/>
  <c r="U32" s="1"/>
  <c r="M33"/>
  <c r="S33" s="1"/>
  <c r="U33" s="1"/>
  <c r="M34"/>
  <c r="S34" s="1"/>
  <c r="U34" s="1"/>
  <c r="M35"/>
  <c r="S35" s="1"/>
  <c r="U35" s="1"/>
  <c r="M36"/>
  <c r="S36" s="1"/>
  <c r="U36" s="1"/>
  <c r="M37"/>
  <c r="S37" s="1"/>
  <c r="U37" s="1"/>
  <c r="M38"/>
  <c r="S38" s="1"/>
  <c r="U38" s="1"/>
  <c r="M39"/>
  <c r="S39" s="1"/>
  <c r="U39" s="1"/>
  <c r="M40"/>
  <c r="S40" s="1"/>
  <c r="U40" s="1"/>
  <c r="M41"/>
  <c r="S41" s="1"/>
  <c r="U41" s="1"/>
  <c r="M42"/>
  <c r="S42" s="1"/>
  <c r="U42" s="1"/>
  <c r="M43"/>
  <c r="S43" s="1"/>
  <c r="U43" s="1"/>
  <c r="M44"/>
  <c r="S44" s="1"/>
  <c r="U44" s="1"/>
  <c r="M45"/>
  <c r="S45" s="1"/>
  <c r="U45" s="1"/>
  <c r="M46"/>
  <c r="S46" s="1"/>
  <c r="U46" s="1"/>
  <c r="M47"/>
  <c r="S47" s="1"/>
  <c r="U47" s="1"/>
  <c r="M48"/>
  <c r="S48" s="1"/>
  <c r="U48" s="1"/>
  <c r="M49"/>
  <c r="S49" s="1"/>
  <c r="U49" s="1"/>
  <c r="M50"/>
  <c r="S50" s="1"/>
  <c r="U50" s="1"/>
  <c r="M51"/>
  <c r="S51" s="1"/>
  <c r="U51" s="1"/>
  <c r="M52"/>
  <c r="S52" s="1"/>
  <c r="U52" s="1"/>
  <c r="M53"/>
  <c r="S53" s="1"/>
  <c r="U53" s="1"/>
  <c r="M54"/>
  <c r="S54" s="1"/>
  <c r="U54" s="1"/>
  <c r="M56"/>
  <c r="S56" s="1"/>
  <c r="U56" s="1"/>
  <c r="M57"/>
  <c r="S57" s="1"/>
  <c r="U57" s="1"/>
  <c r="M58"/>
  <c r="S58" s="1"/>
  <c r="U58" s="1"/>
  <c r="M59"/>
  <c r="S59" s="1"/>
  <c r="U59" s="1"/>
  <c r="M60"/>
  <c r="M61"/>
  <c r="S61" s="1"/>
  <c r="U61" s="1"/>
  <c r="M62"/>
  <c r="S62" s="1"/>
  <c r="U62" s="1"/>
  <c r="M63"/>
  <c r="M64"/>
  <c r="S64" s="1"/>
  <c r="U64" s="1"/>
  <c r="M65"/>
  <c r="M66"/>
  <c r="M67"/>
  <c r="S67" s="1"/>
  <c r="U67" s="1"/>
  <c r="M68"/>
  <c r="S68" s="1"/>
  <c r="U68" s="1"/>
  <c r="M69"/>
  <c r="S69" s="1"/>
  <c r="U69" s="1"/>
  <c r="M70"/>
  <c r="S70" s="1"/>
  <c r="U70" s="1"/>
  <c r="AO70" s="1"/>
  <c r="AQ70" s="1"/>
  <c r="M71"/>
  <c r="S71" s="1"/>
  <c r="U71" s="1"/>
  <c r="M72"/>
  <c r="S72" s="1"/>
  <c r="U72" s="1"/>
  <c r="M73"/>
  <c r="S73" s="1"/>
  <c r="U73" s="1"/>
  <c r="M74"/>
  <c r="S74" s="1"/>
  <c r="U74" s="1"/>
  <c r="Y82"/>
  <c r="AB82" s="1"/>
  <c r="X82"/>
  <c r="F127"/>
  <c r="F130" s="1"/>
  <c r="K127"/>
  <c r="L127"/>
  <c r="N127"/>
  <c r="N130" s="1"/>
  <c r="D127"/>
  <c r="Q60"/>
  <c r="Q18"/>
  <c r="Q23"/>
  <c r="Q63"/>
  <c r="Q127" s="1"/>
  <c r="Q65"/>
  <c r="Q66"/>
  <c r="J26"/>
  <c r="I88"/>
  <c r="H91"/>
  <c r="J91"/>
  <c r="J127" s="1"/>
  <c r="J130" s="1"/>
  <c r="H102"/>
  <c r="H104"/>
  <c r="H129"/>
  <c r="I129"/>
  <c r="J129"/>
  <c r="K129"/>
  <c r="L129"/>
  <c r="M129"/>
  <c r="O129"/>
  <c r="E129"/>
  <c r="X121"/>
  <c r="Y121"/>
  <c r="AB121" s="1"/>
  <c r="X123"/>
  <c r="Y123"/>
  <c r="AB123" s="1"/>
  <c r="AD123" s="1"/>
  <c r="AE123" s="1"/>
  <c r="X125"/>
  <c r="Y125"/>
  <c r="AB125" s="1"/>
  <c r="AD125" s="1"/>
  <c r="AE125" s="1"/>
  <c r="X37"/>
  <c r="Y37"/>
  <c r="X105"/>
  <c r="Y105"/>
  <c r="AB105" s="1"/>
  <c r="X60"/>
  <c r="Y60"/>
  <c r="AB60" s="1"/>
  <c r="AD60" s="1"/>
  <c r="AE60" s="1"/>
  <c r="Y63"/>
  <c r="AB63" s="1"/>
  <c r="X65"/>
  <c r="Y65"/>
  <c r="AB65" s="1"/>
  <c r="X66"/>
  <c r="Y66"/>
  <c r="AB66" s="1"/>
  <c r="X18"/>
  <c r="Y18"/>
  <c r="AB18" s="1"/>
  <c r="AD18" s="1"/>
  <c r="AE18" s="1"/>
  <c r="X55"/>
  <c r="Y55"/>
  <c r="AB55" s="1"/>
  <c r="X56"/>
  <c r="Y56"/>
  <c r="AB56" s="1"/>
  <c r="AD56" s="1"/>
  <c r="AE56" s="1"/>
  <c r="X57"/>
  <c r="Y57"/>
  <c r="AB57" s="1"/>
  <c r="X58"/>
  <c r="Y58"/>
  <c r="AB58" s="1"/>
  <c r="AD58" s="1"/>
  <c r="X59"/>
  <c r="Y59"/>
  <c r="AB59" s="1"/>
  <c r="X10"/>
  <c r="Y10"/>
  <c r="X11"/>
  <c r="Y11"/>
  <c r="AB11" s="1"/>
  <c r="AD11" s="1"/>
  <c r="AE11" s="1"/>
  <c r="X12"/>
  <c r="Y12"/>
  <c r="AB12" s="1"/>
  <c r="AD12" s="1"/>
  <c r="X13"/>
  <c r="Y13"/>
  <c r="AB13" s="1"/>
  <c r="X14"/>
  <c r="Y14"/>
  <c r="AB14" s="1"/>
  <c r="X15"/>
  <c r="Y15"/>
  <c r="AB15" s="1"/>
  <c r="AD15" s="1"/>
  <c r="AE15" s="1"/>
  <c r="X16"/>
  <c r="Y16"/>
  <c r="AB16" s="1"/>
  <c r="X17"/>
  <c r="Y17"/>
  <c r="AB17" s="1"/>
  <c r="X19"/>
  <c r="Y19"/>
  <c r="X20"/>
  <c r="Y20"/>
  <c r="AB20" s="1"/>
  <c r="AD20" s="1"/>
  <c r="AE20" s="1"/>
  <c r="X21"/>
  <c r="Y21"/>
  <c r="AB21" s="1"/>
  <c r="X22"/>
  <c r="Y22"/>
  <c r="AB22" s="1"/>
  <c r="X23"/>
  <c r="Y23"/>
  <c r="AB23" s="1"/>
  <c r="AD23" s="1"/>
  <c r="AE23" s="1"/>
  <c r="X24"/>
  <c r="Y24"/>
  <c r="X25"/>
  <c r="Y25"/>
  <c r="AB25" s="1"/>
  <c r="X26"/>
  <c r="Y26"/>
  <c r="AB26" s="1"/>
  <c r="AD26" s="1"/>
  <c r="X27"/>
  <c r="Y27"/>
  <c r="AB27" s="1"/>
  <c r="AD27" s="1"/>
  <c r="AE27" s="1"/>
  <c r="X28"/>
  <c r="Y28"/>
  <c r="X29"/>
  <c r="Y29"/>
  <c r="AB29" s="1"/>
  <c r="X30"/>
  <c r="Y30"/>
  <c r="AB30" s="1"/>
  <c r="X31"/>
  <c r="Y31"/>
  <c r="X32"/>
  <c r="Y32"/>
  <c r="AB32" s="1"/>
  <c r="AD32" s="1"/>
  <c r="AE32" s="1"/>
  <c r="X33"/>
  <c r="Y33"/>
  <c r="AB33" s="1"/>
  <c r="X34"/>
  <c r="Y34"/>
  <c r="AB34" s="1"/>
  <c r="X35"/>
  <c r="Y35"/>
  <c r="AB35" s="1"/>
  <c r="X36"/>
  <c r="Y36"/>
  <c r="AB36" s="1"/>
  <c r="AD36" s="1"/>
  <c r="AE36" s="1"/>
  <c r="X38"/>
  <c r="Y38"/>
  <c r="AB38" s="1"/>
  <c r="X39"/>
  <c r="Y39"/>
  <c r="AB39" s="1"/>
  <c r="AD39" s="1"/>
  <c r="X40"/>
  <c r="Y40"/>
  <c r="X41"/>
  <c r="Y41"/>
  <c r="AB41" s="1"/>
  <c r="X42"/>
  <c r="Y42"/>
  <c r="AB42" s="1"/>
  <c r="X43"/>
  <c r="Y43"/>
  <c r="AB43" s="1"/>
  <c r="X44"/>
  <c r="Y44"/>
  <c r="AB44" s="1"/>
  <c r="AD44" s="1"/>
  <c r="AE44" s="1"/>
  <c r="X45"/>
  <c r="Y45"/>
  <c r="AB45" s="1"/>
  <c r="X46"/>
  <c r="Y46"/>
  <c r="AB46" s="1"/>
  <c r="AD46" s="1"/>
  <c r="X47"/>
  <c r="Y47"/>
  <c r="AB47" s="1"/>
  <c r="X48"/>
  <c r="Y48"/>
  <c r="X49"/>
  <c r="Y49"/>
  <c r="AB49" s="1"/>
  <c r="X50"/>
  <c r="Y50"/>
  <c r="AB50" s="1"/>
  <c r="X51"/>
  <c r="Y51"/>
  <c r="AB51" s="1"/>
  <c r="AD51" s="1"/>
  <c r="AE51" s="1"/>
  <c r="X52"/>
  <c r="Y52"/>
  <c r="AB52" s="1"/>
  <c r="AD52" s="1"/>
  <c r="AE52" s="1"/>
  <c r="X53"/>
  <c r="Y53"/>
  <c r="AB53" s="1"/>
  <c r="X54"/>
  <c r="Y54"/>
  <c r="AB54" s="1"/>
  <c r="AD54" s="1"/>
  <c r="X61"/>
  <c r="Y61"/>
  <c r="X62"/>
  <c r="Y62"/>
  <c r="AB62" s="1"/>
  <c r="AD62" s="1"/>
  <c r="X64"/>
  <c r="Y64"/>
  <c r="AB64" s="1"/>
  <c r="AD64" s="1"/>
  <c r="AE64" s="1"/>
  <c r="X67"/>
  <c r="Y67"/>
  <c r="AB67" s="1"/>
  <c r="X68"/>
  <c r="Y68"/>
  <c r="AB68" s="1"/>
  <c r="AD68" s="1"/>
  <c r="AE68" s="1"/>
  <c r="X69"/>
  <c r="Y69"/>
  <c r="AB69" s="1"/>
  <c r="X70"/>
  <c r="Y70"/>
  <c r="AB70" s="1"/>
  <c r="AD70" s="1"/>
  <c r="X71"/>
  <c r="Y71"/>
  <c r="AB71" s="1"/>
  <c r="AD71" s="1"/>
  <c r="X72"/>
  <c r="Y72"/>
  <c r="AB72" s="1"/>
  <c r="AD72" s="1"/>
  <c r="AE72" s="1"/>
  <c r="X73"/>
  <c r="Y73"/>
  <c r="AB73" s="1"/>
  <c r="X74"/>
  <c r="Y74"/>
  <c r="AB74" s="1"/>
  <c r="X75"/>
  <c r="Y75"/>
  <c r="AB75" s="1"/>
  <c r="X76"/>
  <c r="Y76"/>
  <c r="AB76" s="1"/>
  <c r="AD76" s="1"/>
  <c r="AE76" s="1"/>
  <c r="X77"/>
  <c r="Y77"/>
  <c r="AB77" s="1"/>
  <c r="X78"/>
  <c r="Y78"/>
  <c r="AB78" s="1"/>
  <c r="X79"/>
  <c r="Y79"/>
  <c r="AB79" s="1"/>
  <c r="AD79" s="1"/>
  <c r="AE79" s="1"/>
  <c r="X80"/>
  <c r="Y80"/>
  <c r="AB80" s="1"/>
  <c r="AD80" s="1"/>
  <c r="AE80" s="1"/>
  <c r="X81"/>
  <c r="Y81"/>
  <c r="AB81" s="1"/>
  <c r="X83"/>
  <c r="Y83"/>
  <c r="AB83" s="1"/>
  <c r="AD83" s="1"/>
  <c r="X84"/>
  <c r="Y84"/>
  <c r="AB84" s="1"/>
  <c r="X85"/>
  <c r="Y85"/>
  <c r="AB85" s="1"/>
  <c r="AD85" s="1"/>
  <c r="AE85" s="1"/>
  <c r="X86"/>
  <c r="Y86"/>
  <c r="X87"/>
  <c r="Y87"/>
  <c r="AB87" s="1"/>
  <c r="X88"/>
  <c r="Y88"/>
  <c r="AB88" s="1"/>
  <c r="AD88" s="1"/>
  <c r="X89"/>
  <c r="Y89"/>
  <c r="AB89" s="1"/>
  <c r="AD89" s="1"/>
  <c r="AE89" s="1"/>
  <c r="X90"/>
  <c r="Y90"/>
  <c r="AB90" s="1"/>
  <c r="X91"/>
  <c r="Y91"/>
  <c r="AB91" s="1"/>
  <c r="AD91" s="1"/>
  <c r="X92"/>
  <c r="Y92"/>
  <c r="AB92" s="1"/>
  <c r="X93"/>
  <c r="Y93"/>
  <c r="AB93" s="1"/>
  <c r="AD93" s="1"/>
  <c r="AE93" s="1"/>
  <c r="X94"/>
  <c r="Y94"/>
  <c r="X95"/>
  <c r="Y95"/>
  <c r="AB95" s="1"/>
  <c r="X96"/>
  <c r="Y96"/>
  <c r="AB96" s="1"/>
  <c r="AD96" s="1"/>
  <c r="X97"/>
  <c r="Y97"/>
  <c r="AB97" s="1"/>
  <c r="AD97" s="1"/>
  <c r="AE97" s="1"/>
  <c r="X98"/>
  <c r="Y98"/>
  <c r="X99"/>
  <c r="Y99"/>
  <c r="AB99" s="1"/>
  <c r="X100"/>
  <c r="Y100"/>
  <c r="AB100" s="1"/>
  <c r="X101"/>
  <c r="Y101"/>
  <c r="X102"/>
  <c r="Y102"/>
  <c r="X103"/>
  <c r="Y103"/>
  <c r="AB103" s="1"/>
  <c r="AD103" s="1"/>
  <c r="AE103" s="1"/>
  <c r="X104"/>
  <c r="Y104"/>
  <c r="AB104" s="1"/>
  <c r="X106"/>
  <c r="Y106"/>
  <c r="X107"/>
  <c r="Y107"/>
  <c r="X108"/>
  <c r="Y108"/>
  <c r="AB108" s="1"/>
  <c r="X109"/>
  <c r="Y109"/>
  <c r="AB109" s="1"/>
  <c r="X110"/>
  <c r="Y110"/>
  <c r="AB110" s="1"/>
  <c r="AD110" s="1"/>
  <c r="AE110" s="1"/>
  <c r="X111"/>
  <c r="Y111"/>
  <c r="AB111" s="1"/>
  <c r="AD111" s="1"/>
  <c r="AE111" s="1"/>
  <c r="X112"/>
  <c r="Y112"/>
  <c r="AB112" s="1"/>
  <c r="X113"/>
  <c r="Y113"/>
  <c r="AB113" s="1"/>
  <c r="X114"/>
  <c r="Y114"/>
  <c r="AB114" s="1"/>
  <c r="AD114" s="1"/>
  <c r="AE114" s="1"/>
  <c r="X115"/>
  <c r="Y115"/>
  <c r="AB115" s="1"/>
  <c r="AD115" s="1"/>
  <c r="AE115" s="1"/>
  <c r="X116"/>
  <c r="Y116"/>
  <c r="AB116" s="1"/>
  <c r="X117"/>
  <c r="Y117"/>
  <c r="AB117" s="1"/>
  <c r="X118"/>
  <c r="Y118"/>
  <c r="AB118" s="1"/>
  <c r="AD118" s="1"/>
  <c r="AE118" s="1"/>
  <c r="X119"/>
  <c r="Y119"/>
  <c r="AB119" s="1"/>
  <c r="AD119" s="1"/>
  <c r="AE119" s="1"/>
  <c r="X120"/>
  <c r="Y120"/>
  <c r="AB120" s="1"/>
  <c r="AB10"/>
  <c r="AB24"/>
  <c r="AD24" s="1"/>
  <c r="AE24" s="1"/>
  <c r="AB61"/>
  <c r="G127"/>
  <c r="G130" s="1"/>
  <c r="AK32"/>
  <c r="AK50"/>
  <c r="AK100"/>
  <c r="AK81"/>
  <c r="AK80"/>
  <c r="AK79"/>
  <c r="AK78"/>
  <c r="AK83"/>
  <c r="AK84"/>
  <c r="AK85"/>
  <c r="AK92"/>
  <c r="AK16"/>
  <c r="AK17"/>
  <c r="AK18"/>
  <c r="AK19"/>
  <c r="AK20"/>
  <c r="AK21"/>
  <c r="AK22"/>
  <c r="AK23"/>
  <c r="AK24"/>
  <c r="AK25"/>
  <c r="AK26"/>
  <c r="AK27"/>
  <c r="AK28"/>
  <c r="AK29"/>
  <c r="AK30"/>
  <c r="AK31"/>
  <c r="AK33"/>
  <c r="AK34"/>
  <c r="AK35"/>
  <c r="AK36"/>
  <c r="AK37"/>
  <c r="AK38"/>
  <c r="AK39"/>
  <c r="AK40"/>
  <c r="AK41"/>
  <c r="AK42"/>
  <c r="AK43"/>
  <c r="AK44"/>
  <c r="AK45"/>
  <c r="AK46"/>
  <c r="AK47"/>
  <c r="AK48"/>
  <c r="AK49"/>
  <c r="AK51"/>
  <c r="AK52"/>
  <c r="AK53"/>
  <c r="AK54"/>
  <c r="AK55"/>
  <c r="AK56"/>
  <c r="AK57"/>
  <c r="AK58"/>
  <c r="AK59"/>
  <c r="AK60"/>
  <c r="AK61"/>
  <c r="AK62"/>
  <c r="AK63"/>
  <c r="AK64"/>
  <c r="AK65"/>
  <c r="AK66"/>
  <c r="AK67"/>
  <c r="AK68"/>
  <c r="AK69"/>
  <c r="AK71"/>
  <c r="AK72"/>
  <c r="AK73"/>
  <c r="AK74"/>
  <c r="AK75"/>
  <c r="AK76"/>
  <c r="AK77"/>
  <c r="AK86"/>
  <c r="AK87"/>
  <c r="AK88"/>
  <c r="AK89"/>
  <c r="AK90"/>
  <c r="AK91"/>
  <c r="AK93"/>
  <c r="AK94"/>
  <c r="AK95"/>
  <c r="AK96"/>
  <c r="AK97"/>
  <c r="AK98"/>
  <c r="AK99"/>
  <c r="AK101"/>
  <c r="AK102"/>
  <c r="AK103"/>
  <c r="AK104"/>
  <c r="AK105"/>
  <c r="AK106"/>
  <c r="AK107"/>
  <c r="AK108"/>
  <c r="AK109"/>
  <c r="AK110"/>
  <c r="AK111"/>
  <c r="AK112"/>
  <c r="AK113"/>
  <c r="AK114"/>
  <c r="AK115"/>
  <c r="AK116"/>
  <c r="AK117"/>
  <c r="AK118"/>
  <c r="AK119"/>
  <c r="AK120"/>
  <c r="AK10"/>
  <c r="AK11"/>
  <c r="AK12"/>
  <c r="AK13"/>
  <c r="AK14"/>
  <c r="AK15"/>
  <c r="AK70"/>
  <c r="W127"/>
  <c r="H127"/>
  <c r="H130" s="1"/>
  <c r="O127"/>
  <c r="O130" s="1"/>
  <c r="R127"/>
  <c r="AG127"/>
  <c r="AH127"/>
  <c r="E127"/>
  <c r="AJ127"/>
  <c r="AM127"/>
  <c r="AI127"/>
  <c r="AC127"/>
  <c r="AO19" l="1"/>
  <c r="AQ19" s="1"/>
  <c r="AO43"/>
  <c r="AQ43" s="1"/>
  <c r="X63"/>
  <c r="Z63" s="1"/>
  <c r="L130"/>
  <c r="S65"/>
  <c r="U65" s="1"/>
  <c r="AO65" s="1"/>
  <c r="AQ65" s="1"/>
  <c r="S66"/>
  <c r="U66" s="1"/>
  <c r="AO66" s="1"/>
  <c r="AQ66" s="1"/>
  <c r="S102"/>
  <c r="U102" s="1"/>
  <c r="AO102" s="1"/>
  <c r="AQ102" s="1"/>
  <c r="S63"/>
  <c r="U63" s="1"/>
  <c r="AO63" s="1"/>
  <c r="AQ63" s="1"/>
  <c r="S26"/>
  <c r="U26" s="1"/>
  <c r="S18"/>
  <c r="U18" s="1"/>
  <c r="AO18" s="1"/>
  <c r="AQ18" s="1"/>
  <c r="S91"/>
  <c r="U91" s="1"/>
  <c r="AO91" s="1"/>
  <c r="AQ91" s="1"/>
  <c r="K130"/>
  <c r="S60"/>
  <c r="U60" s="1"/>
  <c r="S23"/>
  <c r="U23" s="1"/>
  <c r="AO23" s="1"/>
  <c r="AQ23" s="1"/>
  <c r="S104"/>
  <c r="U104" s="1"/>
  <c r="AO104" s="1"/>
  <c r="AQ104" s="1"/>
  <c r="S88"/>
  <c r="U88" s="1"/>
  <c r="AO88" s="1"/>
  <c r="AQ88" s="1"/>
  <c r="AO51"/>
  <c r="AQ51" s="1"/>
  <c r="AO93"/>
  <c r="AQ93" s="1"/>
  <c r="AO89"/>
  <c r="AQ89" s="1"/>
  <c r="AO85"/>
  <c r="AQ85" s="1"/>
  <c r="AO117"/>
  <c r="AQ117" s="1"/>
  <c r="AO113"/>
  <c r="AQ113" s="1"/>
  <c r="AO101"/>
  <c r="AQ101" s="1"/>
  <c r="AO105"/>
  <c r="AQ105" s="1"/>
  <c r="AO27"/>
  <c r="AQ27" s="1"/>
  <c r="AO112"/>
  <c r="AQ112" s="1"/>
  <c r="AO109"/>
  <c r="AQ109" s="1"/>
  <c r="AO74"/>
  <c r="AQ74" s="1"/>
  <c r="AO53"/>
  <c r="AQ53" s="1"/>
  <c r="S125"/>
  <c r="U125" s="1"/>
  <c r="AO125" s="1"/>
  <c r="AQ125" s="1"/>
  <c r="S121"/>
  <c r="U121" s="1"/>
  <c r="AO121" s="1"/>
  <c r="AQ121" s="1"/>
  <c r="S119"/>
  <c r="U119" s="1"/>
  <c r="AO119" s="1"/>
  <c r="AQ119" s="1"/>
  <c r="AO78"/>
  <c r="AQ78" s="1"/>
  <c r="AO73"/>
  <c r="AQ73" s="1"/>
  <c r="AO69"/>
  <c r="AQ69" s="1"/>
  <c r="AO61"/>
  <c r="AQ61" s="1"/>
  <c r="AO57"/>
  <c r="AQ57" s="1"/>
  <c r="AO44"/>
  <c r="AQ44" s="1"/>
  <c r="AO40"/>
  <c r="AQ40" s="1"/>
  <c r="AO16"/>
  <c r="AO12"/>
  <c r="AQ12" s="1"/>
  <c r="Z78"/>
  <c r="Z68"/>
  <c r="Z51"/>
  <c r="Z49"/>
  <c r="Z20"/>
  <c r="Z83"/>
  <c r="AQ16"/>
  <c r="Z117"/>
  <c r="Z102"/>
  <c r="Z98"/>
  <c r="Z94"/>
  <c r="Z86"/>
  <c r="Z40"/>
  <c r="Z31"/>
  <c r="AO50"/>
  <c r="AQ50" s="1"/>
  <c r="Z119"/>
  <c r="Z116"/>
  <c r="Z107"/>
  <c r="AO90"/>
  <c r="AQ90" s="1"/>
  <c r="AO86"/>
  <c r="AQ86" s="1"/>
  <c r="AO83"/>
  <c r="AQ83" s="1"/>
  <c r="Z80"/>
  <c r="AO79"/>
  <c r="AQ79" s="1"/>
  <c r="AO75"/>
  <c r="AQ75" s="1"/>
  <c r="Z74"/>
  <c r="Z71"/>
  <c r="Z70"/>
  <c r="AO67"/>
  <c r="AQ67" s="1"/>
  <c r="Z67"/>
  <c r="Z53"/>
  <c r="AO45"/>
  <c r="AQ45" s="1"/>
  <c r="AO41"/>
  <c r="AQ41" s="1"/>
  <c r="AO33"/>
  <c r="AQ33" s="1"/>
  <c r="AO29"/>
  <c r="AQ29" s="1"/>
  <c r="Z28"/>
  <c r="AO24"/>
  <c r="Z21"/>
  <c r="Z110"/>
  <c r="AB107"/>
  <c r="AD107" s="1"/>
  <c r="AE107" s="1"/>
  <c r="Z106"/>
  <c r="AO98"/>
  <c r="AQ98" s="1"/>
  <c r="Z79"/>
  <c r="Z75"/>
  <c r="AO59"/>
  <c r="AQ59" s="1"/>
  <c r="AO58"/>
  <c r="AQ58" s="1"/>
  <c r="Z54"/>
  <c r="AO49"/>
  <c r="AQ49" s="1"/>
  <c r="Z48"/>
  <c r="AO37"/>
  <c r="AQ37" s="1"/>
  <c r="Z37"/>
  <c r="AB31"/>
  <c r="AD31" s="1"/>
  <c r="AE31" s="1"/>
  <c r="AB28"/>
  <c r="AD28" s="1"/>
  <c r="AE28" s="1"/>
  <c r="Z26"/>
  <c r="Z25"/>
  <c r="AO13"/>
  <c r="AQ13" s="1"/>
  <c r="Z10"/>
  <c r="AD47"/>
  <c r="AE47" s="1"/>
  <c r="AO106"/>
  <c r="AQ106" s="1"/>
  <c r="AO94"/>
  <c r="AQ94" s="1"/>
  <c r="AO42"/>
  <c r="AQ42" s="1"/>
  <c r="AO35"/>
  <c r="AQ35" s="1"/>
  <c r="AB102"/>
  <c r="AD102" s="1"/>
  <c r="AE102" s="1"/>
  <c r="AD75"/>
  <c r="AE75" s="1"/>
  <c r="AD67"/>
  <c r="AE67" s="1"/>
  <c r="Z115"/>
  <c r="Z97"/>
  <c r="Z95"/>
  <c r="Z93"/>
  <c r="Z91"/>
  <c r="Z89"/>
  <c r="Z87"/>
  <c r="Z46"/>
  <c r="Z29"/>
  <c r="Z57"/>
  <c r="Z66"/>
  <c r="Z125"/>
  <c r="AO72"/>
  <c r="AQ72" s="1"/>
  <c r="AO64"/>
  <c r="AQ64" s="1"/>
  <c r="AO32"/>
  <c r="AQ32" s="1"/>
  <c r="AO25"/>
  <c r="AQ25" s="1"/>
  <c r="AO115"/>
  <c r="AQ115" s="1"/>
  <c r="AO103"/>
  <c r="AQ103" s="1"/>
  <c r="AO84"/>
  <c r="AQ84" s="1"/>
  <c r="AO81"/>
  <c r="AQ81" s="1"/>
  <c r="AO77"/>
  <c r="AQ77" s="1"/>
  <c r="AE39"/>
  <c r="AO114"/>
  <c r="AB98"/>
  <c r="AD98" s="1"/>
  <c r="AE98" s="1"/>
  <c r="AO92"/>
  <c r="AQ92" s="1"/>
  <c r="AO80"/>
  <c r="AQ80" s="1"/>
  <c r="AO118"/>
  <c r="AQ118" s="1"/>
  <c r="AB106"/>
  <c r="AD106" s="1"/>
  <c r="AE106" s="1"/>
  <c r="AB94"/>
  <c r="AD94" s="1"/>
  <c r="AE94" s="1"/>
  <c r="Z120"/>
  <c r="Z111"/>
  <c r="Z104"/>
  <c r="Z100"/>
  <c r="Z96"/>
  <c r="Z92"/>
  <c r="Z88"/>
  <c r="Z52"/>
  <c r="Z47"/>
  <c r="Z45"/>
  <c r="Z43"/>
  <c r="Z41"/>
  <c r="Z39"/>
  <c r="Z32"/>
  <c r="Z30"/>
  <c r="Z24"/>
  <c r="Z18"/>
  <c r="Z65"/>
  <c r="Z60"/>
  <c r="Z121"/>
  <c r="S120"/>
  <c r="U120" s="1"/>
  <c r="AO120" s="1"/>
  <c r="AQ120" s="1"/>
  <c r="AO55"/>
  <c r="AQ55" s="1"/>
  <c r="AD16"/>
  <c r="AE16" s="1"/>
  <c r="Z15"/>
  <c r="Z11"/>
  <c r="AO14"/>
  <c r="AQ14" s="1"/>
  <c r="AO10"/>
  <c r="AQ10" s="1"/>
  <c r="AO11"/>
  <c r="AQ11" s="1"/>
  <c r="Z16"/>
  <c r="Z12"/>
  <c r="Z123"/>
  <c r="S123"/>
  <c r="U123" s="1"/>
  <c r="AO123" s="1"/>
  <c r="AQ123" s="1"/>
  <c r="Z118"/>
  <c r="AO116"/>
  <c r="AQ116" s="1"/>
  <c r="Z114"/>
  <c r="Z113"/>
  <c r="Z112"/>
  <c r="AO110"/>
  <c r="AQ110" s="1"/>
  <c r="Z109"/>
  <c r="Z108"/>
  <c r="AO108"/>
  <c r="AQ108" s="1"/>
  <c r="AO107"/>
  <c r="AQ107" s="1"/>
  <c r="Z105"/>
  <c r="Z103"/>
  <c r="Z101"/>
  <c r="AB101"/>
  <c r="AO100"/>
  <c r="AQ100" s="1"/>
  <c r="AE96"/>
  <c r="AO96"/>
  <c r="AQ96" s="1"/>
  <c r="AO95"/>
  <c r="AQ95" s="1"/>
  <c r="AD92"/>
  <c r="AE92" s="1"/>
  <c r="AE91"/>
  <c r="Z90"/>
  <c r="AE88"/>
  <c r="AD87"/>
  <c r="AE87" s="1"/>
  <c r="AO87"/>
  <c r="AQ87" s="1"/>
  <c r="AB86"/>
  <c r="AD86" s="1"/>
  <c r="AE86" s="1"/>
  <c r="Z85"/>
  <c r="AD84"/>
  <c r="AE84" s="1"/>
  <c r="Z84"/>
  <c r="AE83"/>
  <c r="AD82"/>
  <c r="AE82" s="1"/>
  <c r="Z82"/>
  <c r="Z81"/>
  <c r="Z77"/>
  <c r="AO76"/>
  <c r="AQ76" s="1"/>
  <c r="Z76"/>
  <c r="AD74"/>
  <c r="AE74" s="1"/>
  <c r="Z73"/>
  <c r="Z72"/>
  <c r="AE71"/>
  <c r="AE70"/>
  <c r="Z69"/>
  <c r="AO68"/>
  <c r="AQ68" s="1"/>
  <c r="AD66"/>
  <c r="AE66" s="1"/>
  <c r="Z64"/>
  <c r="AD63"/>
  <c r="AE63" s="1"/>
  <c r="AE62"/>
  <c r="Z62"/>
  <c r="Z61"/>
  <c r="AO60"/>
  <c r="AQ60" s="1"/>
  <c r="Z59"/>
  <c r="AD59"/>
  <c r="AE59" s="1"/>
  <c r="Z58"/>
  <c r="AE58"/>
  <c r="Z56"/>
  <c r="AD55"/>
  <c r="AE55" s="1"/>
  <c r="Z55"/>
  <c r="AO54"/>
  <c r="AQ54" s="1"/>
  <c r="AE54"/>
  <c r="AO52"/>
  <c r="AQ52" s="1"/>
  <c r="AD50"/>
  <c r="AE50" s="1"/>
  <c r="Z50"/>
  <c r="AB48"/>
  <c r="AD48" s="1"/>
  <c r="AE48" s="1"/>
  <c r="AO47"/>
  <c r="AQ47" s="1"/>
  <c r="AO46"/>
  <c r="AQ46" s="1"/>
  <c r="AE46"/>
  <c r="Z44"/>
  <c r="AD43"/>
  <c r="AE43" s="1"/>
  <c r="AD42"/>
  <c r="AE42" s="1"/>
  <c r="Z42"/>
  <c r="AB40"/>
  <c r="AD40" s="1"/>
  <c r="AE40" s="1"/>
  <c r="AD38"/>
  <c r="AE38" s="1"/>
  <c r="Z38"/>
  <c r="AO38"/>
  <c r="AQ38" s="1"/>
  <c r="AB37"/>
  <c r="AD37" s="1"/>
  <c r="AE37" s="1"/>
  <c r="Z36"/>
  <c r="Z35"/>
  <c r="AD35"/>
  <c r="AE35" s="1"/>
  <c r="Z34"/>
  <c r="AO34"/>
  <c r="AQ34" s="1"/>
  <c r="Z33"/>
  <c r="AD30"/>
  <c r="AE30" s="1"/>
  <c r="AO30"/>
  <c r="AQ30" s="1"/>
  <c r="Z27"/>
  <c r="AO26"/>
  <c r="AQ26" s="1"/>
  <c r="AE26"/>
  <c r="Z23"/>
  <c r="AD22"/>
  <c r="AE22" s="1"/>
  <c r="AO22"/>
  <c r="AQ22" s="1"/>
  <c r="Z22"/>
  <c r="AO21"/>
  <c r="AQ21" s="1"/>
  <c r="Z19"/>
  <c r="AB19"/>
  <c r="Z17"/>
  <c r="AO15"/>
  <c r="AK127"/>
  <c r="Z14"/>
  <c r="AD13"/>
  <c r="AE13" s="1"/>
  <c r="Z13"/>
  <c r="AE12"/>
  <c r="Y127"/>
  <c r="AD10"/>
  <c r="AE10" s="1"/>
  <c r="I127"/>
  <c r="I130" s="1"/>
  <c r="AO97"/>
  <c r="AQ97" s="1"/>
  <c r="AD121"/>
  <c r="AE121" s="1"/>
  <c r="AD117"/>
  <c r="AE117" s="1"/>
  <c r="AD113"/>
  <c r="AE113" s="1"/>
  <c r="AD109"/>
  <c r="AE109" s="1"/>
  <c r="AD105"/>
  <c r="AE105" s="1"/>
  <c r="AD95"/>
  <c r="AE95" s="1"/>
  <c r="AD78"/>
  <c r="AE78" s="1"/>
  <c r="AD34"/>
  <c r="AE34" s="1"/>
  <c r="AD120"/>
  <c r="AE120" s="1"/>
  <c r="AD116"/>
  <c r="AE116" s="1"/>
  <c r="AD112"/>
  <c r="AE112" s="1"/>
  <c r="AD108"/>
  <c r="AE108" s="1"/>
  <c r="AD104"/>
  <c r="AE104" s="1"/>
  <c r="AD100"/>
  <c r="AE100" s="1"/>
  <c r="AD90"/>
  <c r="AE90" s="1"/>
  <c r="AD81"/>
  <c r="AE81" s="1"/>
  <c r="AD77"/>
  <c r="AE77" s="1"/>
  <c r="AD73"/>
  <c r="AE73" s="1"/>
  <c r="AD69"/>
  <c r="AE69" s="1"/>
  <c r="AD65"/>
  <c r="AE65" s="1"/>
  <c r="AD61"/>
  <c r="AE61" s="1"/>
  <c r="AD57"/>
  <c r="AE57" s="1"/>
  <c r="AD53"/>
  <c r="AE53" s="1"/>
  <c r="AD49"/>
  <c r="AE49" s="1"/>
  <c r="AD45"/>
  <c r="AE45" s="1"/>
  <c r="AD41"/>
  <c r="AE41" s="1"/>
  <c r="AD33"/>
  <c r="AE33" s="1"/>
  <c r="AD29"/>
  <c r="AE29" s="1"/>
  <c r="AD25"/>
  <c r="AE25" s="1"/>
  <c r="AD21"/>
  <c r="AE21" s="1"/>
  <c r="AD17"/>
  <c r="AE17" s="1"/>
  <c r="AD14"/>
  <c r="AE14" s="1"/>
  <c r="AO71"/>
  <c r="AQ71" s="1"/>
  <c r="AO62"/>
  <c r="AQ62" s="1"/>
  <c r="AO56"/>
  <c r="AQ56" s="1"/>
  <c r="AO48"/>
  <c r="AQ48" s="1"/>
  <c r="AO39"/>
  <c r="AQ39" s="1"/>
  <c r="AO36"/>
  <c r="AQ36" s="1"/>
  <c r="AO31"/>
  <c r="AQ31" s="1"/>
  <c r="AO28"/>
  <c r="AQ28" s="1"/>
  <c r="AO20"/>
  <c r="AQ20" s="1"/>
  <c r="AO17"/>
  <c r="AQ17" s="1"/>
  <c r="AO111"/>
  <c r="AQ111" s="1"/>
  <c r="AD99"/>
  <c r="AO99"/>
  <c r="AQ99" s="1"/>
  <c r="Z99"/>
  <c r="M127"/>
  <c r="M130" s="1"/>
  <c r="X127" l="1"/>
  <c r="U127"/>
  <c r="AD101"/>
  <c r="AE101" s="1"/>
  <c r="AB127"/>
  <c r="Z127"/>
  <c r="AD19"/>
  <c r="AE19" s="1"/>
  <c r="AQ127"/>
  <c r="AO127"/>
  <c r="AE99"/>
  <c r="S127"/>
  <c r="AD127" l="1"/>
  <c r="AE127"/>
</calcChain>
</file>

<file path=xl/comments1.xml><?xml version="1.0" encoding="utf-8"?>
<comments xmlns="http://schemas.openxmlformats.org/spreadsheetml/2006/main">
  <authors>
    <author>acctemp</author>
  </authors>
  <commentList>
    <comment ref="A83" authorId="0">
      <text>
        <r>
          <rPr>
            <b/>
            <sz val="8"/>
            <color indexed="81"/>
            <rFont val="Tahoma"/>
            <family val="2"/>
          </rPr>
          <t>acctemp:</t>
        </r>
        <r>
          <rPr>
            <sz val="8"/>
            <color indexed="81"/>
            <rFont val="Tahoma"/>
            <family val="2"/>
          </rPr>
          <t xml:space="preserve">
Paul LaForest</t>
        </r>
      </text>
    </comment>
    <comment ref="AQ83" authorId="0">
      <text>
        <r>
          <rPr>
            <b/>
            <sz val="8"/>
            <color indexed="81"/>
            <rFont val="Tahoma"/>
            <family val="2"/>
          </rPr>
          <t>acctemp:</t>
        </r>
        <r>
          <rPr>
            <sz val="8"/>
            <color indexed="81"/>
            <rFont val="Tahoma"/>
            <family val="2"/>
          </rPr>
          <t xml:space="preserve">
Claim for Paul Laforest.
CSL has no record of this employee (since the claim goes back 35 years). CSL is contesting whether  Laforest work for CSL.
Once this is determined by the court, CSL will proceed: 
1) Claim from CSST or 
2) Claim from SCALA. </t>
        </r>
      </text>
    </comment>
    <comment ref="A84" authorId="0">
      <text>
        <r>
          <rPr>
            <b/>
            <sz val="8"/>
            <color indexed="81"/>
            <rFont val="Tahoma"/>
            <family val="2"/>
          </rPr>
          <t>acctemp:</t>
        </r>
        <r>
          <rPr>
            <sz val="8"/>
            <color indexed="81"/>
            <rFont val="Tahoma"/>
            <family val="2"/>
          </rPr>
          <t xml:space="preserve">
Claude Ferchette</t>
        </r>
      </text>
    </comment>
    <comment ref="AQ84" authorId="0">
      <text>
        <r>
          <rPr>
            <b/>
            <sz val="8"/>
            <color indexed="81"/>
            <rFont val="Tahoma"/>
            <family val="2"/>
          </rPr>
          <t>acctemp:</t>
        </r>
        <r>
          <rPr>
            <sz val="8"/>
            <color indexed="81"/>
            <rFont val="Tahoma"/>
            <family val="2"/>
          </rPr>
          <t xml:space="preserve">
Claim for Claude Frechette.
CSL believes that Frechette did not work for them and is contesting. Once this is determined by the court, CSL will: 
1) Claim from CSST or 
2) Claim from SCALA.</t>
        </r>
      </text>
    </comment>
    <comment ref="AQ85" authorId="0">
      <text>
        <r>
          <rPr>
            <b/>
            <sz val="8"/>
            <color indexed="81"/>
            <rFont val="Tahoma"/>
            <family val="2"/>
          </rPr>
          <t>acctemp:</t>
        </r>
        <r>
          <rPr>
            <sz val="8"/>
            <color indexed="81"/>
            <rFont val="Tahoma"/>
            <family val="2"/>
          </rPr>
          <t xml:space="preserve">
Claim for David Desrochers.
CSL believes that Desrochers did not work for them and is contesting. Once this is determined by the court, CSL will: 
1) Claim from CSST or 
2) Claim from SCALA.</t>
        </r>
      </text>
    </comment>
  </commentList>
</comments>
</file>

<file path=xl/sharedStrings.xml><?xml version="1.0" encoding="utf-8"?>
<sst xmlns="http://schemas.openxmlformats.org/spreadsheetml/2006/main" count="118" uniqueCount="3">
  <si>
    <t>Total</t>
  </si>
  <si>
    <t>Check</t>
  </si>
  <si>
    <t>AA</t>
  </si>
</sst>
</file>

<file path=xl/styles.xml><?xml version="1.0" encoding="utf-8"?>
<styleSheet xmlns="http://schemas.openxmlformats.org/spreadsheetml/2006/main">
  <numFmts count="10">
    <numFmt numFmtId="43" formatCode="_-* #,##0.00_-;\-* #,##0.00_-;_-* &quot;-&quot;??_-;_-@_-"/>
    <numFmt numFmtId="164" formatCode="_(* #,##0.00_);_(* \(#,##0.00\);_(* &quot;-&quot;??_);_(@_)"/>
    <numFmt numFmtId="165" formatCode="[$-409]mmm\-yy;@"/>
    <numFmt numFmtId="166" formatCode="#,##0.00_ ;[Red]\-#,##0.00\ "/>
    <numFmt numFmtId="167" formatCode="[$-409]d\-mmm\-yy;@"/>
    <numFmt numFmtId="168" formatCode="#,##0.00_ ;\-#,##0.00\ "/>
    <numFmt numFmtId="169" formatCode="#,##0.0000000000_ ;[Red]\-#,##0.0000000000\ "/>
    <numFmt numFmtId="170" formatCode="#,##0.0_ ;[Red]\-#,##0.0\ "/>
    <numFmt numFmtId="171" formatCode="#,##0.000000000000000000000000000000_ ;[Red]\-#,##0.000000000000000000000000000000\ "/>
    <numFmt numFmtId="172" formatCode="0.000000000000000000000000000000"/>
  </numFmts>
  <fonts count="27">
    <font>
      <sz val="11"/>
      <color theme="1"/>
      <name val="Calibri"/>
      <family val="2"/>
      <scheme val="minor"/>
    </font>
    <font>
      <sz val="12"/>
      <color indexed="8"/>
      <name val="Arial"/>
      <family val="2"/>
    </font>
    <font>
      <b/>
      <i/>
      <sz val="9"/>
      <name val="Arial"/>
      <family val="2"/>
    </font>
    <font>
      <b/>
      <sz val="8"/>
      <color indexed="81"/>
      <name val="Tahoma"/>
      <family val="2"/>
    </font>
    <font>
      <sz val="8"/>
      <color indexed="81"/>
      <name val="Tahoma"/>
      <family val="2"/>
    </font>
    <font>
      <sz val="11"/>
      <color indexed="8"/>
      <name val="Calibri"/>
      <family val="2"/>
    </font>
    <font>
      <b/>
      <sz val="11"/>
      <color indexed="8"/>
      <name val="Calibri"/>
      <family val="2"/>
    </font>
    <font>
      <sz val="11"/>
      <color indexed="10"/>
      <name val="Calibri"/>
      <family val="2"/>
    </font>
    <font>
      <sz val="11"/>
      <color indexed="12"/>
      <name val="Calibri"/>
      <family val="2"/>
    </font>
    <font>
      <i/>
      <sz val="11"/>
      <color indexed="10"/>
      <name val="Calibri"/>
      <family val="2"/>
    </font>
    <font>
      <i/>
      <sz val="10"/>
      <color indexed="10"/>
      <name val="Calibri"/>
      <family val="2"/>
    </font>
    <font>
      <b/>
      <sz val="11"/>
      <color indexed="12"/>
      <name val="Calibri"/>
      <family val="2"/>
    </font>
    <font>
      <b/>
      <sz val="10"/>
      <color indexed="10"/>
      <name val="Calibri"/>
      <family val="2"/>
    </font>
    <font>
      <sz val="11"/>
      <name val="Calibri"/>
      <family val="2"/>
    </font>
    <font>
      <b/>
      <sz val="10"/>
      <color indexed="8"/>
      <name val="Calibri"/>
      <family val="2"/>
    </font>
    <font>
      <sz val="8"/>
      <name val="Calibri"/>
      <family val="2"/>
    </font>
    <font>
      <sz val="10"/>
      <name val="Arial"/>
      <family val="2"/>
    </font>
    <font>
      <b/>
      <sz val="11"/>
      <color theme="1"/>
      <name val="Calibri"/>
      <family val="2"/>
      <scheme val="minor"/>
    </font>
    <font>
      <sz val="11"/>
      <name val="Calibri"/>
      <family val="2"/>
      <scheme val="minor"/>
    </font>
    <font>
      <b/>
      <sz val="11"/>
      <name val="Calibri"/>
      <family val="2"/>
    </font>
    <font>
      <sz val="11"/>
      <color rgb="FF7030A0"/>
      <name val="Calibri"/>
      <family val="2"/>
    </font>
    <font>
      <sz val="11"/>
      <color rgb="FF0000FF"/>
      <name val="Calibri"/>
      <family val="2"/>
    </font>
    <font>
      <b/>
      <sz val="11"/>
      <color rgb="FF7030A0"/>
      <name val="Calibri"/>
      <family val="2"/>
    </font>
    <font>
      <b/>
      <sz val="11"/>
      <color rgb="FF7030A0"/>
      <name val="Calibri"/>
      <family val="2"/>
      <scheme val="minor"/>
    </font>
    <font>
      <sz val="11"/>
      <color theme="1"/>
      <name val="Calibri"/>
      <family val="2"/>
    </font>
    <font>
      <b/>
      <sz val="11"/>
      <color indexed="10"/>
      <name val="Calibri"/>
      <family val="2"/>
    </font>
    <font>
      <b/>
      <sz val="11"/>
      <color rgb="FF000000"/>
      <name val="Calibri"/>
      <family val="2"/>
      <scheme val="minor"/>
    </font>
  </fonts>
  <fills count="5">
    <fill>
      <patternFill patternType="none"/>
    </fill>
    <fill>
      <patternFill patternType="gray125"/>
    </fill>
    <fill>
      <patternFill patternType="solid">
        <fgColor indexed="27"/>
        <bgColor indexed="64"/>
      </patternFill>
    </fill>
    <fill>
      <patternFill patternType="solid">
        <fgColor rgb="FFFFFF00"/>
        <bgColor indexed="64"/>
      </patternFill>
    </fill>
    <fill>
      <patternFill patternType="solid">
        <fgColor rgb="FFCCFFFF"/>
        <bgColor indexed="64"/>
      </patternFill>
    </fill>
  </fills>
  <borders count="6">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s>
  <cellStyleXfs count="4">
    <xf numFmtId="0" fontId="0" fillId="0" borderId="0"/>
    <xf numFmtId="164" fontId="5" fillId="0" borderId="0" applyFont="0" applyFill="0" applyBorder="0" applyAlignment="0" applyProtection="0"/>
    <xf numFmtId="0" fontId="16" fillId="0" borderId="0"/>
    <xf numFmtId="0" fontId="1" fillId="0" borderId="0"/>
  </cellStyleXfs>
  <cellXfs count="118">
    <xf numFmtId="0" fontId="0" fillId="0" borderId="0" xfId="0"/>
    <xf numFmtId="37" fontId="0" fillId="0" borderId="0" xfId="0" applyNumberFormat="1"/>
    <xf numFmtId="40" fontId="0" fillId="0" borderId="0" xfId="0" applyNumberFormat="1"/>
    <xf numFmtId="49" fontId="0" fillId="0" borderId="0" xfId="0" applyNumberFormat="1"/>
    <xf numFmtId="165" fontId="0" fillId="0" borderId="0" xfId="0" applyNumberFormat="1"/>
    <xf numFmtId="37" fontId="2" fillId="0" borderId="0" xfId="3" applyNumberFormat="1" applyFont="1" applyFill="1"/>
    <xf numFmtId="49" fontId="6" fillId="0" borderId="0" xfId="1" applyNumberFormat="1" applyFont="1" applyAlignment="1">
      <alignment horizontal="center"/>
    </xf>
    <xf numFmtId="40" fontId="0" fillId="0" borderId="0" xfId="0" applyNumberFormat="1" applyFill="1"/>
    <xf numFmtId="40" fontId="5" fillId="0" borderId="0" xfId="1" applyNumberFormat="1" applyFont="1" applyFill="1"/>
    <xf numFmtId="164" fontId="5" fillId="0" borderId="0" xfId="1" applyFont="1"/>
    <xf numFmtId="0" fontId="0" fillId="0" borderId="0" xfId="0" applyAlignment="1">
      <alignment horizontal="left"/>
    </xf>
    <xf numFmtId="0" fontId="0" fillId="0" borderId="0" xfId="0" applyFill="1"/>
    <xf numFmtId="4" fontId="0" fillId="0" borderId="0" xfId="0" applyNumberFormat="1" applyFill="1"/>
    <xf numFmtId="0" fontId="0" fillId="0" borderId="0" xfId="0" applyAlignment="1">
      <alignment horizontal="center"/>
    </xf>
    <xf numFmtId="4" fontId="0" fillId="0" borderId="0" xfId="0" applyNumberFormat="1"/>
    <xf numFmtId="0" fontId="6" fillId="0" borderId="0" xfId="0" applyFont="1" applyFill="1" applyAlignment="1">
      <alignment horizontal="center"/>
    </xf>
    <xf numFmtId="49" fontId="6" fillId="0" borderId="0" xfId="1" applyNumberFormat="1" applyFont="1" applyFill="1" applyAlignment="1">
      <alignment horizontal="center"/>
    </xf>
    <xf numFmtId="164" fontId="0" fillId="0" borderId="0" xfId="0" applyNumberFormat="1" applyFill="1"/>
    <xf numFmtId="0" fontId="6" fillId="0" borderId="0" xfId="0" applyFont="1" applyAlignment="1">
      <alignment horizontal="center"/>
    </xf>
    <xf numFmtId="167" fontId="6" fillId="0" borderId="0" xfId="0" applyNumberFormat="1" applyFont="1" applyAlignment="1">
      <alignment horizontal="left"/>
    </xf>
    <xf numFmtId="0" fontId="0" fillId="2" borderId="1" xfId="0" applyFill="1" applyBorder="1" applyAlignment="1">
      <alignment horizontal="center"/>
    </xf>
    <xf numFmtId="40" fontId="0" fillId="2" borderId="2" xfId="0" applyNumberFormat="1" applyFill="1" applyBorder="1" applyAlignment="1">
      <alignment horizontal="center"/>
    </xf>
    <xf numFmtId="40" fontId="0" fillId="2" borderId="3" xfId="0" applyNumberFormat="1" applyFill="1" applyBorder="1" applyAlignment="1">
      <alignment horizontal="center"/>
    </xf>
    <xf numFmtId="40" fontId="0" fillId="0" borderId="0" xfId="0" applyNumberFormat="1" applyFill="1" applyAlignment="1">
      <alignment horizontal="center"/>
    </xf>
    <xf numFmtId="49" fontId="0" fillId="0" borderId="0" xfId="0" applyNumberFormat="1" applyAlignment="1">
      <alignment horizontal="center"/>
    </xf>
    <xf numFmtId="40" fontId="6" fillId="2" borderId="4" xfId="1" applyNumberFormat="1" applyFont="1" applyFill="1" applyBorder="1"/>
    <xf numFmtId="40" fontId="0" fillId="0" borderId="5" xfId="0" applyNumberFormat="1" applyFill="1" applyBorder="1"/>
    <xf numFmtId="4" fontId="6" fillId="0" borderId="5" xfId="0" applyNumberFormat="1" applyFont="1" applyFill="1" applyBorder="1"/>
    <xf numFmtId="0" fontId="0" fillId="0" borderId="0" xfId="0" applyBorder="1"/>
    <xf numFmtId="40" fontId="0" fillId="0" borderId="0" xfId="0" applyNumberFormat="1" applyFill="1" applyBorder="1"/>
    <xf numFmtId="40" fontId="5" fillId="0" borderId="5" xfId="1" applyNumberFormat="1" applyFont="1" applyFill="1" applyBorder="1"/>
    <xf numFmtId="4" fontId="0" fillId="0" borderId="0" xfId="0" applyNumberFormat="1" applyFill="1" applyBorder="1"/>
    <xf numFmtId="0" fontId="0" fillId="0" borderId="0" xfId="0" applyFill="1" applyBorder="1"/>
    <xf numFmtId="40" fontId="8" fillId="0" borderId="0" xfId="0" applyNumberFormat="1" applyFont="1"/>
    <xf numFmtId="40" fontId="6" fillId="0" borderId="0" xfId="0" applyNumberFormat="1" applyFont="1" applyFill="1" applyAlignment="1">
      <alignment horizontal="right"/>
    </xf>
    <xf numFmtId="40" fontId="8" fillId="0" borderId="0" xfId="0" applyNumberFormat="1" applyFont="1" applyFill="1"/>
    <xf numFmtId="40" fontId="9" fillId="0" borderId="0" xfId="0" applyNumberFormat="1" applyFont="1"/>
    <xf numFmtId="0" fontId="8" fillId="0" borderId="0" xfId="0" applyNumberFormat="1" applyFont="1" applyAlignment="1">
      <alignment horizontal="center"/>
    </xf>
    <xf numFmtId="0" fontId="8" fillId="0" borderId="0" xfId="0" applyNumberFormat="1" applyFont="1" applyBorder="1" applyAlignment="1">
      <alignment horizontal="center"/>
    </xf>
    <xf numFmtId="40" fontId="10" fillId="0" borderId="0" xfId="0" applyNumberFormat="1" applyFont="1"/>
    <xf numFmtId="40" fontId="8" fillId="0" borderId="0" xfId="0" applyNumberFormat="1" applyFont="1" applyFill="1" applyBorder="1"/>
    <xf numFmtId="40" fontId="8" fillId="0" borderId="0" xfId="1" applyNumberFormat="1" applyFont="1" applyFill="1"/>
    <xf numFmtId="0" fontId="12" fillId="0" borderId="0" xfId="0" applyFont="1" applyFill="1" applyAlignment="1">
      <alignment horizontal="center"/>
    </xf>
    <xf numFmtId="0" fontId="7" fillId="0" borderId="0" xfId="0" applyNumberFormat="1" applyFont="1" applyFill="1" applyAlignment="1">
      <alignment horizontal="center"/>
    </xf>
    <xf numFmtId="40" fontId="10" fillId="0" borderId="0" xfId="0" applyNumberFormat="1" applyFont="1" applyFill="1"/>
    <xf numFmtId="40" fontId="13" fillId="0" borderId="0" xfId="1" applyNumberFormat="1" applyFont="1" applyFill="1"/>
    <xf numFmtId="40" fontId="13" fillId="0" borderId="0" xfId="0" applyNumberFormat="1" applyFont="1"/>
    <xf numFmtId="0" fontId="12" fillId="0" borderId="0" xfId="0" applyFont="1" applyAlignment="1">
      <alignment horizontal="center"/>
    </xf>
    <xf numFmtId="40" fontId="13" fillId="0" borderId="0" xfId="0" applyNumberFormat="1" applyFont="1" applyFill="1" applyBorder="1"/>
    <xf numFmtId="0" fontId="6" fillId="2" borderId="1" xfId="0" applyFont="1" applyFill="1" applyBorder="1" applyAlignment="1">
      <alignment horizontal="center"/>
    </xf>
    <xf numFmtId="0" fontId="6" fillId="2" borderId="2" xfId="0" applyFont="1" applyFill="1" applyBorder="1" applyAlignment="1">
      <alignment horizontal="center"/>
    </xf>
    <xf numFmtId="0" fontId="6" fillId="2" borderId="3" xfId="0" applyFont="1" applyFill="1" applyBorder="1" applyAlignment="1">
      <alignment horizontal="center"/>
    </xf>
    <xf numFmtId="40" fontId="6" fillId="2" borderId="2" xfId="0" applyNumberFormat="1" applyFont="1" applyFill="1" applyBorder="1" applyAlignment="1">
      <alignment horizontal="center"/>
    </xf>
    <xf numFmtId="40" fontId="6" fillId="2" borderId="3" xfId="0" applyNumberFormat="1" applyFont="1" applyFill="1" applyBorder="1" applyAlignment="1">
      <alignment horizontal="center"/>
    </xf>
    <xf numFmtId="49" fontId="6" fillId="2" borderId="4" xfId="0" applyNumberFormat="1" applyFont="1" applyFill="1" applyBorder="1" applyAlignment="1">
      <alignment horizontal="center"/>
    </xf>
    <xf numFmtId="40" fontId="6" fillId="2" borderId="4" xfId="0" applyNumberFormat="1" applyFont="1" applyFill="1" applyBorder="1" applyAlignment="1">
      <alignment horizontal="center"/>
    </xf>
    <xf numFmtId="0" fontId="8" fillId="0" borderId="0" xfId="0" applyNumberFormat="1" applyFont="1" applyFill="1" applyAlignment="1">
      <alignment horizontal="center"/>
    </xf>
    <xf numFmtId="40" fontId="13" fillId="0" borderId="0" xfId="0" applyNumberFormat="1" applyFont="1" applyFill="1"/>
    <xf numFmtId="0" fontId="0" fillId="2" borderId="1" xfId="0" applyFont="1" applyFill="1" applyBorder="1" applyAlignment="1">
      <alignment horizontal="center"/>
    </xf>
    <xf numFmtId="0" fontId="0" fillId="0" borderId="0" xfId="0" applyFont="1" applyAlignment="1">
      <alignment horizontal="center"/>
    </xf>
    <xf numFmtId="40" fontId="0" fillId="2" borderId="2" xfId="0" applyNumberFormat="1" applyFont="1" applyFill="1" applyBorder="1" applyAlignment="1">
      <alignment horizontal="center"/>
    </xf>
    <xf numFmtId="40" fontId="0" fillId="2" borderId="3" xfId="0" applyNumberFormat="1" applyFont="1" applyFill="1" applyBorder="1" applyAlignment="1">
      <alignment horizontal="center"/>
    </xf>
    <xf numFmtId="0" fontId="7" fillId="0" borderId="0" xfId="0" applyFont="1"/>
    <xf numFmtId="0" fontId="8" fillId="0" borderId="0" xfId="0" applyNumberFormat="1" applyFont="1" applyFill="1" applyBorder="1" applyAlignment="1">
      <alignment horizontal="center"/>
    </xf>
    <xf numFmtId="0" fontId="14" fillId="0" borderId="0" xfId="0" applyFont="1" applyFill="1" applyAlignment="1">
      <alignment horizontal="center"/>
    </xf>
    <xf numFmtId="0" fontId="0" fillId="0" borderId="0" xfId="0" applyFont="1" applyFill="1" applyBorder="1" applyAlignment="1">
      <alignment horizontal="center"/>
    </xf>
    <xf numFmtId="40" fontId="0" fillId="0" borderId="0" xfId="0" applyNumberFormat="1" applyFont="1" applyFill="1" applyBorder="1" applyAlignment="1">
      <alignment horizontal="center"/>
    </xf>
    <xf numFmtId="0" fontId="8" fillId="0" borderId="0" xfId="0" quotePrefix="1" applyNumberFormat="1" applyFont="1" applyFill="1" applyAlignment="1">
      <alignment horizontal="center"/>
    </xf>
    <xf numFmtId="0" fontId="8" fillId="0" borderId="0" xfId="0" quotePrefix="1" applyNumberFormat="1" applyFont="1" applyBorder="1" applyAlignment="1">
      <alignment horizontal="center"/>
    </xf>
    <xf numFmtId="0" fontId="17" fillId="0" borderId="0" xfId="0" applyFont="1" applyFill="1" applyAlignment="1">
      <alignment horizontal="center"/>
    </xf>
    <xf numFmtId="0" fontId="0" fillId="0" borderId="0" xfId="0" applyFill="1" applyAlignment="1">
      <alignment wrapText="1"/>
    </xf>
    <xf numFmtId="168" fontId="18" fillId="0" borderId="0" xfId="0" applyNumberFormat="1" applyFont="1"/>
    <xf numFmtId="168" fontId="18" fillId="0" borderId="0" xfId="0" applyNumberFormat="1" applyFont="1" applyFill="1"/>
    <xf numFmtId="168" fontId="18" fillId="0" borderId="0" xfId="0" applyNumberFormat="1" applyFont="1" applyBorder="1"/>
    <xf numFmtId="168" fontId="18" fillId="0" borderId="0" xfId="0" applyNumberFormat="1" applyFont="1" applyFill="1" applyBorder="1"/>
    <xf numFmtId="40" fontId="0" fillId="3" borderId="0" xfId="0" applyNumberFormat="1" applyFill="1" applyAlignment="1">
      <alignment horizontal="center"/>
    </xf>
    <xf numFmtId="0" fontId="0" fillId="0" borderId="0" xfId="0" applyNumberFormat="1" applyFill="1" applyAlignment="1">
      <alignment horizontal="center"/>
    </xf>
    <xf numFmtId="0" fontId="6" fillId="0" borderId="0" xfId="0" applyFont="1" applyAlignment="1">
      <alignment horizontal="center"/>
    </xf>
    <xf numFmtId="40" fontId="6" fillId="4" borderId="4" xfId="1" applyNumberFormat="1" applyFont="1" applyFill="1" applyBorder="1"/>
    <xf numFmtId="4" fontId="19" fillId="0" borderId="5" xfId="0" applyNumberFormat="1" applyFont="1" applyFill="1" applyBorder="1"/>
    <xf numFmtId="4" fontId="6" fillId="0" borderId="0" xfId="0" applyNumberFormat="1" applyFont="1" applyFill="1" applyBorder="1"/>
    <xf numFmtId="40" fontId="5" fillId="0" borderId="0" xfId="1" applyNumberFormat="1" applyFont="1" applyFill="1" applyBorder="1"/>
    <xf numFmtId="4" fontId="19" fillId="0" borderId="0" xfId="0" applyNumberFormat="1" applyFont="1" applyFill="1" applyBorder="1"/>
    <xf numFmtId="40" fontId="6" fillId="0" borderId="0" xfId="1" applyNumberFormat="1" applyFont="1" applyFill="1" applyBorder="1"/>
    <xf numFmtId="49" fontId="0" fillId="0" borderId="0" xfId="0" applyNumberFormat="1" applyFill="1"/>
    <xf numFmtId="0" fontId="0" fillId="0" borderId="0" xfId="0" applyFill="1" applyAlignment="1">
      <alignment horizontal="left" wrapText="1"/>
    </xf>
    <xf numFmtId="40" fontId="21" fillId="0" borderId="0" xfId="1" applyNumberFormat="1" applyFont="1" applyFill="1"/>
    <xf numFmtId="40" fontId="21" fillId="0" borderId="0" xfId="0" applyNumberFormat="1" applyFont="1" applyFill="1"/>
    <xf numFmtId="40" fontId="21" fillId="0" borderId="0" xfId="0" applyNumberFormat="1" applyFont="1" applyFill="1" applyBorder="1"/>
    <xf numFmtId="0" fontId="21" fillId="0" borderId="0" xfId="0" applyNumberFormat="1" applyFont="1" applyAlignment="1">
      <alignment horizontal="center"/>
    </xf>
    <xf numFmtId="0" fontId="21" fillId="0" borderId="0" xfId="0" applyNumberFormat="1" applyFont="1" applyFill="1" applyAlignment="1">
      <alignment horizontal="center"/>
    </xf>
    <xf numFmtId="0" fontId="21" fillId="0" borderId="0" xfId="0" applyNumberFormat="1" applyFont="1" applyBorder="1" applyAlignment="1">
      <alignment horizontal="center"/>
    </xf>
    <xf numFmtId="40" fontId="8" fillId="0" borderId="0" xfId="1" applyNumberFormat="1" applyFont="1" applyFill="1" applyAlignment="1">
      <alignment horizontal="left"/>
    </xf>
    <xf numFmtId="40" fontId="22" fillId="0" borderId="0" xfId="1" applyNumberFormat="1" applyFont="1" applyFill="1" applyAlignment="1">
      <alignment horizontal="left"/>
    </xf>
    <xf numFmtId="166" fontId="0" fillId="0" borderId="0" xfId="0" applyNumberFormat="1" applyFill="1"/>
    <xf numFmtId="169" fontId="0" fillId="0" borderId="0" xfId="0" applyNumberFormat="1" applyFill="1" applyBorder="1"/>
    <xf numFmtId="0" fontId="23" fillId="0" borderId="0" xfId="0" applyFont="1" applyFill="1" applyAlignment="1">
      <alignment horizontal="right"/>
    </xf>
    <xf numFmtId="4" fontId="23" fillId="0" borderId="0" xfId="0" applyNumberFormat="1" applyFont="1" applyFill="1" applyBorder="1"/>
    <xf numFmtId="0" fontId="23" fillId="0" borderId="0" xfId="0" applyFont="1" applyFill="1"/>
    <xf numFmtId="166" fontId="23" fillId="0" borderId="0" xfId="0" applyNumberFormat="1" applyFont="1" applyFill="1" applyBorder="1"/>
    <xf numFmtId="40" fontId="11" fillId="0" borderId="0" xfId="0" applyNumberFormat="1" applyFont="1" applyFill="1"/>
    <xf numFmtId="4" fontId="23" fillId="0" borderId="0" xfId="0" applyNumberFormat="1" applyFont="1"/>
    <xf numFmtId="164" fontId="22" fillId="0" borderId="0" xfId="1" applyFont="1" applyFill="1"/>
    <xf numFmtId="40" fontId="23" fillId="0" borderId="0" xfId="0" applyNumberFormat="1" applyFont="1" applyFill="1"/>
    <xf numFmtId="4" fontId="0" fillId="0" borderId="0" xfId="0" applyNumberFormat="1" applyFill="1" applyAlignment="1">
      <alignment wrapText="1"/>
    </xf>
    <xf numFmtId="40" fontId="0" fillId="0" borderId="0" xfId="0" applyNumberFormat="1" applyFill="1" applyAlignment="1">
      <alignment wrapText="1"/>
    </xf>
    <xf numFmtId="43" fontId="0" fillId="0" borderId="0" xfId="0" applyNumberFormat="1" applyFill="1"/>
    <xf numFmtId="0" fontId="23" fillId="0" borderId="0" xfId="0" applyFont="1"/>
    <xf numFmtId="4" fontId="23" fillId="0" borderId="0" xfId="0" applyNumberFormat="1" applyFont="1" applyFill="1" applyAlignment="1">
      <alignment wrapText="1"/>
    </xf>
    <xf numFmtId="40" fontId="23" fillId="0" borderId="0" xfId="0" applyNumberFormat="1" applyFont="1" applyFill="1" applyAlignment="1">
      <alignment wrapText="1"/>
    </xf>
    <xf numFmtId="4" fontId="23" fillId="0" borderId="0" xfId="0" applyNumberFormat="1" applyFont="1" applyFill="1"/>
    <xf numFmtId="170" fontId="0" fillId="0" borderId="0" xfId="0" applyNumberFormat="1" applyFill="1"/>
    <xf numFmtId="40" fontId="20" fillId="0" borderId="0" xfId="1" applyNumberFormat="1" applyFont="1" applyFill="1" applyAlignment="1">
      <alignment horizontal="left"/>
    </xf>
    <xf numFmtId="40" fontId="24" fillId="0" borderId="0" xfId="1" applyNumberFormat="1" applyFont="1" applyFill="1" applyAlignment="1">
      <alignment horizontal="left"/>
    </xf>
    <xf numFmtId="40" fontId="25" fillId="0" borderId="0" xfId="0" applyNumberFormat="1" applyFont="1"/>
    <xf numFmtId="172" fontId="0" fillId="0" borderId="0" xfId="0" applyNumberFormat="1"/>
    <xf numFmtId="171" fontId="0" fillId="0" borderId="0" xfId="0" applyNumberFormat="1"/>
    <xf numFmtId="166" fontId="8" fillId="0" borderId="0" xfId="1" applyNumberFormat="1" applyFont="1" applyFill="1"/>
  </cellXfs>
  <cellStyles count="4">
    <cellStyle name="Comma" xfId="1" builtinId="3"/>
    <cellStyle name="Normal" xfId="0" builtinId="0"/>
    <cellStyle name="Normal 2" xfId="2"/>
    <cellStyle name="Normal_INVEST02" xfId="3"/>
  </cellStyles>
  <dxfs count="2">
    <dxf>
      <font>
        <color rgb="FFC00000"/>
      </font>
    </dxf>
    <dxf>
      <font>
        <color rgb="FFFF0000"/>
      </font>
    </dxf>
  </dxfs>
  <tableStyles count="0" defaultTableStyle="TableStyleMedium9" defaultPivotStyle="PivotStyleLight16"/>
  <colors>
    <mruColors>
      <color rgb="FF0000FF"/>
      <color rgb="FFFF0066"/>
      <color rgb="FF66FF33"/>
      <color rgb="FFCCFFFF"/>
    </mruColors>
  </colors>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WC%20Invoices/NE/AA125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michael.rassi/Desktop/WC%20INVOICES/WC%20December%2014/AA11483.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able 1"/>
      <sheetName val="Sheet2"/>
      <sheetName val="Sheet1"/>
    </sheetNames>
    <sheetDataSet>
      <sheetData sheetId="0" refreshError="1"/>
      <sheetData sheetId="1">
        <row r="4">
          <cell r="A4">
            <v>1460</v>
          </cell>
          <cell r="B4">
            <v>3183.06</v>
          </cell>
        </row>
        <row r="5">
          <cell r="A5">
            <v>3057</v>
          </cell>
          <cell r="B5">
            <v>321</v>
          </cell>
        </row>
        <row r="6">
          <cell r="A6">
            <v>41130</v>
          </cell>
          <cell r="B6">
            <v>11823.33</v>
          </cell>
        </row>
        <row r="7">
          <cell r="A7">
            <v>202645</v>
          </cell>
          <cell r="B7">
            <v>723.10000000000014</v>
          </cell>
        </row>
        <row r="8">
          <cell r="A8">
            <v>888099</v>
          </cell>
          <cell r="B8">
            <v>287.74</v>
          </cell>
        </row>
        <row r="9">
          <cell r="A9">
            <v>940079</v>
          </cell>
          <cell r="B9">
            <v>114.84000000000007</v>
          </cell>
        </row>
        <row r="10">
          <cell r="A10" t="str">
            <v>7770A</v>
          </cell>
          <cell r="B10">
            <v>2658.2400000000002</v>
          </cell>
        </row>
      </sheetData>
      <sheetData sheetId="2"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able 1"/>
      <sheetName val="Sheet2"/>
      <sheetName val="Sheet1"/>
    </sheetNames>
    <sheetDataSet>
      <sheetData sheetId="0" refreshError="1"/>
      <sheetData sheetId="1">
        <row r="4">
          <cell r="A4">
            <v>142</v>
          </cell>
          <cell r="B4">
            <v>522.74</v>
          </cell>
        </row>
        <row r="5">
          <cell r="A5">
            <v>1072</v>
          </cell>
          <cell r="B5">
            <v>1056.53</v>
          </cell>
        </row>
        <row r="6">
          <cell r="A6">
            <v>1460</v>
          </cell>
          <cell r="B6">
            <v>4037.6200000000003</v>
          </cell>
        </row>
        <row r="7">
          <cell r="A7">
            <v>2092</v>
          </cell>
          <cell r="B7">
            <v>244.16</v>
          </cell>
        </row>
        <row r="8">
          <cell r="A8">
            <v>2309</v>
          </cell>
          <cell r="B8">
            <v>432.32</v>
          </cell>
        </row>
        <row r="9">
          <cell r="A9">
            <v>2402</v>
          </cell>
          <cell r="B9">
            <v>311.25</v>
          </cell>
        </row>
        <row r="10">
          <cell r="A10">
            <v>3045</v>
          </cell>
          <cell r="B10">
            <v>302.09000000000003</v>
          </cell>
        </row>
        <row r="11">
          <cell r="A11">
            <v>3047</v>
          </cell>
          <cell r="B11">
            <v>560.41</v>
          </cell>
        </row>
        <row r="12">
          <cell r="A12">
            <v>3057</v>
          </cell>
          <cell r="B12">
            <v>118.77</v>
          </cell>
        </row>
        <row r="13">
          <cell r="A13">
            <v>4025</v>
          </cell>
          <cell r="B13">
            <v>259.37</v>
          </cell>
        </row>
        <row r="14">
          <cell r="A14">
            <v>4041</v>
          </cell>
          <cell r="B14">
            <v>744.04</v>
          </cell>
        </row>
        <row r="15">
          <cell r="A15">
            <v>4053</v>
          </cell>
          <cell r="B15">
            <v>1003.39</v>
          </cell>
        </row>
        <row r="16">
          <cell r="A16">
            <v>4084</v>
          </cell>
          <cell r="B16">
            <v>280.03000000000003</v>
          </cell>
        </row>
        <row r="17">
          <cell r="A17">
            <v>4599</v>
          </cell>
          <cell r="B17">
            <v>1789.7199999999998</v>
          </cell>
        </row>
        <row r="18">
          <cell r="A18">
            <v>5068</v>
          </cell>
          <cell r="B18">
            <v>750.75</v>
          </cell>
        </row>
        <row r="19">
          <cell r="A19">
            <v>5074</v>
          </cell>
          <cell r="B19">
            <v>569.48</v>
          </cell>
        </row>
        <row r="20">
          <cell r="A20">
            <v>5094</v>
          </cell>
          <cell r="B20">
            <v>145.25</v>
          </cell>
        </row>
        <row r="21">
          <cell r="A21">
            <v>7054</v>
          </cell>
          <cell r="B21">
            <v>142.97999999999999</v>
          </cell>
        </row>
        <row r="22">
          <cell r="A22">
            <v>7088</v>
          </cell>
          <cell r="B22">
            <v>270.84000000000003</v>
          </cell>
        </row>
        <row r="23">
          <cell r="A23">
            <v>8150</v>
          </cell>
          <cell r="B23">
            <v>423.51</v>
          </cell>
        </row>
        <row r="24">
          <cell r="A24">
            <v>9035</v>
          </cell>
          <cell r="B24">
            <v>365.70000000000005</v>
          </cell>
        </row>
        <row r="25">
          <cell r="A25">
            <v>9123</v>
          </cell>
          <cell r="B25">
            <v>167.85</v>
          </cell>
        </row>
        <row r="26">
          <cell r="A26">
            <v>19186</v>
          </cell>
          <cell r="B26">
            <v>1789.7199999999998</v>
          </cell>
        </row>
        <row r="27">
          <cell r="A27">
            <v>22415</v>
          </cell>
          <cell r="B27">
            <v>190.84</v>
          </cell>
        </row>
        <row r="28">
          <cell r="A28">
            <v>23091</v>
          </cell>
          <cell r="B28">
            <v>387.79</v>
          </cell>
        </row>
        <row r="29">
          <cell r="A29">
            <v>24083</v>
          </cell>
          <cell r="B29">
            <v>946.41</v>
          </cell>
        </row>
        <row r="30">
          <cell r="A30">
            <v>24503</v>
          </cell>
          <cell r="B30">
            <v>446.22999999999996</v>
          </cell>
        </row>
        <row r="31">
          <cell r="A31">
            <v>25294</v>
          </cell>
          <cell r="B31">
            <v>75.37</v>
          </cell>
        </row>
        <row r="32">
          <cell r="A32">
            <v>27494</v>
          </cell>
          <cell r="B32">
            <v>691.67</v>
          </cell>
        </row>
        <row r="33">
          <cell r="A33">
            <v>28238</v>
          </cell>
          <cell r="B33">
            <v>1789.7199999999998</v>
          </cell>
        </row>
        <row r="34">
          <cell r="A34">
            <v>31065</v>
          </cell>
          <cell r="B34">
            <v>847.6</v>
          </cell>
        </row>
        <row r="35">
          <cell r="A35">
            <v>34003</v>
          </cell>
          <cell r="B35">
            <v>1249.56</v>
          </cell>
        </row>
        <row r="36">
          <cell r="A36">
            <v>202645</v>
          </cell>
          <cell r="B36">
            <v>741.19</v>
          </cell>
        </row>
        <row r="37">
          <cell r="A37">
            <v>207707</v>
          </cell>
          <cell r="B37">
            <v>173.01</v>
          </cell>
        </row>
        <row r="38">
          <cell r="A38">
            <v>788067</v>
          </cell>
          <cell r="B38">
            <v>245.76</v>
          </cell>
        </row>
        <row r="39">
          <cell r="A39">
            <v>877055</v>
          </cell>
          <cell r="B39">
            <v>874.88</v>
          </cell>
        </row>
        <row r="40">
          <cell r="A40">
            <v>887133</v>
          </cell>
          <cell r="B40">
            <v>1258.97</v>
          </cell>
        </row>
        <row r="41">
          <cell r="A41">
            <v>888099</v>
          </cell>
          <cell r="B41">
            <v>1765.9699999999998</v>
          </cell>
        </row>
        <row r="42">
          <cell r="A42">
            <v>899135</v>
          </cell>
          <cell r="B42">
            <v>269.75</v>
          </cell>
        </row>
        <row r="43">
          <cell r="A43">
            <v>899157</v>
          </cell>
          <cell r="B43">
            <v>542.77</v>
          </cell>
        </row>
        <row r="44">
          <cell r="A44">
            <v>909210</v>
          </cell>
          <cell r="B44">
            <v>1157.3700000000001</v>
          </cell>
        </row>
        <row r="45">
          <cell r="A45">
            <v>909253</v>
          </cell>
          <cell r="B45">
            <v>875.28</v>
          </cell>
        </row>
        <row r="46">
          <cell r="A46">
            <v>919343</v>
          </cell>
          <cell r="B46">
            <v>3483.79</v>
          </cell>
        </row>
        <row r="47">
          <cell r="A47">
            <v>930545</v>
          </cell>
          <cell r="B47">
            <v>1408.0800000000002</v>
          </cell>
        </row>
        <row r="48">
          <cell r="A48">
            <v>960083</v>
          </cell>
          <cell r="B48">
            <v>1545.5500000000002</v>
          </cell>
        </row>
        <row r="49">
          <cell r="A49">
            <v>970069</v>
          </cell>
          <cell r="B49">
            <v>1912.4499999999998</v>
          </cell>
        </row>
        <row r="50">
          <cell r="A50">
            <v>970102</v>
          </cell>
          <cell r="B50">
            <v>191.27</v>
          </cell>
        </row>
        <row r="51">
          <cell r="A51" t="str">
            <v>7770A</v>
          </cell>
          <cell r="B51">
            <v>2004.94</v>
          </cell>
        </row>
      </sheetData>
      <sheetData sheetId="2"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2">
    <pageSetUpPr fitToPage="1"/>
  </sheetPr>
  <dimension ref="A1:AU286"/>
  <sheetViews>
    <sheetView tabSelected="1" zoomScale="70" zoomScaleNormal="70" workbookViewId="0">
      <pane xSplit="2" ySplit="9" topLeftCell="AC10" activePane="bottomRight" state="frozen"/>
      <selection activeCell="AT265" activeCellId="6" sqref="AT199 AT226 AT229 AT245 AT250 AT264 AT265"/>
      <selection pane="topRight" activeCell="AT265" activeCellId="6" sqref="AT199 AT226 AT229 AT245 AT250 AT264 AT265"/>
      <selection pane="bottomLeft" activeCell="AT265" activeCellId="6" sqref="AT199 AT226 AT229 AT245 AT250 AT264 AT265"/>
      <selection pane="bottomRight" activeCell="AQ137" sqref="AQ137"/>
    </sheetView>
  </sheetViews>
  <sheetFormatPr defaultRowHeight="15" outlineLevelRow="1" outlineLevelCol="2"/>
  <cols>
    <col min="1" max="1" width="33.140625" customWidth="1"/>
    <col min="2" max="2" width="7.28515625" customWidth="1" outlineLevel="1"/>
    <col min="3" max="3" width="4.42578125" customWidth="1"/>
    <col min="4" max="4" width="17" customWidth="1"/>
    <col min="5" max="5" width="15.85546875" customWidth="1" outlineLevel="2"/>
    <col min="6" max="6" width="16" style="11" bestFit="1" customWidth="1"/>
    <col min="7" max="7" width="11.7109375" style="11" customWidth="1"/>
    <col min="8" max="8" width="13.42578125" customWidth="1"/>
    <col min="9" max="9" width="11.7109375" customWidth="1"/>
    <col min="10" max="15" width="11.7109375" style="11" customWidth="1"/>
    <col min="16" max="16" width="12.42578125" style="11" customWidth="1"/>
    <col min="17" max="17" width="15.5703125" style="11" customWidth="1" outlineLevel="1"/>
    <col min="18" max="18" width="14.85546875" customWidth="1" outlineLevel="1" collapsed="1"/>
    <col min="19" max="19" width="13.140625" customWidth="1"/>
    <col min="20" max="20" width="1.7109375" customWidth="1"/>
    <col min="21" max="21" width="15.7109375" style="11" customWidth="1" collapsed="1"/>
    <col min="22" max="22" width="1.7109375" customWidth="1"/>
    <col min="23" max="23" width="15.7109375" customWidth="1"/>
    <col min="24" max="24" width="15.5703125" customWidth="1"/>
    <col min="25" max="25" width="15.5703125" style="11" customWidth="1" outlineLevel="1"/>
    <col min="26" max="26" width="22.5703125" customWidth="1"/>
    <col min="27" max="27" width="1.7109375" customWidth="1"/>
    <col min="28" max="28" width="15.5703125" customWidth="1" outlineLevel="1"/>
    <col min="29" max="29" width="17.5703125" style="11" customWidth="1" outlineLevel="1"/>
    <col min="30" max="30" width="13" customWidth="1"/>
    <col min="31" max="31" width="15.7109375" customWidth="1"/>
    <col min="32" max="32" width="1.7109375" customWidth="1"/>
    <col min="33" max="33" width="15.7109375" customWidth="1" outlineLevel="1"/>
    <col min="34" max="34" width="13.7109375" style="11" customWidth="1" outlineLevel="1"/>
    <col min="35" max="35" width="11.7109375" style="28" customWidth="1" outlineLevel="1"/>
    <col min="36" max="36" width="13.5703125" style="28" customWidth="1" outlineLevel="1"/>
    <col min="37" max="37" width="15.7109375" customWidth="1"/>
    <col min="38" max="38" width="1.7109375" customWidth="1"/>
    <col min="39" max="39" width="15.7109375" customWidth="1" outlineLevel="1"/>
    <col min="40" max="40" width="1.7109375" customWidth="1" outlineLevel="1"/>
    <col min="41" max="41" width="14.85546875" customWidth="1"/>
    <col min="42" max="42" width="41" customWidth="1"/>
    <col min="43" max="43" width="47.140625" bestFit="1" customWidth="1"/>
    <col min="44" max="44" width="54.28515625" style="85" customWidth="1"/>
    <col min="46" max="46" width="40.140625" customWidth="1"/>
    <col min="47" max="47" width="18.5703125" customWidth="1"/>
  </cols>
  <sheetData>
    <row r="1" spans="1:44">
      <c r="A1" s="5"/>
      <c r="B1" s="2"/>
      <c r="AI1"/>
      <c r="AJ1"/>
      <c r="AM1" s="13"/>
    </row>
    <row r="2" spans="1:44">
      <c r="A2" s="1"/>
      <c r="B2" s="2"/>
      <c r="Q2" s="69"/>
      <c r="R2" s="13"/>
      <c r="AC2" s="42"/>
      <c r="AH2" s="42"/>
      <c r="AI2"/>
      <c r="AJ2"/>
      <c r="AM2" s="42"/>
      <c r="AP2" s="47"/>
    </row>
    <row r="3" spans="1:44">
      <c r="A3" s="3"/>
      <c r="B3" s="2"/>
      <c r="AB3" s="18"/>
      <c r="AC3" s="42"/>
      <c r="AH3" s="15"/>
      <c r="AI3"/>
      <c r="AJ3" s="13"/>
      <c r="AM3" s="43"/>
      <c r="AP3" s="47"/>
      <c r="AQ3" s="47"/>
    </row>
    <row r="4" spans="1:44" ht="15" customHeight="1">
      <c r="A4" s="19"/>
      <c r="B4" s="2"/>
      <c r="F4" s="64"/>
      <c r="G4" s="64"/>
      <c r="H4" s="18"/>
      <c r="I4" s="77"/>
      <c r="J4" s="15"/>
      <c r="K4" s="15"/>
      <c r="L4" s="15"/>
      <c r="M4" s="15"/>
      <c r="N4" s="15"/>
      <c r="O4" s="15"/>
      <c r="P4" s="15"/>
      <c r="Q4" s="15"/>
      <c r="R4" s="18"/>
      <c r="U4" s="19"/>
      <c r="X4" s="18"/>
      <c r="Y4" s="15"/>
      <c r="AB4" s="37"/>
      <c r="AC4" s="15"/>
      <c r="AD4" s="18"/>
      <c r="AH4" s="42"/>
      <c r="AI4" s="18"/>
      <c r="AJ4" s="18"/>
      <c r="AM4" s="43"/>
      <c r="AP4" s="47"/>
      <c r="AQ4" s="47"/>
    </row>
    <row r="5" spans="1:44">
      <c r="A5" s="3"/>
      <c r="B5" s="2"/>
      <c r="F5" s="68"/>
      <c r="G5" s="68"/>
      <c r="H5" s="89"/>
      <c r="I5" s="89"/>
      <c r="J5" s="90"/>
      <c r="K5" s="89"/>
      <c r="L5" s="90"/>
      <c r="M5" s="90"/>
      <c r="N5" s="90"/>
      <c r="O5" s="89"/>
      <c r="P5" s="89"/>
      <c r="Q5" s="56"/>
      <c r="R5" s="37"/>
      <c r="U5" s="19"/>
      <c r="X5" s="37"/>
      <c r="Y5" s="56"/>
      <c r="AB5" s="37"/>
      <c r="AC5" s="42"/>
      <c r="AD5" s="37"/>
      <c r="AH5" s="42"/>
      <c r="AI5" s="37"/>
      <c r="AJ5" s="37"/>
      <c r="AM5" s="62"/>
      <c r="AP5" s="47"/>
      <c r="AQ5" s="47"/>
    </row>
    <row r="6" spans="1:44">
      <c r="B6" s="2"/>
      <c r="D6" s="15"/>
      <c r="E6" s="15"/>
      <c r="F6" s="67"/>
      <c r="G6" s="67"/>
      <c r="H6" s="91"/>
      <c r="I6" s="91"/>
      <c r="J6" s="90"/>
      <c r="K6" s="90"/>
      <c r="L6" s="90"/>
      <c r="M6" s="90"/>
      <c r="N6" s="90"/>
      <c r="O6" s="90"/>
      <c r="P6" s="90"/>
      <c r="Q6" s="56"/>
      <c r="R6" s="37"/>
      <c r="U6" s="15"/>
      <c r="W6" s="18"/>
      <c r="X6" s="37"/>
      <c r="Y6" s="56"/>
      <c r="Z6" s="18"/>
      <c r="AB6" s="37"/>
      <c r="AC6" s="43"/>
      <c r="AD6" s="37"/>
      <c r="AE6" s="18"/>
      <c r="AG6" s="18"/>
      <c r="AH6" s="15"/>
      <c r="AI6" s="37"/>
      <c r="AJ6" s="37"/>
      <c r="AK6" s="18"/>
      <c r="AM6" s="18"/>
      <c r="AP6" s="42"/>
      <c r="AQ6" s="42"/>
    </row>
    <row r="7" spans="1:44" ht="15" customHeight="1">
      <c r="A7" s="24"/>
      <c r="B7" s="4"/>
      <c r="D7" s="58"/>
      <c r="E7" s="65"/>
      <c r="F7" s="56"/>
      <c r="G7" s="56"/>
      <c r="H7" s="38"/>
      <c r="I7" s="38"/>
      <c r="J7" s="56"/>
      <c r="K7" s="56"/>
      <c r="L7" s="56"/>
      <c r="M7" s="56"/>
      <c r="N7" s="56"/>
      <c r="O7" s="56"/>
      <c r="P7" s="56"/>
      <c r="Q7" s="56"/>
      <c r="R7" s="37"/>
      <c r="S7" s="59"/>
      <c r="U7" s="49"/>
      <c r="W7" s="20"/>
      <c r="X7" s="37"/>
      <c r="Y7" s="56"/>
      <c r="Z7" s="49"/>
      <c r="AB7" s="37"/>
      <c r="AC7" s="43"/>
      <c r="AD7" s="37"/>
      <c r="AE7" s="49"/>
      <c r="AG7" s="20"/>
      <c r="AH7" s="42"/>
      <c r="AI7" s="37"/>
      <c r="AJ7" s="37"/>
      <c r="AK7" s="49"/>
      <c r="AM7" s="49"/>
      <c r="AO7" s="20"/>
      <c r="AP7" s="20"/>
      <c r="AQ7" s="20"/>
    </row>
    <row r="8" spans="1:44">
      <c r="A8" s="3"/>
      <c r="D8" s="60"/>
      <c r="E8" s="66"/>
      <c r="F8" s="56"/>
      <c r="G8" s="56"/>
      <c r="H8" s="63"/>
      <c r="I8" s="63"/>
      <c r="J8" s="56"/>
      <c r="K8" s="56"/>
      <c r="L8" s="56"/>
      <c r="M8" s="56"/>
      <c r="N8" s="56"/>
      <c r="O8" s="56"/>
      <c r="P8" s="56"/>
      <c r="Q8" s="56"/>
      <c r="R8" s="37"/>
      <c r="S8" s="59"/>
      <c r="U8" s="50"/>
      <c r="W8" s="21"/>
      <c r="X8" s="37"/>
      <c r="Y8" s="56"/>
      <c r="Z8" s="50"/>
      <c r="AB8" s="37"/>
      <c r="AC8" s="43"/>
      <c r="AD8" s="37"/>
      <c r="AE8" s="52"/>
      <c r="AG8" s="21"/>
      <c r="AH8" s="43"/>
      <c r="AI8" s="37"/>
      <c r="AJ8" s="37"/>
      <c r="AK8" s="52"/>
      <c r="AM8" s="50"/>
      <c r="AO8" s="21"/>
      <c r="AP8" s="21"/>
      <c r="AQ8" s="21"/>
    </row>
    <row r="9" spans="1:44">
      <c r="A9" s="54"/>
      <c r="B9" s="55"/>
      <c r="D9" s="61"/>
      <c r="E9" s="66"/>
      <c r="F9" s="56"/>
      <c r="G9" s="56"/>
      <c r="H9" s="63"/>
      <c r="I9" s="63"/>
      <c r="J9" s="56"/>
      <c r="K9" s="56"/>
      <c r="L9" s="56"/>
      <c r="M9" s="56"/>
      <c r="N9" s="56"/>
      <c r="O9" s="56"/>
      <c r="P9" s="56"/>
      <c r="Q9" s="56"/>
      <c r="R9" s="37"/>
      <c r="S9" s="59"/>
      <c r="U9" s="51"/>
      <c r="W9" s="22"/>
      <c r="X9" s="37"/>
      <c r="Y9" s="56"/>
      <c r="Z9" s="51"/>
      <c r="AB9" s="37"/>
      <c r="AC9" s="43"/>
      <c r="AD9" s="37"/>
      <c r="AE9" s="53"/>
      <c r="AG9" s="22"/>
      <c r="AH9" s="43"/>
      <c r="AI9" s="37"/>
      <c r="AJ9" s="37"/>
      <c r="AK9" s="53"/>
      <c r="AM9" s="51"/>
      <c r="AO9" s="22"/>
      <c r="AP9" s="22"/>
      <c r="AQ9" s="22"/>
    </row>
    <row r="10" spans="1:44" s="11" customFormat="1">
      <c r="A10" s="76" t="s">
        <v>2</v>
      </c>
      <c r="B10" s="23"/>
      <c r="D10" s="41">
        <v>2090.96</v>
      </c>
      <c r="E10" s="41"/>
      <c r="F10" s="40"/>
      <c r="G10" s="40"/>
      <c r="H10" s="40"/>
      <c r="I10" s="40"/>
      <c r="J10" s="40"/>
      <c r="K10" s="40"/>
      <c r="L10" s="40"/>
      <c r="M10" s="40" t="str">
        <f>IFERROR(VLOOKUP(A10:A120,[1]Sheet2!$A$4:$B$10,2,FALSE),"")</f>
        <v/>
      </c>
      <c r="N10" s="40"/>
      <c r="O10" s="40"/>
      <c r="P10" s="40"/>
      <c r="Q10" s="88">
        <v>-2090.96</v>
      </c>
      <c r="R10" s="40"/>
      <c r="S10" s="12">
        <f>SUM(F10:R10)</f>
        <v>-2090.96</v>
      </c>
      <c r="U10" s="8">
        <f>+S10+E10+D10</f>
        <v>0</v>
      </c>
      <c r="W10" s="41">
        <v>0</v>
      </c>
      <c r="X10" s="48">
        <f>-Q10</f>
        <v>2090.96</v>
      </c>
      <c r="Y10" s="40">
        <f>+-W10</f>
        <v>0</v>
      </c>
      <c r="Z10" s="8">
        <f>SUM(W10:Y10)</f>
        <v>2090.96</v>
      </c>
      <c r="AB10" s="40">
        <f>+W10</f>
        <v>0</v>
      </c>
      <c r="AC10" s="35"/>
      <c r="AD10" s="40">
        <f>IFERROR(-AB10,"")</f>
        <v>0</v>
      </c>
      <c r="AE10" s="8">
        <f>SUM(AB10:AD10)</f>
        <v>0</v>
      </c>
      <c r="AG10" s="41">
        <v>0</v>
      </c>
      <c r="AH10" s="57"/>
      <c r="AI10" s="40"/>
      <c r="AJ10" s="40"/>
      <c r="AK10" s="45">
        <f>SUM(AG10:AJ10)</f>
        <v>0</v>
      </c>
      <c r="AM10" s="41">
        <v>0</v>
      </c>
      <c r="AO10" s="41">
        <f>+U10+AK10</f>
        <v>0</v>
      </c>
      <c r="AP10" s="86"/>
      <c r="AQ10" s="117">
        <f t="shared" ref="AQ10:AQ43" si="0">IF(AND((AO10-AP10)&lt;0.0001,(AO10-AP10)&gt;-0.0001),0,(AO10-AP10))</f>
        <v>0</v>
      </c>
      <c r="AR10" s="92"/>
    </row>
    <row r="11" spans="1:44" s="11" customFormat="1" outlineLevel="1">
      <c r="A11" s="76" t="s">
        <v>2</v>
      </c>
      <c r="B11" s="23"/>
      <c r="D11" s="41">
        <v>0</v>
      </c>
      <c r="E11" s="41"/>
      <c r="F11" s="40"/>
      <c r="G11" s="40"/>
      <c r="H11" s="40"/>
      <c r="I11" s="40"/>
      <c r="J11" s="40"/>
      <c r="K11" s="40"/>
      <c r="L11" s="40"/>
      <c r="M11" s="40" t="str">
        <f>IFERROR(VLOOKUP(A11:A121,[1]Sheet2!$A$4:$B$10,2,FALSE),"")</f>
        <v/>
      </c>
      <c r="N11" s="40"/>
      <c r="O11" s="40"/>
      <c r="P11" s="40"/>
      <c r="Q11" s="88"/>
      <c r="R11" s="40"/>
      <c r="S11" s="12">
        <f t="shared" ref="S11:S74" si="1">SUM(F11:R11)</f>
        <v>0</v>
      </c>
      <c r="U11" s="8">
        <f t="shared" ref="U11:U74" si="2">+S11+E11+D11</f>
        <v>0</v>
      </c>
      <c r="W11" s="41">
        <v>0</v>
      </c>
      <c r="X11" s="48">
        <f t="shared" ref="X11:X74" si="3">-Q11</f>
        <v>0</v>
      </c>
      <c r="Y11" s="40">
        <f t="shared" ref="Y11:Y74" si="4">+-W11</f>
        <v>0</v>
      </c>
      <c r="Z11" s="8">
        <f t="shared" ref="Z11:Z75" si="5">SUM(W11:Y11)</f>
        <v>0</v>
      </c>
      <c r="AB11" s="40">
        <f t="shared" ref="AB11:AB74" si="6">IFERROR(-Y11-AJ11,"")</f>
        <v>0</v>
      </c>
      <c r="AC11" s="35"/>
      <c r="AD11" s="40">
        <f t="shared" ref="AD11:AD74" si="7">IFERROR(-AB11,"")</f>
        <v>0</v>
      </c>
      <c r="AE11" s="8">
        <f>SUM(AB11:AD11)</f>
        <v>0</v>
      </c>
      <c r="AG11" s="41">
        <v>0</v>
      </c>
      <c r="AH11" s="57"/>
      <c r="AI11" s="40"/>
      <c r="AJ11" s="40"/>
      <c r="AK11" s="45">
        <f t="shared" ref="AK11:AK75" si="8">SUM(AG11:AJ11)</f>
        <v>0</v>
      </c>
      <c r="AM11" s="41">
        <v>0</v>
      </c>
      <c r="AO11" s="41">
        <f t="shared" ref="AO11:AO74" si="9">+U11+AK11</f>
        <v>0</v>
      </c>
      <c r="AP11" s="86"/>
      <c r="AQ11" s="117">
        <f t="shared" si="0"/>
        <v>0</v>
      </c>
      <c r="AR11" s="92"/>
    </row>
    <row r="12" spans="1:44" s="11" customFormat="1" outlineLevel="1">
      <c r="A12" s="76" t="s">
        <v>2</v>
      </c>
      <c r="B12" s="23"/>
      <c r="D12" s="41">
        <v>0</v>
      </c>
      <c r="E12" s="41"/>
      <c r="F12" s="40"/>
      <c r="G12" s="40"/>
      <c r="H12" s="40"/>
      <c r="I12" s="40"/>
      <c r="J12" s="40"/>
      <c r="K12" s="40"/>
      <c r="L12" s="40"/>
      <c r="M12" s="40" t="str">
        <f>IFERROR(VLOOKUP(A12:A123,[1]Sheet2!$A$4:$B$10,2,FALSE),"")</f>
        <v/>
      </c>
      <c r="N12" s="40"/>
      <c r="O12" s="40"/>
      <c r="P12" s="40"/>
      <c r="Q12" s="88"/>
      <c r="R12" s="40"/>
      <c r="S12" s="12">
        <f t="shared" si="1"/>
        <v>0</v>
      </c>
      <c r="U12" s="8">
        <f t="shared" si="2"/>
        <v>0</v>
      </c>
      <c r="W12" s="41">
        <v>0</v>
      </c>
      <c r="X12" s="48">
        <f t="shared" si="3"/>
        <v>0</v>
      </c>
      <c r="Y12" s="40">
        <f t="shared" si="4"/>
        <v>0</v>
      </c>
      <c r="Z12" s="8">
        <f>SUM(W12:Y12)</f>
        <v>0</v>
      </c>
      <c r="AB12" s="40">
        <f t="shared" si="6"/>
        <v>0</v>
      </c>
      <c r="AC12" s="35"/>
      <c r="AD12" s="40">
        <f t="shared" si="7"/>
        <v>0</v>
      </c>
      <c r="AE12" s="8">
        <f>SUM(AB12:AD12)</f>
        <v>0</v>
      </c>
      <c r="AG12" s="41">
        <v>0</v>
      </c>
      <c r="AH12" s="57"/>
      <c r="AI12" s="40"/>
      <c r="AJ12" s="40"/>
      <c r="AK12" s="45">
        <f t="shared" si="8"/>
        <v>0</v>
      </c>
      <c r="AM12" s="41">
        <v>0</v>
      </c>
      <c r="AO12" s="41">
        <f t="shared" si="9"/>
        <v>0</v>
      </c>
      <c r="AP12" s="86"/>
      <c r="AQ12" s="117">
        <f t="shared" si="0"/>
        <v>0</v>
      </c>
      <c r="AR12" s="92"/>
    </row>
    <row r="13" spans="1:44" s="11" customFormat="1" outlineLevel="1">
      <c r="A13" s="76" t="s">
        <v>2</v>
      </c>
      <c r="B13" s="23"/>
      <c r="D13" s="41">
        <v>0</v>
      </c>
      <c r="E13" s="41"/>
      <c r="F13" s="40"/>
      <c r="G13" s="40"/>
      <c r="H13" s="40"/>
      <c r="I13" s="40"/>
      <c r="J13" s="40"/>
      <c r="K13" s="40"/>
      <c r="L13" s="40"/>
      <c r="M13" s="40" t="str">
        <f>IFERROR(VLOOKUP(A13:A125,[1]Sheet2!$A$4:$B$10,2,FALSE),"")</f>
        <v/>
      </c>
      <c r="N13" s="40"/>
      <c r="O13" s="40"/>
      <c r="P13" s="40"/>
      <c r="Q13" s="88"/>
      <c r="R13" s="40"/>
      <c r="S13" s="12">
        <f t="shared" si="1"/>
        <v>0</v>
      </c>
      <c r="U13" s="8">
        <f t="shared" si="2"/>
        <v>0</v>
      </c>
      <c r="W13" s="41">
        <v>0</v>
      </c>
      <c r="X13" s="48">
        <f t="shared" si="3"/>
        <v>0</v>
      </c>
      <c r="Y13" s="40">
        <f t="shared" si="4"/>
        <v>0</v>
      </c>
      <c r="Z13" s="8">
        <f t="shared" si="5"/>
        <v>0</v>
      </c>
      <c r="AB13" s="40">
        <f t="shared" si="6"/>
        <v>0</v>
      </c>
      <c r="AC13" s="35"/>
      <c r="AD13" s="40">
        <f t="shared" si="7"/>
        <v>0</v>
      </c>
      <c r="AE13" s="8">
        <f>SUM(AB13:AD13)</f>
        <v>0</v>
      </c>
      <c r="AG13" s="41">
        <v>0</v>
      </c>
      <c r="AH13" s="57"/>
      <c r="AI13" s="40"/>
      <c r="AJ13" s="40"/>
      <c r="AK13" s="45">
        <f t="shared" si="8"/>
        <v>0</v>
      </c>
      <c r="AM13" s="41">
        <v>0</v>
      </c>
      <c r="AO13" s="41">
        <f t="shared" si="9"/>
        <v>0</v>
      </c>
      <c r="AP13" s="86"/>
      <c r="AQ13" s="117">
        <f t="shared" si="0"/>
        <v>0</v>
      </c>
      <c r="AR13" s="92"/>
    </row>
    <row r="14" spans="1:44" s="11" customFormat="1">
      <c r="A14" s="76" t="s">
        <v>2</v>
      </c>
      <c r="B14" s="23"/>
      <c r="D14" s="41">
        <v>4226.119999999999</v>
      </c>
      <c r="E14" s="41"/>
      <c r="F14" s="40"/>
      <c r="G14" s="88"/>
      <c r="H14" s="88"/>
      <c r="I14" s="88"/>
      <c r="J14" s="88"/>
      <c r="K14" s="88"/>
      <c r="L14" s="88"/>
      <c r="M14" s="88" t="str">
        <f>IFERROR(VLOOKUP(A14:A125,[1]Sheet2!$A$4:$B$10,2,FALSE),"")</f>
        <v/>
      </c>
      <c r="N14" s="88"/>
      <c r="O14" s="88"/>
      <c r="P14" s="88"/>
      <c r="Q14" s="88">
        <v>-4226.12</v>
      </c>
      <c r="R14" s="88"/>
      <c r="S14" s="12">
        <f t="shared" si="1"/>
        <v>-4226.12</v>
      </c>
      <c r="U14" s="8">
        <f t="shared" si="2"/>
        <v>0</v>
      </c>
      <c r="W14" s="41">
        <v>0</v>
      </c>
      <c r="X14" s="48">
        <f t="shared" si="3"/>
        <v>4226.12</v>
      </c>
      <c r="Y14" s="40">
        <f t="shared" si="4"/>
        <v>0</v>
      </c>
      <c r="Z14" s="8">
        <f t="shared" si="5"/>
        <v>4226.12</v>
      </c>
      <c r="AB14" s="40">
        <f t="shared" si="6"/>
        <v>0</v>
      </c>
      <c r="AC14" s="35"/>
      <c r="AD14" s="40">
        <f t="shared" si="7"/>
        <v>0</v>
      </c>
      <c r="AE14" s="8">
        <f t="shared" ref="AE14:AE19" si="10">SUM(AB14:AD14)</f>
        <v>0</v>
      </c>
      <c r="AG14" s="41">
        <v>0</v>
      </c>
      <c r="AH14" s="57"/>
      <c r="AI14" s="40"/>
      <c r="AJ14" s="40"/>
      <c r="AK14" s="45">
        <f t="shared" si="8"/>
        <v>0</v>
      </c>
      <c r="AM14" s="41">
        <v>0</v>
      </c>
      <c r="AO14" s="41">
        <f t="shared" si="9"/>
        <v>0</v>
      </c>
      <c r="AP14" s="86"/>
      <c r="AQ14" s="117">
        <f t="shared" si="0"/>
        <v>0</v>
      </c>
      <c r="AR14" s="92"/>
    </row>
    <row r="15" spans="1:44" s="11" customFormat="1">
      <c r="A15" s="76" t="s">
        <v>2</v>
      </c>
      <c r="B15" s="23"/>
      <c r="D15" s="41">
        <v>27148.99</v>
      </c>
      <c r="E15" s="41"/>
      <c r="F15" s="40"/>
      <c r="G15" s="88"/>
      <c r="H15" s="88"/>
      <c r="I15" s="88"/>
      <c r="J15" s="88"/>
      <c r="K15" s="88">
        <v>169.74</v>
      </c>
      <c r="L15" s="88"/>
      <c r="M15" s="88" t="str">
        <f>IFERROR(VLOOKUP(A15:A125,[1]Sheet2!$A$4:$B$10,2,FALSE),"")</f>
        <v/>
      </c>
      <c r="N15" s="88"/>
      <c r="O15" s="88">
        <v>1748.64</v>
      </c>
      <c r="P15" s="88"/>
      <c r="Q15" s="88">
        <v>-27148.99</v>
      </c>
      <c r="R15" s="88"/>
      <c r="S15" s="12">
        <f>SUM(F15:R15)</f>
        <v>-25230.61</v>
      </c>
      <c r="U15" s="8">
        <f t="shared" si="2"/>
        <v>1918.380000000001</v>
      </c>
      <c r="W15" s="41">
        <v>0</v>
      </c>
      <c r="X15" s="48">
        <f t="shared" si="3"/>
        <v>27148.99</v>
      </c>
      <c r="Y15" s="40">
        <f t="shared" si="4"/>
        <v>0</v>
      </c>
      <c r="Z15" s="8">
        <f>SUM(W15:Y15)</f>
        <v>27148.99</v>
      </c>
      <c r="AB15" s="40">
        <f t="shared" si="6"/>
        <v>0</v>
      </c>
      <c r="AC15" s="35"/>
      <c r="AD15" s="40">
        <f t="shared" si="7"/>
        <v>0</v>
      </c>
      <c r="AE15" s="8">
        <f t="shared" si="10"/>
        <v>0</v>
      </c>
      <c r="AG15" s="41">
        <v>0</v>
      </c>
      <c r="AH15" s="57"/>
      <c r="AI15" s="40"/>
      <c r="AJ15" s="40"/>
      <c r="AK15" s="45">
        <f t="shared" si="8"/>
        <v>0</v>
      </c>
      <c r="AM15" s="41">
        <v>0</v>
      </c>
      <c r="AO15" s="41">
        <f t="shared" si="9"/>
        <v>1918.380000000001</v>
      </c>
      <c r="AP15" s="86">
        <v>5101.4399999999996</v>
      </c>
      <c r="AQ15" s="117">
        <v>0</v>
      </c>
      <c r="AR15" s="92"/>
    </row>
    <row r="16" spans="1:44" s="11" customFormat="1">
      <c r="A16" s="76" t="s">
        <v>2</v>
      </c>
      <c r="B16" s="23"/>
      <c r="D16" s="41">
        <v>9.0949470177292824E-13</v>
      </c>
      <c r="E16" s="41"/>
      <c r="F16" s="40"/>
      <c r="G16" s="88"/>
      <c r="H16" s="88"/>
      <c r="I16" s="88"/>
      <c r="J16" s="88"/>
      <c r="K16" s="88"/>
      <c r="L16" s="88"/>
      <c r="M16" s="88" t="str">
        <f>IFERROR(VLOOKUP(A16:A127,[1]Sheet2!$A$4:$B$10,2,FALSE),"")</f>
        <v/>
      </c>
      <c r="N16" s="88"/>
      <c r="O16" s="88"/>
      <c r="P16" s="88"/>
      <c r="Q16" s="88"/>
      <c r="R16" s="88"/>
      <c r="S16" s="12">
        <f t="shared" si="1"/>
        <v>0</v>
      </c>
      <c r="U16" s="8">
        <f t="shared" si="2"/>
        <v>9.0949470177292824E-13</v>
      </c>
      <c r="W16" s="41">
        <v>0</v>
      </c>
      <c r="X16" s="48">
        <f t="shared" si="3"/>
        <v>0</v>
      </c>
      <c r="Y16" s="40">
        <f t="shared" si="4"/>
        <v>0</v>
      </c>
      <c r="Z16" s="8">
        <f>SUM(W16:Y16)</f>
        <v>0</v>
      </c>
      <c r="AB16" s="40">
        <f>IFERROR(-Y16-AJ16,"")</f>
        <v>0</v>
      </c>
      <c r="AC16" s="35"/>
      <c r="AD16" s="40">
        <f>IFERROR(-AB16,"")</f>
        <v>0</v>
      </c>
      <c r="AE16" s="8">
        <f t="shared" si="10"/>
        <v>0</v>
      </c>
      <c r="AG16" s="41">
        <v>0</v>
      </c>
      <c r="AH16" s="57"/>
      <c r="AI16" s="40"/>
      <c r="AJ16" s="40"/>
      <c r="AK16" s="45">
        <f>SUM(AG16:AJ16)</f>
        <v>0</v>
      </c>
      <c r="AM16" s="41">
        <v>0</v>
      </c>
      <c r="AO16" s="41">
        <f t="shared" si="9"/>
        <v>9.0949470177292824E-13</v>
      </c>
      <c r="AP16" s="86"/>
      <c r="AQ16" s="117">
        <f t="shared" si="0"/>
        <v>0</v>
      </c>
      <c r="AR16" s="92"/>
    </row>
    <row r="17" spans="1:44" s="11" customFormat="1">
      <c r="A17" s="76" t="s">
        <v>2</v>
      </c>
      <c r="B17" s="23"/>
      <c r="D17" s="41">
        <v>976.63999999999987</v>
      </c>
      <c r="E17" s="41"/>
      <c r="F17" s="40"/>
      <c r="G17" s="88"/>
      <c r="H17" s="88"/>
      <c r="I17" s="88"/>
      <c r="J17" s="88"/>
      <c r="K17" s="88"/>
      <c r="L17" s="88"/>
      <c r="M17" s="88" t="str">
        <f>IFERROR(VLOOKUP(A17:A128,[1]Sheet2!$A$4:$B$10,2,FALSE),"")</f>
        <v/>
      </c>
      <c r="N17" s="88"/>
      <c r="O17" s="88"/>
      <c r="P17" s="88"/>
      <c r="Q17" s="88">
        <v>-976.64</v>
      </c>
      <c r="R17" s="88"/>
      <c r="S17" s="12">
        <f t="shared" si="1"/>
        <v>-976.64</v>
      </c>
      <c r="U17" s="8">
        <f t="shared" si="2"/>
        <v>0</v>
      </c>
      <c r="W17" s="41">
        <v>0</v>
      </c>
      <c r="X17" s="48">
        <f t="shared" si="3"/>
        <v>976.64</v>
      </c>
      <c r="Y17" s="40">
        <f t="shared" si="4"/>
        <v>0</v>
      </c>
      <c r="Z17" s="8">
        <f t="shared" si="5"/>
        <v>976.64</v>
      </c>
      <c r="AB17" s="40">
        <f t="shared" si="6"/>
        <v>0</v>
      </c>
      <c r="AC17" s="35"/>
      <c r="AD17" s="40">
        <f t="shared" si="7"/>
        <v>0</v>
      </c>
      <c r="AE17" s="8">
        <f t="shared" si="10"/>
        <v>0</v>
      </c>
      <c r="AG17" s="41">
        <v>0</v>
      </c>
      <c r="AH17" s="57"/>
      <c r="AI17" s="40"/>
      <c r="AJ17" s="40"/>
      <c r="AK17" s="45">
        <f t="shared" si="8"/>
        <v>0</v>
      </c>
      <c r="AM17" s="41">
        <v>0</v>
      </c>
      <c r="AO17" s="41">
        <f t="shared" si="9"/>
        <v>0</v>
      </c>
      <c r="AP17" s="86"/>
      <c r="AQ17" s="117">
        <f>IF(AND((AO17-AP17)&lt;0.0001,(AO17-AP17)&gt;-0.0001),0,(AO17-AP17))</f>
        <v>0</v>
      </c>
      <c r="AR17" s="92"/>
    </row>
    <row r="18" spans="1:44" s="11" customFormat="1">
      <c r="A18" s="76" t="s">
        <v>2</v>
      </c>
      <c r="B18" s="23"/>
      <c r="D18" s="41">
        <v>1729.2799999999997</v>
      </c>
      <c r="E18" s="41"/>
      <c r="F18" s="40"/>
      <c r="G18" s="88"/>
      <c r="H18" s="88"/>
      <c r="I18" s="88"/>
      <c r="J18" s="88"/>
      <c r="K18" s="88"/>
      <c r="L18" s="88"/>
      <c r="M18" s="88" t="str">
        <f>IFERROR(VLOOKUP(A18:A129,[1]Sheet2!$A$4:$B$10,2,FALSE),"")</f>
        <v/>
      </c>
      <c r="N18" s="88"/>
      <c r="O18" s="88"/>
      <c r="P18" s="88"/>
      <c r="Q18" s="88">
        <f>-1729.28</f>
        <v>-1729.28</v>
      </c>
      <c r="R18" s="88"/>
      <c r="S18" s="12">
        <f t="shared" si="1"/>
        <v>-1729.28</v>
      </c>
      <c r="U18" s="8">
        <f t="shared" si="2"/>
        <v>0</v>
      </c>
      <c r="W18" s="41">
        <v>0</v>
      </c>
      <c r="X18" s="48">
        <f t="shared" si="3"/>
        <v>1729.28</v>
      </c>
      <c r="Y18" s="40">
        <f t="shared" si="4"/>
        <v>0</v>
      </c>
      <c r="Z18" s="8">
        <f t="shared" si="5"/>
        <v>1729.28</v>
      </c>
      <c r="AB18" s="40">
        <f t="shared" si="6"/>
        <v>0</v>
      </c>
      <c r="AC18" s="35"/>
      <c r="AD18" s="40">
        <f t="shared" si="7"/>
        <v>0</v>
      </c>
      <c r="AE18" s="8">
        <f t="shared" si="10"/>
        <v>0</v>
      </c>
      <c r="AG18" s="41">
        <v>0</v>
      </c>
      <c r="AH18" s="57"/>
      <c r="AI18" s="40"/>
      <c r="AJ18" s="40"/>
      <c r="AK18" s="45">
        <f t="shared" si="8"/>
        <v>0</v>
      </c>
      <c r="AM18" s="41">
        <v>0</v>
      </c>
      <c r="AO18" s="41">
        <f t="shared" si="9"/>
        <v>0</v>
      </c>
      <c r="AP18" s="86"/>
      <c r="AQ18" s="117">
        <f t="shared" si="0"/>
        <v>0</v>
      </c>
      <c r="AR18" s="92"/>
    </row>
    <row r="19" spans="1:44" s="11" customFormat="1">
      <c r="A19" s="76" t="s">
        <v>2</v>
      </c>
      <c r="B19" s="23"/>
      <c r="D19" s="41">
        <v>1245</v>
      </c>
      <c r="E19" s="41"/>
      <c r="F19" s="40"/>
      <c r="G19" s="88"/>
      <c r="H19" s="88"/>
      <c r="I19" s="88"/>
      <c r="J19" s="88"/>
      <c r="K19" s="88"/>
      <c r="L19" s="88"/>
      <c r="M19" s="88" t="str">
        <f>IFERROR(VLOOKUP(A19:A130,[1]Sheet2!$A$4:$B$10,2,FALSE),"")</f>
        <v/>
      </c>
      <c r="N19" s="88"/>
      <c r="O19" s="88"/>
      <c r="P19" s="88"/>
      <c r="Q19" s="88">
        <v>-1245</v>
      </c>
      <c r="R19" s="88"/>
      <c r="S19" s="12">
        <f t="shared" si="1"/>
        <v>-1245</v>
      </c>
      <c r="U19" s="8">
        <f t="shared" si="2"/>
        <v>0</v>
      </c>
      <c r="W19" s="41">
        <v>0</v>
      </c>
      <c r="X19" s="48">
        <f t="shared" si="3"/>
        <v>1245</v>
      </c>
      <c r="Y19" s="40">
        <f t="shared" si="4"/>
        <v>0</v>
      </c>
      <c r="Z19" s="8">
        <f t="shared" si="5"/>
        <v>1245</v>
      </c>
      <c r="AB19" s="40">
        <f t="shared" si="6"/>
        <v>0</v>
      </c>
      <c r="AC19" s="35"/>
      <c r="AD19" s="40">
        <f t="shared" si="7"/>
        <v>0</v>
      </c>
      <c r="AE19" s="8">
        <f t="shared" si="10"/>
        <v>0</v>
      </c>
      <c r="AG19" s="41">
        <v>0</v>
      </c>
      <c r="AH19" s="57"/>
      <c r="AI19" s="40"/>
      <c r="AJ19" s="40"/>
      <c r="AK19" s="45">
        <f t="shared" si="8"/>
        <v>0</v>
      </c>
      <c r="AM19" s="41">
        <v>0</v>
      </c>
      <c r="AO19" s="41">
        <f t="shared" si="9"/>
        <v>0</v>
      </c>
      <c r="AP19" s="86"/>
      <c r="AQ19" s="117">
        <f t="shared" si="0"/>
        <v>0</v>
      </c>
      <c r="AR19" s="92"/>
    </row>
    <row r="20" spans="1:44" s="11" customFormat="1" outlineLevel="1">
      <c r="A20" s="76" t="s">
        <v>2</v>
      </c>
      <c r="B20" s="75"/>
      <c r="D20" s="41">
        <v>0</v>
      </c>
      <c r="E20" s="41"/>
      <c r="F20" s="40"/>
      <c r="G20" s="88"/>
      <c r="H20" s="88"/>
      <c r="I20" s="88"/>
      <c r="J20" s="88"/>
      <c r="K20" s="88"/>
      <c r="L20" s="88"/>
      <c r="M20" s="88" t="str">
        <f>IFERROR(VLOOKUP(A20:A131,[1]Sheet2!$A$4:$B$10,2,FALSE),"")</f>
        <v/>
      </c>
      <c r="N20" s="88"/>
      <c r="O20" s="88"/>
      <c r="P20" s="88"/>
      <c r="Q20" s="88"/>
      <c r="R20" s="88"/>
      <c r="S20" s="12">
        <f t="shared" si="1"/>
        <v>0</v>
      </c>
      <c r="U20" s="8">
        <f t="shared" si="2"/>
        <v>0</v>
      </c>
      <c r="W20" s="41">
        <v>0</v>
      </c>
      <c r="X20" s="48">
        <f t="shared" si="3"/>
        <v>0</v>
      </c>
      <c r="Y20" s="40">
        <f t="shared" si="4"/>
        <v>0</v>
      </c>
      <c r="Z20" s="8">
        <f t="shared" si="5"/>
        <v>0</v>
      </c>
      <c r="AB20" s="40">
        <f t="shared" si="6"/>
        <v>0</v>
      </c>
      <c r="AC20" s="35"/>
      <c r="AD20" s="40">
        <f t="shared" si="7"/>
        <v>0</v>
      </c>
      <c r="AE20" s="8">
        <f t="shared" ref="AE20:AE35" si="11">SUM(AB20:AD20)</f>
        <v>0</v>
      </c>
      <c r="AF20" s="7"/>
      <c r="AG20" s="41">
        <v>0</v>
      </c>
      <c r="AH20" s="57"/>
      <c r="AI20" s="40"/>
      <c r="AJ20" s="40"/>
      <c r="AK20" s="45">
        <f t="shared" si="8"/>
        <v>0</v>
      </c>
      <c r="AM20" s="41">
        <v>0</v>
      </c>
      <c r="AO20" s="41">
        <f t="shared" si="9"/>
        <v>0</v>
      </c>
      <c r="AP20" s="86"/>
      <c r="AQ20" s="117">
        <f t="shared" si="0"/>
        <v>0</v>
      </c>
      <c r="AR20" s="92"/>
    </row>
    <row r="21" spans="1:44" s="11" customFormat="1" outlineLevel="1">
      <c r="A21" s="76" t="s">
        <v>2</v>
      </c>
      <c r="B21" s="23"/>
      <c r="D21" s="41">
        <v>0</v>
      </c>
      <c r="E21" s="41"/>
      <c r="F21" s="40"/>
      <c r="G21" s="88"/>
      <c r="H21" s="88"/>
      <c r="I21" s="88"/>
      <c r="J21" s="88"/>
      <c r="K21" s="88"/>
      <c r="L21" s="88"/>
      <c r="M21" s="88" t="str">
        <f>IFERROR(VLOOKUP(A21:A132,[1]Sheet2!$A$4:$B$10,2,FALSE),"")</f>
        <v/>
      </c>
      <c r="N21" s="88"/>
      <c r="O21" s="88"/>
      <c r="P21" s="88"/>
      <c r="Q21" s="88"/>
      <c r="R21" s="88"/>
      <c r="S21" s="12">
        <f t="shared" si="1"/>
        <v>0</v>
      </c>
      <c r="U21" s="8">
        <f t="shared" si="2"/>
        <v>0</v>
      </c>
      <c r="W21" s="41">
        <v>0</v>
      </c>
      <c r="X21" s="48">
        <f t="shared" si="3"/>
        <v>0</v>
      </c>
      <c r="Y21" s="40">
        <f t="shared" si="4"/>
        <v>0</v>
      </c>
      <c r="Z21" s="8">
        <f t="shared" si="5"/>
        <v>0</v>
      </c>
      <c r="AB21" s="40">
        <f t="shared" si="6"/>
        <v>0</v>
      </c>
      <c r="AC21" s="35"/>
      <c r="AD21" s="40">
        <f t="shared" si="7"/>
        <v>0</v>
      </c>
      <c r="AE21" s="8">
        <f t="shared" si="11"/>
        <v>0</v>
      </c>
      <c r="AG21" s="41">
        <v>0</v>
      </c>
      <c r="AH21" s="57"/>
      <c r="AI21" s="40"/>
      <c r="AJ21" s="40"/>
      <c r="AK21" s="45">
        <f t="shared" si="8"/>
        <v>0</v>
      </c>
      <c r="AM21" s="41">
        <v>0</v>
      </c>
      <c r="AO21" s="41">
        <f t="shared" si="9"/>
        <v>0</v>
      </c>
      <c r="AP21" s="86"/>
      <c r="AQ21" s="117">
        <f t="shared" si="0"/>
        <v>0</v>
      </c>
      <c r="AR21" s="92"/>
    </row>
    <row r="22" spans="1:44" s="11" customFormat="1">
      <c r="A22" s="76" t="s">
        <v>2</v>
      </c>
      <c r="B22" s="23"/>
      <c r="D22" s="41">
        <v>1208.3600000000004</v>
      </c>
      <c r="E22" s="41"/>
      <c r="F22" s="40"/>
      <c r="G22" s="88"/>
      <c r="H22" s="88"/>
      <c r="I22" s="88"/>
      <c r="J22" s="88"/>
      <c r="K22" s="88"/>
      <c r="L22" s="88"/>
      <c r="M22" s="88" t="str">
        <f>IFERROR(VLOOKUP(A22:A133,[1]Sheet2!$A$4:$B$10,2,FALSE),"")</f>
        <v/>
      </c>
      <c r="N22" s="88"/>
      <c r="O22" s="88"/>
      <c r="P22" s="88"/>
      <c r="Q22" s="88">
        <v>-1208.3599999999999</v>
      </c>
      <c r="R22" s="88"/>
      <c r="S22" s="12">
        <f t="shared" si="1"/>
        <v>-1208.3599999999999</v>
      </c>
      <c r="U22" s="8">
        <f t="shared" si="2"/>
        <v>0</v>
      </c>
      <c r="W22" s="41">
        <v>0</v>
      </c>
      <c r="X22" s="48">
        <f t="shared" si="3"/>
        <v>1208.3599999999999</v>
      </c>
      <c r="Y22" s="40">
        <f t="shared" si="4"/>
        <v>0</v>
      </c>
      <c r="Z22" s="8">
        <f t="shared" si="5"/>
        <v>1208.3599999999999</v>
      </c>
      <c r="AB22" s="40">
        <f t="shared" si="6"/>
        <v>0</v>
      </c>
      <c r="AC22" s="35"/>
      <c r="AD22" s="40">
        <f t="shared" si="7"/>
        <v>0</v>
      </c>
      <c r="AE22" s="8">
        <f t="shared" si="11"/>
        <v>0</v>
      </c>
      <c r="AG22" s="41">
        <v>0</v>
      </c>
      <c r="AH22" s="57"/>
      <c r="AI22" s="40"/>
      <c r="AJ22" s="40"/>
      <c r="AK22" s="45">
        <f t="shared" si="8"/>
        <v>0</v>
      </c>
      <c r="AM22" s="41">
        <v>0</v>
      </c>
      <c r="AO22" s="41">
        <f t="shared" si="9"/>
        <v>0</v>
      </c>
      <c r="AP22" s="86"/>
      <c r="AQ22" s="117">
        <f t="shared" si="0"/>
        <v>0</v>
      </c>
      <c r="AR22" s="92"/>
    </row>
    <row r="23" spans="1:44" s="11" customFormat="1">
      <c r="A23" s="76" t="s">
        <v>2</v>
      </c>
      <c r="B23" s="23"/>
      <c r="D23" s="41">
        <v>3332.6199999999994</v>
      </c>
      <c r="E23" s="41"/>
      <c r="F23" s="40"/>
      <c r="G23" s="88"/>
      <c r="H23" s="88"/>
      <c r="I23" s="88"/>
      <c r="J23" s="88"/>
      <c r="K23" s="88"/>
      <c r="L23" s="88"/>
      <c r="M23" s="88" t="str">
        <f>IFERROR(VLOOKUP(A23:A134,[1]Sheet2!$A$4:$B$10,2,FALSE),"")</f>
        <v/>
      </c>
      <c r="N23" s="88"/>
      <c r="O23" s="88"/>
      <c r="P23" s="88"/>
      <c r="Q23" s="88">
        <f>-3332.62</f>
        <v>-3332.62</v>
      </c>
      <c r="R23" s="88"/>
      <c r="S23" s="12">
        <f t="shared" si="1"/>
        <v>-3332.62</v>
      </c>
      <c r="U23" s="8">
        <f t="shared" si="2"/>
        <v>0</v>
      </c>
      <c r="W23" s="41">
        <v>0</v>
      </c>
      <c r="X23" s="48">
        <f t="shared" si="3"/>
        <v>3332.62</v>
      </c>
      <c r="Y23" s="40">
        <f t="shared" si="4"/>
        <v>0</v>
      </c>
      <c r="Z23" s="8">
        <f t="shared" si="5"/>
        <v>3332.62</v>
      </c>
      <c r="AB23" s="40">
        <f t="shared" si="6"/>
        <v>0</v>
      </c>
      <c r="AC23" s="35"/>
      <c r="AD23" s="40">
        <f t="shared" si="7"/>
        <v>0</v>
      </c>
      <c r="AE23" s="8">
        <f t="shared" si="11"/>
        <v>0</v>
      </c>
      <c r="AG23" s="41">
        <v>0</v>
      </c>
      <c r="AH23" s="57"/>
      <c r="AI23" s="40"/>
      <c r="AJ23" s="40"/>
      <c r="AK23" s="45">
        <f t="shared" si="8"/>
        <v>0</v>
      </c>
      <c r="AM23" s="41">
        <v>0</v>
      </c>
      <c r="AO23" s="41">
        <f t="shared" si="9"/>
        <v>0</v>
      </c>
      <c r="AP23" s="86"/>
      <c r="AQ23" s="117">
        <f t="shared" si="0"/>
        <v>0</v>
      </c>
      <c r="AR23" s="92"/>
    </row>
    <row r="24" spans="1:44" s="11" customFormat="1">
      <c r="A24" s="76" t="s">
        <v>2</v>
      </c>
      <c r="B24" s="23"/>
      <c r="D24" s="41">
        <v>1402.83</v>
      </c>
      <c r="E24" s="41"/>
      <c r="F24" s="40"/>
      <c r="G24" s="88"/>
      <c r="H24" s="88"/>
      <c r="I24" s="88"/>
      <c r="J24" s="88"/>
      <c r="K24" s="88"/>
      <c r="L24" s="88"/>
      <c r="M24" s="88" t="str">
        <f>IFERROR(VLOOKUP(A24:A135,[1]Sheet2!$A$4:$B$10,2,FALSE),"")</f>
        <v/>
      </c>
      <c r="N24" s="88"/>
      <c r="O24" s="88"/>
      <c r="P24" s="88"/>
      <c r="Q24" s="88">
        <v>-1402.83</v>
      </c>
      <c r="R24" s="88"/>
      <c r="S24" s="12">
        <f t="shared" si="1"/>
        <v>-1402.83</v>
      </c>
      <c r="U24" s="8">
        <f t="shared" si="2"/>
        <v>0</v>
      </c>
      <c r="W24" s="41">
        <v>0</v>
      </c>
      <c r="X24" s="48">
        <f t="shared" si="3"/>
        <v>1402.83</v>
      </c>
      <c r="Y24" s="40">
        <f t="shared" si="4"/>
        <v>0</v>
      </c>
      <c r="Z24" s="8">
        <f t="shared" si="5"/>
        <v>1402.83</v>
      </c>
      <c r="AB24" s="40">
        <f t="shared" si="6"/>
        <v>0</v>
      </c>
      <c r="AC24" s="35"/>
      <c r="AD24" s="40">
        <f t="shared" si="7"/>
        <v>0</v>
      </c>
      <c r="AE24" s="8">
        <f t="shared" si="11"/>
        <v>0</v>
      </c>
      <c r="AG24" s="41">
        <v>0</v>
      </c>
      <c r="AH24" s="57"/>
      <c r="AI24" s="40"/>
      <c r="AJ24" s="40"/>
      <c r="AK24" s="45">
        <f>SUM(AG24:AJ24)</f>
        <v>0</v>
      </c>
      <c r="AM24" s="41">
        <v>0</v>
      </c>
      <c r="AO24" s="41">
        <f t="shared" si="9"/>
        <v>0</v>
      </c>
      <c r="AP24" s="86">
        <v>321</v>
      </c>
      <c r="AQ24" s="117">
        <v>0</v>
      </c>
      <c r="AR24" s="92"/>
    </row>
    <row r="25" spans="1:44" s="11" customFormat="1">
      <c r="A25" s="76" t="s">
        <v>2</v>
      </c>
      <c r="B25" s="23"/>
      <c r="D25" s="41">
        <v>0</v>
      </c>
      <c r="E25" s="41"/>
      <c r="F25" s="40"/>
      <c r="G25" s="88"/>
      <c r="H25" s="88"/>
      <c r="I25" s="88"/>
      <c r="J25" s="88"/>
      <c r="K25" s="88"/>
      <c r="L25" s="88"/>
      <c r="M25" s="88" t="str">
        <f>IFERROR(VLOOKUP(A25:A136,[1]Sheet2!$A$4:$B$10,2,FALSE),"")</f>
        <v/>
      </c>
      <c r="N25" s="88"/>
      <c r="O25" s="88"/>
      <c r="P25" s="88"/>
      <c r="Q25" s="88"/>
      <c r="R25" s="88"/>
      <c r="S25" s="12">
        <f t="shared" si="1"/>
        <v>0</v>
      </c>
      <c r="U25" s="8">
        <f t="shared" si="2"/>
        <v>0</v>
      </c>
      <c r="W25" s="41">
        <v>0</v>
      </c>
      <c r="X25" s="48">
        <f t="shared" si="3"/>
        <v>0</v>
      </c>
      <c r="Y25" s="40">
        <f t="shared" si="4"/>
        <v>0</v>
      </c>
      <c r="Z25" s="8">
        <f t="shared" si="5"/>
        <v>0</v>
      </c>
      <c r="AB25" s="40">
        <f t="shared" si="6"/>
        <v>0</v>
      </c>
      <c r="AC25" s="35"/>
      <c r="AD25" s="40">
        <f t="shared" si="7"/>
        <v>0</v>
      </c>
      <c r="AE25" s="8">
        <f t="shared" si="11"/>
        <v>0</v>
      </c>
      <c r="AG25" s="41">
        <v>0</v>
      </c>
      <c r="AH25" s="57"/>
      <c r="AI25" s="40"/>
      <c r="AJ25" s="40"/>
      <c r="AK25" s="45">
        <f t="shared" si="8"/>
        <v>0</v>
      </c>
      <c r="AM25" s="41">
        <v>0</v>
      </c>
      <c r="AO25" s="41">
        <f t="shared" si="9"/>
        <v>0</v>
      </c>
      <c r="AP25" s="86"/>
      <c r="AQ25" s="117">
        <f t="shared" si="0"/>
        <v>0</v>
      </c>
      <c r="AR25" s="92"/>
    </row>
    <row r="26" spans="1:44" s="11" customFormat="1">
      <c r="A26" s="76" t="s">
        <v>2</v>
      </c>
      <c r="B26" s="23"/>
      <c r="D26" s="41">
        <v>1260.1199999999999</v>
      </c>
      <c r="E26" s="41"/>
      <c r="F26" s="40"/>
      <c r="G26" s="88"/>
      <c r="H26" s="88"/>
      <c r="I26" s="88"/>
      <c r="J26" s="88">
        <f>248.13+68.48</f>
        <v>316.61</v>
      </c>
      <c r="K26" s="88"/>
      <c r="L26" s="88"/>
      <c r="M26" s="88" t="str">
        <f>IFERROR(VLOOKUP(A26:A137,[1]Sheet2!$A$4:$B$10,2,FALSE),"")</f>
        <v/>
      </c>
      <c r="N26" s="88"/>
      <c r="O26" s="88"/>
      <c r="P26" s="88"/>
      <c r="Q26" s="88">
        <v>-1260.1199999999999</v>
      </c>
      <c r="R26" s="88"/>
      <c r="S26" s="12">
        <f t="shared" si="1"/>
        <v>-943.50999999999988</v>
      </c>
      <c r="U26" s="8">
        <f t="shared" si="2"/>
        <v>316.61</v>
      </c>
      <c r="W26" s="41">
        <v>0</v>
      </c>
      <c r="X26" s="48">
        <f t="shared" si="3"/>
        <v>1260.1199999999999</v>
      </c>
      <c r="Y26" s="40">
        <f t="shared" si="4"/>
        <v>0</v>
      </c>
      <c r="Z26" s="8">
        <f>SUM(W26:Y26)</f>
        <v>1260.1199999999999</v>
      </c>
      <c r="AB26" s="40">
        <f t="shared" si="6"/>
        <v>0</v>
      </c>
      <c r="AC26" s="35"/>
      <c r="AD26" s="40">
        <f t="shared" si="7"/>
        <v>0</v>
      </c>
      <c r="AE26" s="8">
        <f t="shared" si="11"/>
        <v>0</v>
      </c>
      <c r="AG26" s="41">
        <v>0</v>
      </c>
      <c r="AH26" s="57"/>
      <c r="AI26" s="40"/>
      <c r="AJ26" s="40"/>
      <c r="AK26" s="45">
        <f t="shared" si="8"/>
        <v>0</v>
      </c>
      <c r="AM26" s="41">
        <v>0</v>
      </c>
      <c r="AO26" s="41">
        <f t="shared" si="9"/>
        <v>316.61</v>
      </c>
      <c r="AP26" s="86">
        <v>316.61</v>
      </c>
      <c r="AQ26" s="117">
        <f t="shared" si="0"/>
        <v>0</v>
      </c>
      <c r="AR26" s="92"/>
    </row>
    <row r="27" spans="1:44" s="11" customFormat="1" outlineLevel="1">
      <c r="A27" s="76" t="s">
        <v>2</v>
      </c>
      <c r="B27" s="23"/>
      <c r="D27" s="41">
        <v>0</v>
      </c>
      <c r="E27" s="41"/>
      <c r="F27" s="40"/>
      <c r="G27" s="88"/>
      <c r="H27" s="88"/>
      <c r="I27" s="88"/>
      <c r="J27" s="88"/>
      <c r="K27" s="88"/>
      <c r="L27" s="88"/>
      <c r="M27" s="88" t="str">
        <f>IFERROR(VLOOKUP(A27:A138,[1]Sheet2!$A$4:$B$10,2,FALSE),"")</f>
        <v/>
      </c>
      <c r="N27" s="88"/>
      <c r="O27" s="88"/>
      <c r="P27" s="88"/>
      <c r="Q27" s="88"/>
      <c r="R27" s="88"/>
      <c r="S27" s="12">
        <f t="shared" si="1"/>
        <v>0</v>
      </c>
      <c r="U27" s="8">
        <f t="shared" si="2"/>
        <v>0</v>
      </c>
      <c r="W27" s="41">
        <v>0</v>
      </c>
      <c r="X27" s="48">
        <f t="shared" si="3"/>
        <v>0</v>
      </c>
      <c r="Y27" s="40">
        <f t="shared" si="4"/>
        <v>0</v>
      </c>
      <c r="Z27" s="8">
        <f t="shared" si="5"/>
        <v>0</v>
      </c>
      <c r="AB27" s="40">
        <f t="shared" si="6"/>
        <v>0</v>
      </c>
      <c r="AC27" s="35"/>
      <c r="AD27" s="40">
        <f t="shared" si="7"/>
        <v>0</v>
      </c>
      <c r="AE27" s="8">
        <f t="shared" si="11"/>
        <v>0</v>
      </c>
      <c r="AG27" s="41">
        <v>0</v>
      </c>
      <c r="AH27" s="57"/>
      <c r="AI27" s="40"/>
      <c r="AJ27" s="40"/>
      <c r="AK27" s="45">
        <f t="shared" si="8"/>
        <v>0</v>
      </c>
      <c r="AM27" s="41">
        <v>0</v>
      </c>
      <c r="AO27" s="41">
        <f t="shared" si="9"/>
        <v>0</v>
      </c>
      <c r="AP27" s="86"/>
      <c r="AQ27" s="117">
        <f t="shared" si="0"/>
        <v>0</v>
      </c>
      <c r="AR27" s="92"/>
    </row>
    <row r="28" spans="1:44" s="11" customFormat="1">
      <c r="A28" s="76" t="s">
        <v>2</v>
      </c>
      <c r="B28" s="23"/>
      <c r="D28" s="41">
        <v>1037.48</v>
      </c>
      <c r="E28" s="41"/>
      <c r="F28" s="40"/>
      <c r="G28" s="88"/>
      <c r="H28" s="88"/>
      <c r="I28" s="88"/>
      <c r="J28" s="88"/>
      <c r="K28" s="88"/>
      <c r="L28" s="88"/>
      <c r="M28" s="88" t="str">
        <f>IFERROR(VLOOKUP(A28:A139,[1]Sheet2!$A$4:$B$10,2,FALSE),"")</f>
        <v/>
      </c>
      <c r="N28" s="88"/>
      <c r="O28" s="88"/>
      <c r="P28" s="88"/>
      <c r="Q28" s="88">
        <v>-1037.48</v>
      </c>
      <c r="R28" s="88"/>
      <c r="S28" s="12">
        <f t="shared" si="1"/>
        <v>-1037.48</v>
      </c>
      <c r="U28" s="8">
        <f t="shared" si="2"/>
        <v>0</v>
      </c>
      <c r="W28" s="41">
        <v>0</v>
      </c>
      <c r="X28" s="48">
        <f t="shared" si="3"/>
        <v>1037.48</v>
      </c>
      <c r="Y28" s="40">
        <f t="shared" si="4"/>
        <v>0</v>
      </c>
      <c r="Z28" s="8">
        <f t="shared" si="5"/>
        <v>1037.48</v>
      </c>
      <c r="AB28" s="40">
        <f t="shared" si="6"/>
        <v>0</v>
      </c>
      <c r="AC28" s="35"/>
      <c r="AD28" s="40">
        <f t="shared" si="7"/>
        <v>0</v>
      </c>
      <c r="AE28" s="8">
        <f t="shared" si="11"/>
        <v>0</v>
      </c>
      <c r="AG28" s="41">
        <v>0</v>
      </c>
      <c r="AH28" s="57"/>
      <c r="AI28" s="40"/>
      <c r="AJ28" s="40"/>
      <c r="AK28" s="45">
        <f t="shared" si="8"/>
        <v>0</v>
      </c>
      <c r="AM28" s="41">
        <v>0</v>
      </c>
      <c r="AO28" s="41">
        <f t="shared" si="9"/>
        <v>0</v>
      </c>
      <c r="AP28" s="86"/>
      <c r="AQ28" s="117">
        <f t="shared" si="0"/>
        <v>0</v>
      </c>
      <c r="AR28" s="92"/>
    </row>
    <row r="29" spans="1:44" s="11" customFormat="1">
      <c r="A29" s="76" t="s">
        <v>2</v>
      </c>
      <c r="B29" s="23"/>
      <c r="D29" s="41">
        <v>2976.16</v>
      </c>
      <c r="E29" s="41"/>
      <c r="F29" s="40"/>
      <c r="G29" s="88"/>
      <c r="H29" s="88"/>
      <c r="I29" s="88"/>
      <c r="J29" s="88"/>
      <c r="K29" s="88"/>
      <c r="L29" s="88"/>
      <c r="M29" s="88" t="str">
        <f>IFERROR(VLOOKUP(A29:A140,[1]Sheet2!$A$4:$B$10,2,FALSE),"")</f>
        <v/>
      </c>
      <c r="N29" s="88"/>
      <c r="O29" s="88"/>
      <c r="P29" s="88"/>
      <c r="Q29" s="88">
        <v>-2976.16</v>
      </c>
      <c r="R29" s="88"/>
      <c r="S29" s="12">
        <f t="shared" si="1"/>
        <v>-2976.16</v>
      </c>
      <c r="U29" s="8">
        <f t="shared" si="2"/>
        <v>0</v>
      </c>
      <c r="W29" s="41">
        <v>0</v>
      </c>
      <c r="X29" s="48">
        <f t="shared" si="3"/>
        <v>2976.16</v>
      </c>
      <c r="Y29" s="40">
        <f t="shared" si="4"/>
        <v>0</v>
      </c>
      <c r="Z29" s="8">
        <f t="shared" si="5"/>
        <v>2976.16</v>
      </c>
      <c r="AB29" s="40">
        <f t="shared" si="6"/>
        <v>0</v>
      </c>
      <c r="AC29" s="35"/>
      <c r="AD29" s="40">
        <f t="shared" si="7"/>
        <v>0</v>
      </c>
      <c r="AE29" s="8">
        <f t="shared" si="11"/>
        <v>0</v>
      </c>
      <c r="AG29" s="41">
        <v>0</v>
      </c>
      <c r="AH29" s="57"/>
      <c r="AI29" s="40"/>
      <c r="AJ29" s="40"/>
      <c r="AK29" s="45">
        <f t="shared" si="8"/>
        <v>0</v>
      </c>
      <c r="AM29" s="41">
        <v>0</v>
      </c>
      <c r="AO29" s="41">
        <f t="shared" si="9"/>
        <v>0</v>
      </c>
      <c r="AP29" s="86"/>
      <c r="AQ29" s="117">
        <f t="shared" si="0"/>
        <v>0</v>
      </c>
      <c r="AR29" s="92"/>
    </row>
    <row r="30" spans="1:44" s="11" customFormat="1">
      <c r="A30" s="76" t="s">
        <v>2</v>
      </c>
      <c r="B30" s="23"/>
      <c r="D30" s="41">
        <v>4156.5999999999995</v>
      </c>
      <c r="E30" s="41"/>
      <c r="F30" s="40"/>
      <c r="G30" s="88"/>
      <c r="H30" s="88"/>
      <c r="I30" s="88"/>
      <c r="J30" s="88"/>
      <c r="K30" s="88"/>
      <c r="L30" s="88"/>
      <c r="M30" s="88" t="str">
        <f>IFERROR(VLOOKUP(A30:A141,[1]Sheet2!$A$4:$B$10,2,FALSE),"")</f>
        <v/>
      </c>
      <c r="N30" s="88"/>
      <c r="O30" s="88"/>
      <c r="P30" s="88"/>
      <c r="Q30" s="88">
        <v>-4156.6000000000004</v>
      </c>
      <c r="R30" s="88"/>
      <c r="S30" s="12">
        <f t="shared" si="1"/>
        <v>-4156.6000000000004</v>
      </c>
      <c r="U30" s="8">
        <f t="shared" si="2"/>
        <v>0</v>
      </c>
      <c r="W30" s="41">
        <v>0</v>
      </c>
      <c r="X30" s="48">
        <f t="shared" si="3"/>
        <v>4156.6000000000004</v>
      </c>
      <c r="Y30" s="40">
        <f t="shared" si="4"/>
        <v>0</v>
      </c>
      <c r="Z30" s="8">
        <f t="shared" si="5"/>
        <v>4156.6000000000004</v>
      </c>
      <c r="AB30" s="40">
        <f t="shared" si="6"/>
        <v>0</v>
      </c>
      <c r="AC30" s="35"/>
      <c r="AD30" s="40">
        <f>IFERROR(-AB30,"")</f>
        <v>0</v>
      </c>
      <c r="AE30" s="8">
        <f t="shared" si="11"/>
        <v>0</v>
      </c>
      <c r="AF30" s="7"/>
      <c r="AG30" s="41">
        <v>0</v>
      </c>
      <c r="AH30" s="57"/>
      <c r="AI30" s="40"/>
      <c r="AJ30" s="40"/>
      <c r="AK30" s="45">
        <f t="shared" si="8"/>
        <v>0</v>
      </c>
      <c r="AM30" s="41">
        <v>0</v>
      </c>
      <c r="AO30" s="41">
        <f t="shared" si="9"/>
        <v>0</v>
      </c>
      <c r="AP30" s="86"/>
      <c r="AQ30" s="117">
        <f t="shared" si="0"/>
        <v>0</v>
      </c>
      <c r="AR30" s="92"/>
    </row>
    <row r="31" spans="1:44" s="11" customFormat="1" outlineLevel="1">
      <c r="A31" s="76" t="s">
        <v>2</v>
      </c>
      <c r="B31" s="23"/>
      <c r="D31" s="41">
        <v>0</v>
      </c>
      <c r="E31" s="41"/>
      <c r="F31" s="40"/>
      <c r="G31" s="88"/>
      <c r="H31" s="88"/>
      <c r="I31" s="88"/>
      <c r="J31" s="88"/>
      <c r="K31" s="88"/>
      <c r="L31" s="88"/>
      <c r="M31" s="88" t="str">
        <f>IFERROR(VLOOKUP(A31:A142,[1]Sheet2!$A$4:$B$10,2,FALSE),"")</f>
        <v/>
      </c>
      <c r="N31" s="88"/>
      <c r="O31" s="88"/>
      <c r="P31" s="88"/>
      <c r="Q31" s="88"/>
      <c r="R31" s="88"/>
      <c r="S31" s="12">
        <f t="shared" si="1"/>
        <v>0</v>
      </c>
      <c r="U31" s="8">
        <f t="shared" si="2"/>
        <v>0</v>
      </c>
      <c r="W31" s="41">
        <v>0</v>
      </c>
      <c r="X31" s="48">
        <f t="shared" si="3"/>
        <v>0</v>
      </c>
      <c r="Y31" s="40">
        <f t="shared" si="4"/>
        <v>0</v>
      </c>
      <c r="Z31" s="8">
        <f t="shared" si="5"/>
        <v>0</v>
      </c>
      <c r="AB31" s="40">
        <f t="shared" si="6"/>
        <v>0</v>
      </c>
      <c r="AC31" s="35"/>
      <c r="AD31" s="40">
        <f>IFERROR(-AB31,"")</f>
        <v>0</v>
      </c>
      <c r="AE31" s="8">
        <f t="shared" si="11"/>
        <v>0</v>
      </c>
      <c r="AG31" s="41">
        <v>0</v>
      </c>
      <c r="AH31" s="57"/>
      <c r="AI31" s="40"/>
      <c r="AJ31" s="40"/>
      <c r="AK31" s="45">
        <f t="shared" si="8"/>
        <v>0</v>
      </c>
      <c r="AM31" s="41">
        <v>0</v>
      </c>
      <c r="AO31" s="41">
        <f t="shared" si="9"/>
        <v>0</v>
      </c>
      <c r="AP31" s="86"/>
      <c r="AQ31" s="117">
        <f t="shared" si="0"/>
        <v>0</v>
      </c>
      <c r="AR31" s="92"/>
    </row>
    <row r="32" spans="1:44" s="11" customFormat="1">
      <c r="A32" s="76" t="s">
        <v>2</v>
      </c>
      <c r="B32" s="23"/>
      <c r="D32" s="41">
        <v>9477.09</v>
      </c>
      <c r="E32" s="41"/>
      <c r="F32" s="40"/>
      <c r="G32" s="88"/>
      <c r="H32" s="88"/>
      <c r="I32" s="88"/>
      <c r="J32" s="88"/>
      <c r="K32" s="88"/>
      <c r="L32" s="88"/>
      <c r="M32" s="88" t="str">
        <f>IFERROR(VLOOKUP(A32:A143,[1]Sheet2!$A$4:$B$10,2,FALSE),"")</f>
        <v/>
      </c>
      <c r="N32" s="88"/>
      <c r="O32" s="88"/>
      <c r="P32" s="88">
        <v>2554.0700000000002</v>
      </c>
      <c r="Q32" s="88">
        <v>-9477.09</v>
      </c>
      <c r="R32" s="88"/>
      <c r="S32" s="12">
        <f t="shared" si="1"/>
        <v>-6923.02</v>
      </c>
      <c r="U32" s="8">
        <f t="shared" si="2"/>
        <v>2554.0699999999997</v>
      </c>
      <c r="W32" s="41">
        <v>0</v>
      </c>
      <c r="X32" s="48">
        <f t="shared" si="3"/>
        <v>9477.09</v>
      </c>
      <c r="Y32" s="40">
        <f t="shared" si="4"/>
        <v>0</v>
      </c>
      <c r="Z32" s="8">
        <f t="shared" si="5"/>
        <v>9477.09</v>
      </c>
      <c r="AB32" s="40">
        <f>IFERROR(-Y32-AJ32,"")</f>
        <v>0</v>
      </c>
      <c r="AC32" s="35"/>
      <c r="AD32" s="40">
        <f>IFERROR(-AB32,"")</f>
        <v>0</v>
      </c>
      <c r="AE32" s="8">
        <f t="shared" si="11"/>
        <v>0</v>
      </c>
      <c r="AG32" s="41">
        <v>0</v>
      </c>
      <c r="AH32" s="57"/>
      <c r="AI32" s="40"/>
      <c r="AJ32" s="40"/>
      <c r="AK32" s="45">
        <f t="shared" si="8"/>
        <v>0</v>
      </c>
      <c r="AM32" s="41">
        <v>0</v>
      </c>
      <c r="AO32" s="41">
        <f>+U32+AK32</f>
        <v>2554.0699999999997</v>
      </c>
      <c r="AP32" s="86">
        <v>2554.0700000000002</v>
      </c>
      <c r="AQ32" s="117">
        <f t="shared" si="0"/>
        <v>0</v>
      </c>
      <c r="AR32" s="92"/>
    </row>
    <row r="33" spans="1:44" s="11" customFormat="1">
      <c r="A33" s="76" t="s">
        <v>2</v>
      </c>
      <c r="B33" s="23"/>
      <c r="D33" s="41">
        <v>0</v>
      </c>
      <c r="E33" s="41"/>
      <c r="F33" s="40"/>
      <c r="G33" s="88"/>
      <c r="H33" s="88"/>
      <c r="I33" s="88"/>
      <c r="J33" s="88"/>
      <c r="K33" s="88"/>
      <c r="L33" s="88"/>
      <c r="M33" s="88" t="str">
        <f>IFERROR(VLOOKUP(A33:A144,[1]Sheet2!$A$4:$B$10,2,FALSE),"")</f>
        <v/>
      </c>
      <c r="N33" s="88"/>
      <c r="O33" s="88"/>
      <c r="P33" s="88"/>
      <c r="Q33" s="88"/>
      <c r="R33" s="88"/>
      <c r="S33" s="12">
        <f t="shared" si="1"/>
        <v>0</v>
      </c>
      <c r="U33" s="8">
        <f t="shared" si="2"/>
        <v>0</v>
      </c>
      <c r="W33" s="41">
        <v>0</v>
      </c>
      <c r="X33" s="48">
        <f t="shared" si="3"/>
        <v>0</v>
      </c>
      <c r="Y33" s="40">
        <f t="shared" si="4"/>
        <v>0</v>
      </c>
      <c r="Z33" s="8">
        <f t="shared" si="5"/>
        <v>0</v>
      </c>
      <c r="AB33" s="40">
        <f t="shared" si="6"/>
        <v>0</v>
      </c>
      <c r="AC33" s="35"/>
      <c r="AD33" s="40">
        <f t="shared" si="7"/>
        <v>0</v>
      </c>
      <c r="AE33" s="8">
        <f t="shared" si="11"/>
        <v>0</v>
      </c>
      <c r="AG33" s="41">
        <v>0</v>
      </c>
      <c r="AH33" s="57"/>
      <c r="AI33" s="40"/>
      <c r="AJ33" s="40"/>
      <c r="AK33" s="45">
        <f t="shared" si="8"/>
        <v>0</v>
      </c>
      <c r="AM33" s="41">
        <v>0</v>
      </c>
      <c r="AO33" s="41">
        <f t="shared" si="9"/>
        <v>0</v>
      </c>
      <c r="AP33" s="86"/>
      <c r="AQ33" s="117">
        <f t="shared" si="0"/>
        <v>0</v>
      </c>
      <c r="AR33" s="92"/>
    </row>
    <row r="34" spans="1:44" s="11" customFormat="1">
      <c r="A34" s="76" t="s">
        <v>2</v>
      </c>
      <c r="B34" s="23"/>
      <c r="D34" s="41">
        <v>1120.1199999999999</v>
      </c>
      <c r="E34" s="41"/>
      <c r="F34" s="40"/>
      <c r="G34" s="88"/>
      <c r="H34" s="88"/>
      <c r="I34" s="88"/>
      <c r="J34" s="88"/>
      <c r="K34" s="88"/>
      <c r="L34" s="88"/>
      <c r="M34" s="88" t="str">
        <f>IFERROR(VLOOKUP(A34:A145,[1]Sheet2!$A$4:$B$10,2,FALSE),"")</f>
        <v/>
      </c>
      <c r="N34" s="88"/>
      <c r="O34" s="88"/>
      <c r="P34" s="88"/>
      <c r="Q34" s="88">
        <v>-1120.1199999999999</v>
      </c>
      <c r="R34" s="88"/>
      <c r="S34" s="12">
        <f t="shared" si="1"/>
        <v>-1120.1199999999999</v>
      </c>
      <c r="U34" s="8">
        <f t="shared" si="2"/>
        <v>0</v>
      </c>
      <c r="W34" s="41">
        <v>0</v>
      </c>
      <c r="X34" s="48">
        <f t="shared" si="3"/>
        <v>1120.1199999999999</v>
      </c>
      <c r="Y34" s="40">
        <f t="shared" si="4"/>
        <v>0</v>
      </c>
      <c r="Z34" s="8">
        <f t="shared" si="5"/>
        <v>1120.1199999999999</v>
      </c>
      <c r="AB34" s="40">
        <f t="shared" si="6"/>
        <v>0</v>
      </c>
      <c r="AC34" s="35"/>
      <c r="AD34" s="40">
        <f t="shared" si="7"/>
        <v>0</v>
      </c>
      <c r="AE34" s="8">
        <f t="shared" si="11"/>
        <v>0</v>
      </c>
      <c r="AF34" s="7"/>
      <c r="AG34" s="41">
        <v>0</v>
      </c>
      <c r="AH34" s="57"/>
      <c r="AI34" s="40"/>
      <c r="AJ34" s="40"/>
      <c r="AK34" s="45">
        <f t="shared" si="8"/>
        <v>0</v>
      </c>
      <c r="AM34" s="41">
        <v>0</v>
      </c>
      <c r="AO34" s="41">
        <f t="shared" si="9"/>
        <v>0</v>
      </c>
      <c r="AP34" s="86"/>
      <c r="AQ34" s="117">
        <f t="shared" si="0"/>
        <v>0</v>
      </c>
      <c r="AR34" s="92"/>
    </row>
    <row r="35" spans="1:44" s="11" customFormat="1" outlineLevel="1">
      <c r="A35" s="76" t="s">
        <v>2</v>
      </c>
      <c r="B35" s="23"/>
      <c r="D35" s="41">
        <v>0</v>
      </c>
      <c r="E35" s="41"/>
      <c r="F35" s="40"/>
      <c r="G35" s="88"/>
      <c r="H35" s="88"/>
      <c r="I35" s="88"/>
      <c r="J35" s="88"/>
      <c r="K35" s="88"/>
      <c r="L35" s="88"/>
      <c r="M35" s="88" t="str">
        <f>IFERROR(VLOOKUP(A35:A146,[1]Sheet2!$A$4:$B$10,2,FALSE),"")</f>
        <v/>
      </c>
      <c r="N35" s="88"/>
      <c r="O35" s="88"/>
      <c r="P35" s="88"/>
      <c r="Q35" s="88"/>
      <c r="R35" s="88"/>
      <c r="S35" s="12">
        <f t="shared" si="1"/>
        <v>0</v>
      </c>
      <c r="U35" s="8">
        <f t="shared" si="2"/>
        <v>0</v>
      </c>
      <c r="W35" s="41">
        <v>0</v>
      </c>
      <c r="X35" s="48">
        <f t="shared" si="3"/>
        <v>0</v>
      </c>
      <c r="Y35" s="40">
        <f t="shared" si="4"/>
        <v>0</v>
      </c>
      <c r="Z35" s="8">
        <f t="shared" si="5"/>
        <v>0</v>
      </c>
      <c r="AB35" s="40">
        <f t="shared" si="6"/>
        <v>0</v>
      </c>
      <c r="AC35" s="35"/>
      <c r="AD35" s="40">
        <f t="shared" si="7"/>
        <v>0</v>
      </c>
      <c r="AE35" s="8">
        <f t="shared" si="11"/>
        <v>0</v>
      </c>
      <c r="AG35" s="41">
        <v>0</v>
      </c>
      <c r="AH35" s="57"/>
      <c r="AI35" s="40"/>
      <c r="AJ35" s="40"/>
      <c r="AK35" s="45">
        <f t="shared" si="8"/>
        <v>0</v>
      </c>
      <c r="AM35" s="41">
        <v>0</v>
      </c>
      <c r="AO35" s="41">
        <f t="shared" si="9"/>
        <v>0</v>
      </c>
      <c r="AP35" s="86"/>
      <c r="AQ35" s="117">
        <f t="shared" si="0"/>
        <v>0</v>
      </c>
      <c r="AR35" s="92"/>
    </row>
    <row r="36" spans="1:44" s="11" customFormat="1">
      <c r="A36" s="76" t="s">
        <v>2</v>
      </c>
      <c r="B36" s="23"/>
      <c r="D36" s="41">
        <v>7158.8799999999974</v>
      </c>
      <c r="E36" s="41"/>
      <c r="F36" s="40"/>
      <c r="G36" s="88"/>
      <c r="H36" s="88"/>
      <c r="I36" s="88"/>
      <c r="J36" s="88"/>
      <c r="K36" s="88"/>
      <c r="L36" s="88"/>
      <c r="M36" s="88" t="str">
        <f>IFERROR(VLOOKUP(A36:A147,[1]Sheet2!$A$4:$B$10,2,FALSE),"")</f>
        <v/>
      </c>
      <c r="N36" s="88"/>
      <c r="O36" s="88"/>
      <c r="P36" s="88"/>
      <c r="Q36" s="88">
        <v>-7158.88</v>
      </c>
      <c r="R36" s="88"/>
      <c r="S36" s="12">
        <f t="shared" si="1"/>
        <v>-7158.88</v>
      </c>
      <c r="U36" s="8">
        <f t="shared" si="2"/>
        <v>0</v>
      </c>
      <c r="W36" s="41">
        <v>0</v>
      </c>
      <c r="X36" s="48">
        <f t="shared" si="3"/>
        <v>7158.88</v>
      </c>
      <c r="Y36" s="40">
        <f t="shared" si="4"/>
        <v>0</v>
      </c>
      <c r="Z36" s="8">
        <f t="shared" si="5"/>
        <v>7158.88</v>
      </c>
      <c r="AB36" s="40">
        <f t="shared" si="6"/>
        <v>0</v>
      </c>
      <c r="AC36" s="35"/>
      <c r="AD36" s="40">
        <f t="shared" si="7"/>
        <v>0</v>
      </c>
      <c r="AE36" s="8">
        <f t="shared" ref="AE36:AE41" si="12">SUM(AB36:AD36)</f>
        <v>0</v>
      </c>
      <c r="AG36" s="41">
        <v>0</v>
      </c>
      <c r="AH36" s="57"/>
      <c r="AI36" s="40"/>
      <c r="AJ36" s="40"/>
      <c r="AK36" s="45">
        <f t="shared" si="8"/>
        <v>0</v>
      </c>
      <c r="AM36" s="41">
        <v>0</v>
      </c>
      <c r="AO36" s="41">
        <f t="shared" si="9"/>
        <v>0</v>
      </c>
      <c r="AP36" s="86"/>
      <c r="AQ36" s="117">
        <f t="shared" si="0"/>
        <v>0</v>
      </c>
      <c r="AR36" s="92"/>
    </row>
    <row r="37" spans="1:44" s="11" customFormat="1">
      <c r="A37" s="76" t="s">
        <v>2</v>
      </c>
      <c r="B37" s="23"/>
      <c r="D37" s="41">
        <v>3163.5200000000004</v>
      </c>
      <c r="E37" s="41"/>
      <c r="F37" s="40"/>
      <c r="G37" s="88"/>
      <c r="H37" s="88"/>
      <c r="I37" s="88"/>
      <c r="J37" s="88"/>
      <c r="K37" s="88"/>
      <c r="L37" s="88"/>
      <c r="M37" s="88" t="str">
        <f>IFERROR(VLOOKUP(A37:A148,[1]Sheet2!$A$4:$B$10,2,FALSE),"")</f>
        <v/>
      </c>
      <c r="N37" s="88"/>
      <c r="O37" s="88"/>
      <c r="P37" s="88"/>
      <c r="Q37" s="88">
        <v>-3163.52</v>
      </c>
      <c r="R37" s="88"/>
      <c r="S37" s="12">
        <f t="shared" si="1"/>
        <v>-3163.52</v>
      </c>
      <c r="U37" s="8">
        <f t="shared" si="2"/>
        <v>0</v>
      </c>
      <c r="W37" s="41">
        <v>0</v>
      </c>
      <c r="X37" s="48">
        <f t="shared" si="3"/>
        <v>3163.52</v>
      </c>
      <c r="Y37" s="40">
        <f t="shared" si="4"/>
        <v>0</v>
      </c>
      <c r="Z37" s="8">
        <f t="shared" si="5"/>
        <v>3163.52</v>
      </c>
      <c r="AB37" s="40">
        <f t="shared" si="6"/>
        <v>0</v>
      </c>
      <c r="AC37" s="35"/>
      <c r="AD37" s="40">
        <f t="shared" si="7"/>
        <v>0</v>
      </c>
      <c r="AE37" s="8">
        <f t="shared" si="12"/>
        <v>0</v>
      </c>
      <c r="AG37" s="41">
        <v>0</v>
      </c>
      <c r="AH37" s="57"/>
      <c r="AI37" s="40"/>
      <c r="AJ37" s="40"/>
      <c r="AK37" s="45">
        <f t="shared" si="8"/>
        <v>0</v>
      </c>
      <c r="AM37" s="41">
        <v>0</v>
      </c>
      <c r="AO37" s="41">
        <f t="shared" si="9"/>
        <v>0</v>
      </c>
      <c r="AP37" s="86"/>
      <c r="AQ37" s="117">
        <f t="shared" si="0"/>
        <v>0</v>
      </c>
      <c r="AR37" s="92"/>
    </row>
    <row r="38" spans="1:44" s="11" customFormat="1">
      <c r="A38" s="76" t="s">
        <v>2</v>
      </c>
      <c r="B38" s="23"/>
      <c r="D38" s="41">
        <v>2277.92</v>
      </c>
      <c r="E38" s="41"/>
      <c r="F38" s="40"/>
      <c r="G38" s="88"/>
      <c r="H38" s="88"/>
      <c r="I38" s="88"/>
      <c r="J38" s="88"/>
      <c r="K38" s="88"/>
      <c r="L38" s="88"/>
      <c r="M38" s="88" t="str">
        <f>IFERROR(VLOOKUP(A38:A149,[1]Sheet2!$A$4:$B$10,2,FALSE),"")</f>
        <v/>
      </c>
      <c r="N38" s="88"/>
      <c r="O38" s="88"/>
      <c r="P38" s="88"/>
      <c r="Q38" s="88">
        <v>-2277.92</v>
      </c>
      <c r="R38" s="88"/>
      <c r="S38" s="12">
        <f t="shared" si="1"/>
        <v>-2277.92</v>
      </c>
      <c r="U38" s="8">
        <f t="shared" si="2"/>
        <v>0</v>
      </c>
      <c r="W38" s="41">
        <v>0</v>
      </c>
      <c r="X38" s="48">
        <f t="shared" si="3"/>
        <v>2277.92</v>
      </c>
      <c r="Y38" s="40">
        <f t="shared" si="4"/>
        <v>0</v>
      </c>
      <c r="Z38" s="8">
        <f t="shared" si="5"/>
        <v>2277.92</v>
      </c>
      <c r="AB38" s="40">
        <f t="shared" si="6"/>
        <v>0</v>
      </c>
      <c r="AC38" s="35"/>
      <c r="AD38" s="40">
        <f t="shared" si="7"/>
        <v>0</v>
      </c>
      <c r="AE38" s="8">
        <f t="shared" si="12"/>
        <v>0</v>
      </c>
      <c r="AG38" s="41">
        <v>0</v>
      </c>
      <c r="AH38" s="57"/>
      <c r="AI38" s="40"/>
      <c r="AJ38" s="40"/>
      <c r="AK38" s="45">
        <f t="shared" si="8"/>
        <v>0</v>
      </c>
      <c r="AM38" s="41">
        <v>0</v>
      </c>
      <c r="AO38" s="41">
        <f t="shared" si="9"/>
        <v>0</v>
      </c>
      <c r="AP38" s="86"/>
      <c r="AQ38" s="117">
        <f t="shared" si="0"/>
        <v>0</v>
      </c>
      <c r="AR38" s="92"/>
    </row>
    <row r="39" spans="1:44" s="11" customFormat="1">
      <c r="A39" s="76" t="s">
        <v>2</v>
      </c>
      <c r="B39" s="23"/>
      <c r="D39" s="41">
        <v>581</v>
      </c>
      <c r="E39" s="41"/>
      <c r="F39" s="40"/>
      <c r="G39" s="88"/>
      <c r="H39" s="88"/>
      <c r="I39" s="88"/>
      <c r="J39" s="88"/>
      <c r="K39" s="88"/>
      <c r="L39" s="88"/>
      <c r="M39" s="88" t="str">
        <f>IFERROR(VLOOKUP(A39:A150,[1]Sheet2!$A$4:$B$10,2,FALSE),"")</f>
        <v/>
      </c>
      <c r="N39" s="88"/>
      <c r="O39" s="88"/>
      <c r="P39" s="88"/>
      <c r="Q39" s="88">
        <v>-581</v>
      </c>
      <c r="R39" s="88"/>
      <c r="S39" s="12">
        <f t="shared" si="1"/>
        <v>-581</v>
      </c>
      <c r="U39" s="8">
        <f t="shared" si="2"/>
        <v>0</v>
      </c>
      <c r="W39" s="41">
        <v>0</v>
      </c>
      <c r="X39" s="48">
        <f t="shared" si="3"/>
        <v>581</v>
      </c>
      <c r="Y39" s="40">
        <f t="shared" si="4"/>
        <v>0</v>
      </c>
      <c r="Z39" s="8">
        <f t="shared" si="5"/>
        <v>581</v>
      </c>
      <c r="AB39" s="40">
        <f t="shared" si="6"/>
        <v>0</v>
      </c>
      <c r="AC39" s="35"/>
      <c r="AD39" s="40">
        <f t="shared" si="7"/>
        <v>0</v>
      </c>
      <c r="AE39" s="8">
        <f t="shared" si="12"/>
        <v>0</v>
      </c>
      <c r="AG39" s="41">
        <v>0</v>
      </c>
      <c r="AH39" s="57"/>
      <c r="AI39" s="40"/>
      <c r="AJ39" s="40"/>
      <c r="AK39" s="45">
        <f t="shared" si="8"/>
        <v>0</v>
      </c>
      <c r="AM39" s="41">
        <v>0</v>
      </c>
      <c r="AO39" s="41">
        <f t="shared" si="9"/>
        <v>0</v>
      </c>
      <c r="AP39" s="86"/>
      <c r="AQ39" s="117">
        <f t="shared" si="0"/>
        <v>0</v>
      </c>
      <c r="AR39" s="92"/>
    </row>
    <row r="40" spans="1:44" s="11" customFormat="1" outlineLevel="1">
      <c r="A40" s="76" t="s">
        <v>2</v>
      </c>
      <c r="B40" s="23"/>
      <c r="D40" s="41">
        <v>0</v>
      </c>
      <c r="E40" s="41"/>
      <c r="F40" s="40"/>
      <c r="G40" s="88"/>
      <c r="H40" s="88"/>
      <c r="I40" s="88"/>
      <c r="J40" s="88"/>
      <c r="K40" s="88"/>
      <c r="L40" s="88"/>
      <c r="M40" s="88" t="str">
        <f>IFERROR(VLOOKUP(A40:A151,[1]Sheet2!$A$4:$B$10,2,FALSE),"")</f>
        <v/>
      </c>
      <c r="N40" s="88"/>
      <c r="O40" s="88"/>
      <c r="P40" s="88"/>
      <c r="Q40" s="88"/>
      <c r="R40" s="88"/>
      <c r="S40" s="12">
        <f t="shared" si="1"/>
        <v>0</v>
      </c>
      <c r="U40" s="8">
        <f t="shared" si="2"/>
        <v>0</v>
      </c>
      <c r="W40" s="41">
        <v>0</v>
      </c>
      <c r="X40" s="48">
        <f t="shared" si="3"/>
        <v>0</v>
      </c>
      <c r="Y40" s="40">
        <f t="shared" si="4"/>
        <v>0</v>
      </c>
      <c r="Z40" s="8">
        <f t="shared" si="5"/>
        <v>0</v>
      </c>
      <c r="AB40" s="40">
        <f t="shared" si="6"/>
        <v>0</v>
      </c>
      <c r="AC40" s="35"/>
      <c r="AD40" s="40">
        <f t="shared" si="7"/>
        <v>0</v>
      </c>
      <c r="AE40" s="8">
        <f t="shared" si="12"/>
        <v>0</v>
      </c>
      <c r="AG40" s="41">
        <v>0</v>
      </c>
      <c r="AH40" s="57"/>
      <c r="AI40" s="40"/>
      <c r="AJ40" s="40"/>
      <c r="AK40" s="45">
        <f t="shared" si="8"/>
        <v>0</v>
      </c>
      <c r="AM40" s="41">
        <v>0</v>
      </c>
      <c r="AO40" s="41">
        <f t="shared" si="9"/>
        <v>0</v>
      </c>
      <c r="AP40" s="86"/>
      <c r="AQ40" s="117">
        <f t="shared" si="0"/>
        <v>0</v>
      </c>
      <c r="AR40" s="92"/>
    </row>
    <row r="41" spans="1:44" s="11" customFormat="1">
      <c r="A41" s="76" t="s">
        <v>2</v>
      </c>
      <c r="B41" s="23"/>
      <c r="D41" s="41">
        <v>0</v>
      </c>
      <c r="E41" s="41"/>
      <c r="F41" s="40"/>
      <c r="G41" s="88"/>
      <c r="H41" s="88"/>
      <c r="I41" s="88"/>
      <c r="J41" s="88"/>
      <c r="K41" s="88"/>
      <c r="L41" s="88"/>
      <c r="M41" s="88" t="str">
        <f>IFERROR(VLOOKUP(A41:A152,[1]Sheet2!$A$4:$B$10,2,FALSE),"")</f>
        <v/>
      </c>
      <c r="N41" s="88"/>
      <c r="O41" s="88"/>
      <c r="P41" s="88"/>
      <c r="Q41" s="88"/>
      <c r="R41" s="88"/>
      <c r="S41" s="12">
        <f t="shared" si="1"/>
        <v>0</v>
      </c>
      <c r="U41" s="8">
        <f t="shared" si="2"/>
        <v>0</v>
      </c>
      <c r="W41" s="41">
        <v>0</v>
      </c>
      <c r="X41" s="48">
        <f t="shared" si="3"/>
        <v>0</v>
      </c>
      <c r="Y41" s="40">
        <f t="shared" si="4"/>
        <v>0</v>
      </c>
      <c r="Z41" s="8">
        <f t="shared" si="5"/>
        <v>0</v>
      </c>
      <c r="AB41" s="40">
        <f t="shared" si="6"/>
        <v>0</v>
      </c>
      <c r="AC41" s="35"/>
      <c r="AD41" s="40">
        <f t="shared" si="7"/>
        <v>0</v>
      </c>
      <c r="AE41" s="8">
        <f t="shared" si="12"/>
        <v>0</v>
      </c>
      <c r="AG41" s="41">
        <v>0</v>
      </c>
      <c r="AH41" s="57"/>
      <c r="AI41" s="40"/>
      <c r="AJ41" s="40"/>
      <c r="AK41" s="45">
        <f t="shared" si="8"/>
        <v>0</v>
      </c>
      <c r="AM41" s="41">
        <v>0</v>
      </c>
      <c r="AO41" s="41">
        <f t="shared" si="9"/>
        <v>0</v>
      </c>
      <c r="AP41" s="86"/>
      <c r="AQ41" s="117">
        <f t="shared" si="0"/>
        <v>0</v>
      </c>
      <c r="AR41" s="92"/>
    </row>
    <row r="42" spans="1:44" s="11" customFormat="1" outlineLevel="1">
      <c r="A42" s="76" t="s">
        <v>2</v>
      </c>
      <c r="B42" s="23"/>
      <c r="D42" s="41">
        <v>0</v>
      </c>
      <c r="E42" s="41"/>
      <c r="F42" s="40"/>
      <c r="G42" s="88"/>
      <c r="H42" s="88"/>
      <c r="I42" s="88"/>
      <c r="J42" s="88"/>
      <c r="K42" s="88"/>
      <c r="L42" s="88"/>
      <c r="M42" s="88" t="str">
        <f>IFERROR(VLOOKUP(A42:A153,[1]Sheet2!$A$4:$B$10,2,FALSE),"")</f>
        <v/>
      </c>
      <c r="N42" s="88"/>
      <c r="O42" s="88"/>
      <c r="P42" s="88"/>
      <c r="Q42" s="88"/>
      <c r="R42" s="88"/>
      <c r="S42" s="12">
        <f t="shared" si="1"/>
        <v>0</v>
      </c>
      <c r="U42" s="8">
        <f t="shared" si="2"/>
        <v>0</v>
      </c>
      <c r="W42" s="41">
        <v>0</v>
      </c>
      <c r="X42" s="48">
        <f t="shared" si="3"/>
        <v>0</v>
      </c>
      <c r="Y42" s="40">
        <f t="shared" si="4"/>
        <v>0</v>
      </c>
      <c r="Z42" s="8">
        <f t="shared" si="5"/>
        <v>0</v>
      </c>
      <c r="AB42" s="40">
        <f t="shared" si="6"/>
        <v>0</v>
      </c>
      <c r="AC42" s="35"/>
      <c r="AD42" s="40">
        <f t="shared" si="7"/>
        <v>0</v>
      </c>
      <c r="AE42" s="8">
        <f t="shared" ref="AE42:AE51" si="13">SUM(AB42:AD42)</f>
        <v>0</v>
      </c>
      <c r="AG42" s="41">
        <v>0</v>
      </c>
      <c r="AH42" s="57"/>
      <c r="AI42" s="40"/>
      <c r="AJ42" s="40"/>
      <c r="AK42" s="45">
        <f t="shared" si="8"/>
        <v>0</v>
      </c>
      <c r="AM42" s="41">
        <v>0</v>
      </c>
      <c r="AO42" s="41">
        <f t="shared" si="9"/>
        <v>0</v>
      </c>
      <c r="AP42" s="86"/>
      <c r="AQ42" s="117">
        <f t="shared" si="0"/>
        <v>0</v>
      </c>
      <c r="AR42" s="92"/>
    </row>
    <row r="43" spans="1:44" s="11" customFormat="1">
      <c r="A43" s="76" t="s">
        <v>2</v>
      </c>
      <c r="B43" s="23"/>
      <c r="D43" s="41">
        <v>571.91999999999996</v>
      </c>
      <c r="E43" s="41"/>
      <c r="F43" s="40"/>
      <c r="G43" s="88"/>
      <c r="H43" s="88"/>
      <c r="I43" s="88"/>
      <c r="J43" s="88"/>
      <c r="K43" s="88"/>
      <c r="L43" s="88"/>
      <c r="M43" s="88" t="str">
        <f>IFERROR(VLOOKUP(A43:A154,[1]Sheet2!$A$4:$B$10,2,FALSE),"")</f>
        <v/>
      </c>
      <c r="N43" s="88"/>
      <c r="O43" s="88"/>
      <c r="P43" s="88"/>
      <c r="Q43" s="88">
        <v>-571.91999999999996</v>
      </c>
      <c r="R43" s="88"/>
      <c r="S43" s="12">
        <f t="shared" si="1"/>
        <v>-571.91999999999996</v>
      </c>
      <c r="U43" s="8">
        <f t="shared" si="2"/>
        <v>0</v>
      </c>
      <c r="W43" s="41">
        <v>0</v>
      </c>
      <c r="X43" s="48">
        <f t="shared" si="3"/>
        <v>571.91999999999996</v>
      </c>
      <c r="Y43" s="40">
        <f t="shared" si="4"/>
        <v>0</v>
      </c>
      <c r="Z43" s="8">
        <f t="shared" si="5"/>
        <v>571.91999999999996</v>
      </c>
      <c r="AB43" s="40">
        <f t="shared" si="6"/>
        <v>0</v>
      </c>
      <c r="AC43" s="35"/>
      <c r="AD43" s="40">
        <f t="shared" si="7"/>
        <v>0</v>
      </c>
      <c r="AE43" s="8">
        <f t="shared" si="13"/>
        <v>0</v>
      </c>
      <c r="AG43" s="41">
        <v>0</v>
      </c>
      <c r="AH43" s="57"/>
      <c r="AI43" s="40"/>
      <c r="AJ43" s="40"/>
      <c r="AK43" s="45">
        <f t="shared" si="8"/>
        <v>0</v>
      </c>
      <c r="AM43" s="41">
        <v>0</v>
      </c>
      <c r="AO43" s="41">
        <f t="shared" si="9"/>
        <v>0</v>
      </c>
      <c r="AP43" s="86"/>
      <c r="AQ43" s="117">
        <f t="shared" si="0"/>
        <v>0</v>
      </c>
      <c r="AR43" s="92"/>
    </row>
    <row r="44" spans="1:44" s="11" customFormat="1">
      <c r="A44" s="76" t="s">
        <v>2</v>
      </c>
      <c r="B44" s="23"/>
      <c r="D44" s="41">
        <v>5158.880000000001</v>
      </c>
      <c r="E44" s="41"/>
      <c r="F44" s="40"/>
      <c r="G44" s="88"/>
      <c r="H44" s="88"/>
      <c r="I44" s="88"/>
      <c r="J44" s="88"/>
      <c r="K44" s="88"/>
      <c r="L44" s="88"/>
      <c r="M44" s="88" t="str">
        <f>IFERROR(VLOOKUP(A44:A155,[1]Sheet2!$A$4:$B$10,2,FALSE),"")</f>
        <v/>
      </c>
      <c r="N44" s="88">
        <v>-1289.72</v>
      </c>
      <c r="O44" s="88"/>
      <c r="P44" s="88"/>
      <c r="Q44" s="88">
        <v>-5158.88</v>
      </c>
      <c r="R44" s="88"/>
      <c r="S44" s="12">
        <f t="shared" si="1"/>
        <v>-6448.6</v>
      </c>
      <c r="U44" s="8">
        <f t="shared" si="2"/>
        <v>-1289.7199999999993</v>
      </c>
      <c r="W44" s="41">
        <v>0</v>
      </c>
      <c r="X44" s="48">
        <f t="shared" si="3"/>
        <v>5158.88</v>
      </c>
      <c r="Y44" s="40">
        <f t="shared" si="4"/>
        <v>0</v>
      </c>
      <c r="Z44" s="8">
        <f t="shared" si="5"/>
        <v>5158.88</v>
      </c>
      <c r="AB44" s="40">
        <f t="shared" si="6"/>
        <v>0</v>
      </c>
      <c r="AC44" s="35"/>
      <c r="AD44" s="40">
        <f t="shared" si="7"/>
        <v>0</v>
      </c>
      <c r="AE44" s="8">
        <f t="shared" si="13"/>
        <v>0</v>
      </c>
      <c r="AG44" s="41">
        <v>0</v>
      </c>
      <c r="AH44" s="57"/>
      <c r="AI44" s="40"/>
      <c r="AJ44" s="40"/>
      <c r="AK44" s="45">
        <f t="shared" si="8"/>
        <v>0</v>
      </c>
      <c r="AM44" s="41">
        <v>0</v>
      </c>
      <c r="AO44" s="41">
        <f t="shared" si="9"/>
        <v>-1289.7199999999993</v>
      </c>
      <c r="AP44" s="86">
        <v>-1289.72</v>
      </c>
      <c r="AQ44" s="117">
        <f t="shared" ref="AQ44:AQ71" si="14">IF(AND((AO44-AP44)&lt;0.0001,(AO44+AP44)&gt;-0.0001),0,(AO44+AP44))</f>
        <v>-2579.4399999999996</v>
      </c>
      <c r="AR44" s="92"/>
    </row>
    <row r="45" spans="1:44" s="11" customFormat="1">
      <c r="A45" s="76" t="s">
        <v>2</v>
      </c>
      <c r="B45" s="23"/>
      <c r="D45" s="41">
        <v>1083.3600000000004</v>
      </c>
      <c r="E45" s="41"/>
      <c r="F45" s="40"/>
      <c r="G45" s="88"/>
      <c r="H45" s="88"/>
      <c r="I45" s="88"/>
      <c r="J45" s="88"/>
      <c r="K45" s="88"/>
      <c r="L45" s="88"/>
      <c r="M45" s="88" t="str">
        <f>IFERROR(VLOOKUP(A45:A156,[1]Sheet2!$A$4:$B$10,2,FALSE),"")</f>
        <v/>
      </c>
      <c r="N45" s="88"/>
      <c r="O45" s="88"/>
      <c r="P45" s="88"/>
      <c r="Q45" s="88">
        <v>-1083.3599999999999</v>
      </c>
      <c r="R45" s="88"/>
      <c r="S45" s="12">
        <f t="shared" si="1"/>
        <v>-1083.3599999999999</v>
      </c>
      <c r="U45" s="8">
        <f t="shared" si="2"/>
        <v>0</v>
      </c>
      <c r="W45" s="41">
        <v>0</v>
      </c>
      <c r="X45" s="48">
        <f t="shared" si="3"/>
        <v>1083.3599999999999</v>
      </c>
      <c r="Y45" s="40">
        <f t="shared" si="4"/>
        <v>0</v>
      </c>
      <c r="Z45" s="8">
        <f t="shared" si="5"/>
        <v>1083.3599999999999</v>
      </c>
      <c r="AB45" s="40">
        <f t="shared" si="6"/>
        <v>0</v>
      </c>
      <c r="AC45" s="35"/>
      <c r="AD45" s="40">
        <f t="shared" si="7"/>
        <v>0</v>
      </c>
      <c r="AE45" s="8">
        <f t="shared" si="13"/>
        <v>0</v>
      </c>
      <c r="AG45" s="41">
        <v>0</v>
      </c>
      <c r="AH45" s="57"/>
      <c r="AI45" s="40"/>
      <c r="AJ45" s="40"/>
      <c r="AK45" s="45">
        <f t="shared" si="8"/>
        <v>0</v>
      </c>
      <c r="AM45" s="41">
        <v>0</v>
      </c>
      <c r="AO45" s="41">
        <f t="shared" si="9"/>
        <v>0</v>
      </c>
      <c r="AP45" s="86"/>
      <c r="AQ45" s="117">
        <f t="shared" si="14"/>
        <v>0</v>
      </c>
      <c r="AR45" s="92"/>
    </row>
    <row r="46" spans="1:44" s="11" customFormat="1" outlineLevel="1">
      <c r="A46" s="76" t="s">
        <v>2</v>
      </c>
      <c r="B46" s="23"/>
      <c r="D46" s="41">
        <v>0</v>
      </c>
      <c r="E46" s="41"/>
      <c r="F46" s="40"/>
      <c r="G46" s="88"/>
      <c r="H46" s="88"/>
      <c r="I46" s="88"/>
      <c r="J46" s="88"/>
      <c r="K46" s="88"/>
      <c r="L46" s="88"/>
      <c r="M46" s="88" t="str">
        <f>IFERROR(VLOOKUP(A46:A157,[1]Sheet2!$A$4:$B$10,2,FALSE),"")</f>
        <v/>
      </c>
      <c r="N46" s="88"/>
      <c r="O46" s="88"/>
      <c r="P46" s="88"/>
      <c r="Q46" s="88"/>
      <c r="R46" s="88"/>
      <c r="S46" s="12">
        <f t="shared" si="1"/>
        <v>0</v>
      </c>
      <c r="U46" s="8">
        <f t="shared" si="2"/>
        <v>0</v>
      </c>
      <c r="W46" s="41">
        <v>0</v>
      </c>
      <c r="X46" s="48">
        <f t="shared" si="3"/>
        <v>0</v>
      </c>
      <c r="Y46" s="40">
        <f t="shared" si="4"/>
        <v>0</v>
      </c>
      <c r="Z46" s="8">
        <f t="shared" si="5"/>
        <v>0</v>
      </c>
      <c r="AB46" s="40">
        <f t="shared" si="6"/>
        <v>0</v>
      </c>
      <c r="AC46" s="35"/>
      <c r="AD46" s="40">
        <f t="shared" si="7"/>
        <v>0</v>
      </c>
      <c r="AE46" s="8">
        <f t="shared" si="13"/>
        <v>0</v>
      </c>
      <c r="AG46" s="41">
        <v>0</v>
      </c>
      <c r="AH46" s="57"/>
      <c r="AI46" s="40"/>
      <c r="AJ46" s="40"/>
      <c r="AK46" s="45">
        <f t="shared" si="8"/>
        <v>0</v>
      </c>
      <c r="AM46" s="41">
        <v>0</v>
      </c>
      <c r="AO46" s="41">
        <f t="shared" si="9"/>
        <v>0</v>
      </c>
      <c r="AP46" s="86"/>
      <c r="AQ46" s="117">
        <f t="shared" si="14"/>
        <v>0</v>
      </c>
      <c r="AR46" s="92"/>
    </row>
    <row r="47" spans="1:44" s="11" customFormat="1">
      <c r="A47" s="76" t="s">
        <v>2</v>
      </c>
      <c r="B47" s="23"/>
      <c r="D47" s="41">
        <v>19406.070000000007</v>
      </c>
      <c r="E47" s="41"/>
      <c r="F47" s="40"/>
      <c r="G47" s="88"/>
      <c r="H47" s="88"/>
      <c r="I47" s="88"/>
      <c r="J47" s="88"/>
      <c r="K47" s="88"/>
      <c r="L47" s="88"/>
      <c r="M47" s="88" t="str">
        <f>IFERROR(VLOOKUP(A47:A158,[1]Sheet2!$A$4:$B$10,2,FALSE),"")</f>
        <v/>
      </c>
      <c r="N47" s="88"/>
      <c r="O47" s="88"/>
      <c r="P47" s="88"/>
      <c r="Q47" s="88">
        <v>-19406.07</v>
      </c>
      <c r="R47" s="88"/>
      <c r="S47" s="12">
        <f t="shared" si="1"/>
        <v>-19406.07</v>
      </c>
      <c r="U47" s="8">
        <f t="shared" si="2"/>
        <v>0</v>
      </c>
      <c r="W47" s="41">
        <v>0</v>
      </c>
      <c r="X47" s="48">
        <f t="shared" si="3"/>
        <v>19406.07</v>
      </c>
      <c r="Y47" s="40">
        <f t="shared" si="4"/>
        <v>0</v>
      </c>
      <c r="Z47" s="8">
        <f t="shared" si="5"/>
        <v>19406.07</v>
      </c>
      <c r="AB47" s="40">
        <f t="shared" si="6"/>
        <v>0</v>
      </c>
      <c r="AC47" s="35"/>
      <c r="AD47" s="40">
        <f t="shared" si="7"/>
        <v>0</v>
      </c>
      <c r="AE47" s="8">
        <f t="shared" si="13"/>
        <v>0</v>
      </c>
      <c r="AF47" s="7"/>
      <c r="AG47" s="41">
        <v>0</v>
      </c>
      <c r="AH47" s="57"/>
      <c r="AI47" s="40"/>
      <c r="AJ47" s="40"/>
      <c r="AK47" s="45">
        <f t="shared" si="8"/>
        <v>0</v>
      </c>
      <c r="AM47" s="41">
        <v>0</v>
      </c>
      <c r="AO47" s="41">
        <f t="shared" si="9"/>
        <v>0</v>
      </c>
      <c r="AP47" s="86">
        <v>2658.24</v>
      </c>
      <c r="AQ47" s="117">
        <f t="shared" si="14"/>
        <v>0</v>
      </c>
      <c r="AR47" s="92"/>
    </row>
    <row r="48" spans="1:44" s="11" customFormat="1">
      <c r="A48" s="76" t="s">
        <v>2</v>
      </c>
      <c r="B48" s="23"/>
      <c r="D48" s="41">
        <v>1694.04</v>
      </c>
      <c r="E48" s="41"/>
      <c r="F48" s="40"/>
      <c r="G48" s="88"/>
      <c r="H48" s="88"/>
      <c r="I48" s="88"/>
      <c r="J48" s="88"/>
      <c r="K48" s="88"/>
      <c r="L48" s="88"/>
      <c r="M48" s="88" t="str">
        <f>IFERROR(VLOOKUP(A48:A159,[1]Sheet2!$A$4:$B$10,2,FALSE),"")</f>
        <v/>
      </c>
      <c r="N48" s="88"/>
      <c r="O48" s="88"/>
      <c r="P48" s="88"/>
      <c r="Q48" s="88">
        <v>-1694.04</v>
      </c>
      <c r="R48" s="88"/>
      <c r="S48" s="12">
        <f t="shared" si="1"/>
        <v>-1694.04</v>
      </c>
      <c r="U48" s="8">
        <f t="shared" si="2"/>
        <v>0</v>
      </c>
      <c r="W48" s="41">
        <v>0</v>
      </c>
      <c r="X48" s="48">
        <f t="shared" si="3"/>
        <v>1694.04</v>
      </c>
      <c r="Y48" s="40">
        <f t="shared" si="4"/>
        <v>0</v>
      </c>
      <c r="Z48" s="8">
        <f t="shared" si="5"/>
        <v>1694.04</v>
      </c>
      <c r="AB48" s="40">
        <f t="shared" si="6"/>
        <v>0</v>
      </c>
      <c r="AC48" s="35"/>
      <c r="AD48" s="40">
        <f t="shared" si="7"/>
        <v>0</v>
      </c>
      <c r="AE48" s="8">
        <f t="shared" si="13"/>
        <v>0</v>
      </c>
      <c r="AG48" s="41">
        <v>0</v>
      </c>
      <c r="AH48" s="57"/>
      <c r="AI48" s="40"/>
      <c r="AJ48" s="40"/>
      <c r="AK48" s="45">
        <f t="shared" si="8"/>
        <v>0</v>
      </c>
      <c r="AM48" s="41">
        <v>0</v>
      </c>
      <c r="AO48" s="41">
        <f t="shared" si="9"/>
        <v>0</v>
      </c>
      <c r="AP48" s="86"/>
      <c r="AQ48" s="117">
        <f t="shared" si="14"/>
        <v>0</v>
      </c>
      <c r="AR48" s="92"/>
    </row>
    <row r="49" spans="1:44" s="11" customFormat="1">
      <c r="A49" s="76" t="s">
        <v>2</v>
      </c>
      <c r="B49" s="23"/>
      <c r="D49" s="41">
        <v>433.45000000000061</v>
      </c>
      <c r="E49" s="41"/>
      <c r="F49" s="40"/>
      <c r="G49" s="88"/>
      <c r="H49" s="88"/>
      <c r="I49" s="88"/>
      <c r="J49" s="88"/>
      <c r="K49" s="88"/>
      <c r="L49" s="88"/>
      <c r="M49" s="88" t="str">
        <f>IFERROR(VLOOKUP(A49:A160,[1]Sheet2!$A$4:$B$10,2,FALSE),"")</f>
        <v/>
      </c>
      <c r="N49" s="88"/>
      <c r="O49" s="88"/>
      <c r="P49" s="88"/>
      <c r="Q49" s="88">
        <v>-433.45</v>
      </c>
      <c r="R49" s="88"/>
      <c r="S49" s="12">
        <f t="shared" si="1"/>
        <v>-433.45</v>
      </c>
      <c r="U49" s="8">
        <f t="shared" si="2"/>
        <v>6.2527760746888816E-13</v>
      </c>
      <c r="W49" s="41">
        <v>0</v>
      </c>
      <c r="X49" s="48">
        <f t="shared" si="3"/>
        <v>433.45</v>
      </c>
      <c r="Y49" s="40">
        <f t="shared" si="4"/>
        <v>0</v>
      </c>
      <c r="Z49" s="8">
        <f t="shared" si="5"/>
        <v>433.45</v>
      </c>
      <c r="AB49" s="40">
        <f t="shared" si="6"/>
        <v>0</v>
      </c>
      <c r="AC49" s="35"/>
      <c r="AD49" s="40">
        <f t="shared" si="7"/>
        <v>0</v>
      </c>
      <c r="AE49" s="8">
        <f t="shared" si="13"/>
        <v>0</v>
      </c>
      <c r="AG49" s="41">
        <v>0</v>
      </c>
      <c r="AH49" s="57"/>
      <c r="AI49" s="40"/>
      <c r="AJ49" s="40"/>
      <c r="AK49" s="45">
        <f t="shared" si="8"/>
        <v>0</v>
      </c>
      <c r="AM49" s="41">
        <v>0</v>
      </c>
      <c r="AO49" s="41">
        <f t="shared" si="9"/>
        <v>6.2527760746888816E-13</v>
      </c>
      <c r="AP49" s="86"/>
      <c r="AQ49" s="117">
        <f t="shared" si="14"/>
        <v>0</v>
      </c>
      <c r="AR49" s="92"/>
    </row>
    <row r="50" spans="1:44" s="11" customFormat="1">
      <c r="A50" s="76" t="s">
        <v>2</v>
      </c>
      <c r="B50" s="23"/>
      <c r="D50" s="41">
        <v>412.79999999999995</v>
      </c>
      <c r="E50" s="41"/>
      <c r="F50" s="40"/>
      <c r="G50" s="88"/>
      <c r="H50" s="88"/>
      <c r="I50" s="88"/>
      <c r="J50" s="88"/>
      <c r="K50" s="88"/>
      <c r="L50" s="88"/>
      <c r="M50" s="88" t="str">
        <f>IFERROR(VLOOKUP(A50:A161,[1]Sheet2!$A$4:$B$10,2,FALSE),"")</f>
        <v/>
      </c>
      <c r="N50" s="88"/>
      <c r="O50" s="88"/>
      <c r="P50" s="88"/>
      <c r="Q50" s="88">
        <v>-412.8</v>
      </c>
      <c r="R50" s="88"/>
      <c r="S50" s="12">
        <f t="shared" si="1"/>
        <v>-412.8</v>
      </c>
      <c r="U50" s="8">
        <f t="shared" si="2"/>
        <v>0</v>
      </c>
      <c r="W50" s="41">
        <v>0</v>
      </c>
      <c r="X50" s="48">
        <f t="shared" si="3"/>
        <v>412.8</v>
      </c>
      <c r="Y50" s="40">
        <f t="shared" si="4"/>
        <v>0</v>
      </c>
      <c r="Z50" s="8">
        <f t="shared" si="5"/>
        <v>412.8</v>
      </c>
      <c r="AB50" s="40">
        <f t="shared" si="6"/>
        <v>0</v>
      </c>
      <c r="AC50" s="35"/>
      <c r="AD50" s="40">
        <f t="shared" si="7"/>
        <v>0</v>
      </c>
      <c r="AE50" s="8">
        <f t="shared" si="13"/>
        <v>0</v>
      </c>
      <c r="AG50" s="41">
        <v>0</v>
      </c>
      <c r="AH50" s="57"/>
      <c r="AI50" s="40"/>
      <c r="AJ50" s="40"/>
      <c r="AK50" s="45">
        <f t="shared" si="8"/>
        <v>0</v>
      </c>
      <c r="AM50" s="41">
        <v>0</v>
      </c>
      <c r="AO50" s="41">
        <f t="shared" si="9"/>
        <v>0</v>
      </c>
      <c r="AP50" s="86"/>
      <c r="AQ50" s="117">
        <f t="shared" si="14"/>
        <v>0</v>
      </c>
      <c r="AR50" s="92"/>
    </row>
    <row r="51" spans="1:44" s="11" customFormat="1" outlineLevel="1">
      <c r="A51" s="76" t="s">
        <v>2</v>
      </c>
      <c r="B51" s="75"/>
      <c r="D51" s="41">
        <v>0</v>
      </c>
      <c r="E51" s="41"/>
      <c r="F51" s="40"/>
      <c r="G51" s="88"/>
      <c r="H51" s="88"/>
      <c r="I51" s="88"/>
      <c r="J51" s="88"/>
      <c r="K51" s="88"/>
      <c r="L51" s="88"/>
      <c r="M51" s="88" t="str">
        <f>IFERROR(VLOOKUP(A51:A162,[1]Sheet2!$A$4:$B$10,2,FALSE),"")</f>
        <v/>
      </c>
      <c r="N51" s="88"/>
      <c r="O51" s="88"/>
      <c r="P51" s="88"/>
      <c r="Q51" s="88"/>
      <c r="R51" s="88"/>
      <c r="S51" s="12">
        <f t="shared" si="1"/>
        <v>0</v>
      </c>
      <c r="U51" s="8">
        <f t="shared" si="2"/>
        <v>0</v>
      </c>
      <c r="W51" s="41">
        <v>0</v>
      </c>
      <c r="X51" s="48">
        <f t="shared" si="3"/>
        <v>0</v>
      </c>
      <c r="Y51" s="40">
        <f t="shared" si="4"/>
        <v>0</v>
      </c>
      <c r="Z51" s="8">
        <f t="shared" si="5"/>
        <v>0</v>
      </c>
      <c r="AB51" s="40">
        <f t="shared" si="6"/>
        <v>0</v>
      </c>
      <c r="AC51" s="35"/>
      <c r="AD51" s="40">
        <f t="shared" si="7"/>
        <v>0</v>
      </c>
      <c r="AE51" s="8">
        <f t="shared" si="13"/>
        <v>0</v>
      </c>
      <c r="AG51" s="41">
        <v>0</v>
      </c>
      <c r="AH51" s="57"/>
      <c r="AI51" s="40"/>
      <c r="AJ51" s="40"/>
      <c r="AK51" s="45">
        <f t="shared" si="8"/>
        <v>0</v>
      </c>
      <c r="AM51" s="41">
        <v>0</v>
      </c>
      <c r="AO51" s="41">
        <f t="shared" si="9"/>
        <v>0</v>
      </c>
      <c r="AP51" s="86"/>
      <c r="AQ51" s="117">
        <f t="shared" si="14"/>
        <v>0</v>
      </c>
      <c r="AR51" s="92"/>
    </row>
    <row r="52" spans="1:44" s="11" customFormat="1">
      <c r="A52" s="76" t="s">
        <v>2</v>
      </c>
      <c r="B52" s="23"/>
      <c r="D52" s="41">
        <v>671.4</v>
      </c>
      <c r="E52" s="41"/>
      <c r="F52" s="40"/>
      <c r="G52" s="88"/>
      <c r="H52" s="88"/>
      <c r="I52" s="88"/>
      <c r="J52" s="88"/>
      <c r="K52" s="88"/>
      <c r="L52" s="88"/>
      <c r="M52" s="88" t="str">
        <f>IFERROR(VLOOKUP(A52:A163,[1]Sheet2!$A$4:$B$10,2,FALSE),"")</f>
        <v/>
      </c>
      <c r="N52" s="88"/>
      <c r="O52" s="88"/>
      <c r="P52" s="88"/>
      <c r="Q52" s="88">
        <v>-671.4</v>
      </c>
      <c r="R52" s="88"/>
      <c r="S52" s="12">
        <f t="shared" si="1"/>
        <v>-671.4</v>
      </c>
      <c r="U52" s="8">
        <f t="shared" si="2"/>
        <v>0</v>
      </c>
      <c r="W52" s="41">
        <v>0</v>
      </c>
      <c r="X52" s="48">
        <f t="shared" si="3"/>
        <v>671.4</v>
      </c>
      <c r="Y52" s="40">
        <f t="shared" si="4"/>
        <v>0</v>
      </c>
      <c r="Z52" s="8">
        <f t="shared" si="5"/>
        <v>671.4</v>
      </c>
      <c r="AB52" s="40">
        <f t="shared" si="6"/>
        <v>0</v>
      </c>
      <c r="AC52" s="35"/>
      <c r="AD52" s="40">
        <f t="shared" si="7"/>
        <v>0</v>
      </c>
      <c r="AE52" s="8">
        <f t="shared" ref="AE52:AE58" si="15">SUM(AB52:AD52)</f>
        <v>0</v>
      </c>
      <c r="AG52" s="41">
        <v>0</v>
      </c>
      <c r="AH52" s="57"/>
      <c r="AI52" s="40"/>
      <c r="AJ52" s="40"/>
      <c r="AK52" s="45">
        <f t="shared" si="8"/>
        <v>0</v>
      </c>
      <c r="AM52" s="41">
        <v>0</v>
      </c>
      <c r="AO52" s="41">
        <f t="shared" si="9"/>
        <v>0</v>
      </c>
      <c r="AP52" s="86"/>
      <c r="AQ52" s="117">
        <f t="shared" si="14"/>
        <v>0</v>
      </c>
      <c r="AR52" s="92"/>
    </row>
    <row r="53" spans="1:44" s="11" customFormat="1" outlineLevel="1">
      <c r="A53" s="76" t="s">
        <v>2</v>
      </c>
      <c r="B53" s="23"/>
      <c r="D53" s="41">
        <v>0</v>
      </c>
      <c r="E53" s="41"/>
      <c r="F53" s="40"/>
      <c r="G53" s="88"/>
      <c r="H53" s="88"/>
      <c r="I53" s="88"/>
      <c r="J53" s="88"/>
      <c r="K53" s="88"/>
      <c r="L53" s="88"/>
      <c r="M53" s="88" t="str">
        <f>IFERROR(VLOOKUP(A53:A164,[1]Sheet2!$A$4:$B$10,2,FALSE),"")</f>
        <v/>
      </c>
      <c r="N53" s="88"/>
      <c r="O53" s="88"/>
      <c r="P53" s="88"/>
      <c r="Q53" s="88"/>
      <c r="R53" s="88"/>
      <c r="S53" s="12">
        <f t="shared" si="1"/>
        <v>0</v>
      </c>
      <c r="U53" s="8">
        <f t="shared" si="2"/>
        <v>0</v>
      </c>
      <c r="W53" s="41">
        <v>0</v>
      </c>
      <c r="X53" s="48">
        <f t="shared" si="3"/>
        <v>0</v>
      </c>
      <c r="Y53" s="40">
        <f t="shared" si="4"/>
        <v>0</v>
      </c>
      <c r="Z53" s="8">
        <f t="shared" si="5"/>
        <v>0</v>
      </c>
      <c r="AB53" s="40">
        <f t="shared" si="6"/>
        <v>0</v>
      </c>
      <c r="AC53" s="35"/>
      <c r="AD53" s="40">
        <f t="shared" si="7"/>
        <v>0</v>
      </c>
      <c r="AE53" s="8">
        <f t="shared" si="15"/>
        <v>0</v>
      </c>
      <c r="AG53" s="41">
        <v>0</v>
      </c>
      <c r="AH53" s="57"/>
      <c r="AI53" s="40"/>
      <c r="AJ53" s="40"/>
      <c r="AK53" s="45">
        <f t="shared" si="8"/>
        <v>0</v>
      </c>
      <c r="AM53" s="41">
        <v>0</v>
      </c>
      <c r="AO53" s="41">
        <f t="shared" si="9"/>
        <v>0</v>
      </c>
      <c r="AP53" s="86"/>
      <c r="AQ53" s="117">
        <f t="shared" si="14"/>
        <v>0</v>
      </c>
      <c r="AR53" s="92"/>
    </row>
    <row r="54" spans="1:44" s="11" customFormat="1">
      <c r="A54" s="76" t="s">
        <v>2</v>
      </c>
      <c r="B54" s="23"/>
      <c r="D54" s="41">
        <v>0</v>
      </c>
      <c r="E54" s="41"/>
      <c r="F54" s="40"/>
      <c r="G54" s="88"/>
      <c r="H54" s="88"/>
      <c r="I54" s="88"/>
      <c r="J54" s="88"/>
      <c r="K54" s="88"/>
      <c r="L54" s="88"/>
      <c r="M54" s="88" t="str">
        <f>IFERROR(VLOOKUP(A54:A165,[1]Sheet2!$A$4:$B$10,2,FALSE),"")</f>
        <v/>
      </c>
      <c r="N54" s="88"/>
      <c r="O54" s="88"/>
      <c r="P54" s="88"/>
      <c r="Q54" s="88"/>
      <c r="R54" s="88"/>
      <c r="S54" s="12">
        <f t="shared" si="1"/>
        <v>0</v>
      </c>
      <c r="U54" s="8">
        <f t="shared" si="2"/>
        <v>0</v>
      </c>
      <c r="W54" s="41">
        <v>0</v>
      </c>
      <c r="X54" s="48">
        <f t="shared" si="3"/>
        <v>0</v>
      </c>
      <c r="Y54" s="40">
        <f t="shared" si="4"/>
        <v>0</v>
      </c>
      <c r="Z54" s="8">
        <f t="shared" si="5"/>
        <v>0</v>
      </c>
      <c r="AB54" s="40">
        <f t="shared" si="6"/>
        <v>0</v>
      </c>
      <c r="AC54" s="35"/>
      <c r="AD54" s="40">
        <f t="shared" si="7"/>
        <v>0</v>
      </c>
      <c r="AE54" s="8">
        <f t="shared" si="15"/>
        <v>0</v>
      </c>
      <c r="AG54" s="41">
        <v>0</v>
      </c>
      <c r="AH54" s="57"/>
      <c r="AI54" s="40"/>
      <c r="AJ54" s="40"/>
      <c r="AK54" s="45">
        <f t="shared" si="8"/>
        <v>0</v>
      </c>
      <c r="AM54" s="41">
        <v>0</v>
      </c>
      <c r="AO54" s="41">
        <f t="shared" si="9"/>
        <v>0</v>
      </c>
      <c r="AP54" s="86"/>
      <c r="AQ54" s="117">
        <f t="shared" si="14"/>
        <v>0</v>
      </c>
      <c r="AR54" s="92"/>
    </row>
    <row r="55" spans="1:44" s="11" customFormat="1">
      <c r="A55" s="76" t="s">
        <v>2</v>
      </c>
      <c r="B55" s="23"/>
      <c r="D55" s="41">
        <v>7158.8799999999974</v>
      </c>
      <c r="E55" s="41"/>
      <c r="F55" s="40"/>
      <c r="G55" s="88"/>
      <c r="H55" s="88"/>
      <c r="I55" s="88"/>
      <c r="J55" s="88"/>
      <c r="K55" s="88"/>
      <c r="L55" s="88"/>
      <c r="M55" s="88" t="str">
        <f>IFERROR(VLOOKUP(A55:A166,[1]Sheet2!$A$4:$B$10,2,FALSE),"")</f>
        <v/>
      </c>
      <c r="N55" s="88"/>
      <c r="O55" s="88"/>
      <c r="P55" s="88"/>
      <c r="Q55" s="88">
        <f>-7158.88</f>
        <v>-7158.88</v>
      </c>
      <c r="R55" s="88"/>
      <c r="S55" s="12">
        <f>SUM(F55:R55)</f>
        <v>-7158.88</v>
      </c>
      <c r="U55" s="8">
        <f t="shared" si="2"/>
        <v>0</v>
      </c>
      <c r="W55" s="41">
        <v>0</v>
      </c>
      <c r="X55" s="48">
        <f t="shared" si="3"/>
        <v>7158.88</v>
      </c>
      <c r="Y55" s="40">
        <f t="shared" si="4"/>
        <v>0</v>
      </c>
      <c r="Z55" s="8">
        <f t="shared" si="5"/>
        <v>7158.88</v>
      </c>
      <c r="AB55" s="40">
        <f t="shared" si="6"/>
        <v>0</v>
      </c>
      <c r="AC55" s="35"/>
      <c r="AD55" s="40">
        <f t="shared" si="7"/>
        <v>0</v>
      </c>
      <c r="AE55" s="8">
        <f t="shared" si="15"/>
        <v>0</v>
      </c>
      <c r="AG55" s="41">
        <v>0</v>
      </c>
      <c r="AH55" s="57"/>
      <c r="AI55" s="40"/>
      <c r="AJ55" s="40"/>
      <c r="AK55" s="45">
        <f t="shared" si="8"/>
        <v>0</v>
      </c>
      <c r="AM55" s="41">
        <v>0</v>
      </c>
      <c r="AO55" s="41">
        <f t="shared" si="9"/>
        <v>0</v>
      </c>
      <c r="AP55" s="86"/>
      <c r="AQ55" s="117">
        <f t="shared" si="14"/>
        <v>0</v>
      </c>
      <c r="AR55" s="112"/>
    </row>
    <row r="56" spans="1:44" s="11" customFormat="1">
      <c r="A56" s="76" t="s">
        <v>2</v>
      </c>
      <c r="B56" s="23"/>
      <c r="D56" s="41">
        <v>763.35999999999979</v>
      </c>
      <c r="E56" s="41"/>
      <c r="F56" s="40"/>
      <c r="G56" s="88"/>
      <c r="H56" s="88"/>
      <c r="I56" s="88"/>
      <c r="J56" s="88"/>
      <c r="K56" s="88"/>
      <c r="L56" s="88"/>
      <c r="M56" s="88" t="str">
        <f>IFERROR(VLOOKUP(A56:A167,[1]Sheet2!$A$4:$B$10,2,FALSE),"")</f>
        <v/>
      </c>
      <c r="N56" s="88"/>
      <c r="O56" s="88"/>
      <c r="P56" s="88"/>
      <c r="Q56" s="88">
        <f>-763.36</f>
        <v>-763.36</v>
      </c>
      <c r="R56" s="88"/>
      <c r="S56" s="12">
        <f t="shared" si="1"/>
        <v>-763.36</v>
      </c>
      <c r="U56" s="8">
        <f t="shared" si="2"/>
        <v>0</v>
      </c>
      <c r="W56" s="41">
        <v>0</v>
      </c>
      <c r="X56" s="48">
        <f t="shared" si="3"/>
        <v>763.36</v>
      </c>
      <c r="Y56" s="40">
        <f t="shared" si="4"/>
        <v>0</v>
      </c>
      <c r="Z56" s="8">
        <f t="shared" si="5"/>
        <v>763.36</v>
      </c>
      <c r="AB56" s="40">
        <f t="shared" si="6"/>
        <v>0</v>
      </c>
      <c r="AC56" s="35"/>
      <c r="AD56" s="40">
        <f t="shared" si="7"/>
        <v>0</v>
      </c>
      <c r="AE56" s="8">
        <f t="shared" si="15"/>
        <v>0</v>
      </c>
      <c r="AG56" s="41">
        <v>0</v>
      </c>
      <c r="AH56" s="57"/>
      <c r="AI56" s="40"/>
      <c r="AJ56" s="40"/>
      <c r="AK56" s="45">
        <f t="shared" si="8"/>
        <v>0</v>
      </c>
      <c r="AM56" s="41">
        <v>0</v>
      </c>
      <c r="AO56" s="41">
        <f t="shared" si="9"/>
        <v>0</v>
      </c>
      <c r="AP56" s="86"/>
      <c r="AQ56" s="117">
        <f t="shared" si="14"/>
        <v>0</v>
      </c>
      <c r="AR56" s="112"/>
    </row>
    <row r="57" spans="1:44" s="11" customFormat="1">
      <c r="A57" s="76" t="s">
        <v>2</v>
      </c>
      <c r="B57" s="23"/>
      <c r="D57" s="41">
        <v>1551.16</v>
      </c>
      <c r="E57" s="41"/>
      <c r="F57" s="40"/>
      <c r="G57" s="88"/>
      <c r="H57" s="88"/>
      <c r="I57" s="88"/>
      <c r="J57" s="88"/>
      <c r="K57" s="88"/>
      <c r="L57" s="88"/>
      <c r="M57" s="88" t="str">
        <f>IFERROR(VLOOKUP(A57:A168,[1]Sheet2!$A$4:$B$10,2,FALSE),"")</f>
        <v/>
      </c>
      <c r="N57" s="88"/>
      <c r="O57" s="88"/>
      <c r="P57" s="88"/>
      <c r="Q57" s="88">
        <f>-1551.16</f>
        <v>-1551.16</v>
      </c>
      <c r="R57" s="88"/>
      <c r="S57" s="12">
        <f t="shared" si="1"/>
        <v>-1551.16</v>
      </c>
      <c r="U57" s="8">
        <f t="shared" si="2"/>
        <v>0</v>
      </c>
      <c r="W57" s="41">
        <v>0</v>
      </c>
      <c r="X57" s="48">
        <f t="shared" si="3"/>
        <v>1551.16</v>
      </c>
      <c r="Y57" s="40">
        <f t="shared" si="4"/>
        <v>0</v>
      </c>
      <c r="Z57" s="8">
        <f t="shared" si="5"/>
        <v>1551.16</v>
      </c>
      <c r="AB57" s="40">
        <f t="shared" si="6"/>
        <v>0</v>
      </c>
      <c r="AC57" s="35"/>
      <c r="AD57" s="40">
        <f t="shared" si="7"/>
        <v>0</v>
      </c>
      <c r="AE57" s="8">
        <f t="shared" si="15"/>
        <v>0</v>
      </c>
      <c r="AG57" s="41">
        <v>0</v>
      </c>
      <c r="AH57" s="57"/>
      <c r="AI57" s="40"/>
      <c r="AJ57" s="40"/>
      <c r="AK57" s="45">
        <f t="shared" si="8"/>
        <v>0</v>
      </c>
      <c r="AM57" s="41">
        <v>0</v>
      </c>
      <c r="AO57" s="41">
        <f t="shared" si="9"/>
        <v>0</v>
      </c>
      <c r="AP57" s="86"/>
      <c r="AQ57" s="117">
        <f t="shared" si="14"/>
        <v>0</v>
      </c>
      <c r="AR57" s="112"/>
    </row>
    <row r="58" spans="1:44" s="11" customFormat="1">
      <c r="A58" s="76" t="s">
        <v>2</v>
      </c>
      <c r="B58" s="23"/>
      <c r="D58" s="41">
        <v>3785.64</v>
      </c>
      <c r="E58" s="41"/>
      <c r="F58" s="40"/>
      <c r="G58" s="88"/>
      <c r="H58" s="88"/>
      <c r="I58" s="88"/>
      <c r="J58" s="88"/>
      <c r="K58" s="88"/>
      <c r="L58" s="88"/>
      <c r="M58" s="88" t="str">
        <f>IFERROR(VLOOKUP(A58:A169,[1]Sheet2!$A$4:$B$10,2,FALSE),"")</f>
        <v/>
      </c>
      <c r="N58" s="88"/>
      <c r="O58" s="88"/>
      <c r="P58" s="88"/>
      <c r="Q58" s="88">
        <f>+-3785.64</f>
        <v>-3785.64</v>
      </c>
      <c r="R58" s="88"/>
      <c r="S58" s="12">
        <f t="shared" si="1"/>
        <v>-3785.64</v>
      </c>
      <c r="U58" s="8">
        <f t="shared" si="2"/>
        <v>0</v>
      </c>
      <c r="W58" s="41">
        <v>0</v>
      </c>
      <c r="X58" s="48">
        <f t="shared" si="3"/>
        <v>3785.64</v>
      </c>
      <c r="Y58" s="40">
        <f t="shared" si="4"/>
        <v>0</v>
      </c>
      <c r="Z58" s="8">
        <f t="shared" si="5"/>
        <v>3785.64</v>
      </c>
      <c r="AB58" s="40">
        <f t="shared" si="6"/>
        <v>0</v>
      </c>
      <c r="AC58" s="35"/>
      <c r="AD58" s="40">
        <f t="shared" si="7"/>
        <v>0</v>
      </c>
      <c r="AE58" s="8">
        <f t="shared" si="15"/>
        <v>0</v>
      </c>
      <c r="AG58" s="41">
        <v>0</v>
      </c>
      <c r="AH58" s="57"/>
      <c r="AI58" s="40"/>
      <c r="AJ58" s="40"/>
      <c r="AK58" s="45">
        <f t="shared" si="8"/>
        <v>0</v>
      </c>
      <c r="AM58" s="41">
        <v>0</v>
      </c>
      <c r="AO58" s="41">
        <f t="shared" si="9"/>
        <v>0</v>
      </c>
      <c r="AP58" s="86"/>
      <c r="AQ58" s="117">
        <f t="shared" si="14"/>
        <v>0</v>
      </c>
      <c r="AR58" s="112"/>
    </row>
    <row r="59" spans="1:44" s="11" customFormat="1">
      <c r="A59" s="76" t="s">
        <v>2</v>
      </c>
      <c r="B59" s="23"/>
      <c r="D59" s="41">
        <v>1784.9199999999996</v>
      </c>
      <c r="E59" s="41"/>
      <c r="F59" s="40"/>
      <c r="G59" s="88"/>
      <c r="H59" s="88"/>
      <c r="I59" s="88"/>
      <c r="J59" s="88"/>
      <c r="K59" s="88"/>
      <c r="L59" s="88"/>
      <c r="M59" s="88" t="str">
        <f>IFERROR(VLOOKUP(A59:A170,[1]Sheet2!$A$4:$B$10,2,FALSE),"")</f>
        <v/>
      </c>
      <c r="N59" s="88"/>
      <c r="O59" s="88"/>
      <c r="P59" s="88"/>
      <c r="Q59" s="88">
        <f>+-1784.92</f>
        <v>-1784.92</v>
      </c>
      <c r="R59" s="88"/>
      <c r="S59" s="12">
        <f t="shared" si="1"/>
        <v>-1784.92</v>
      </c>
      <c r="U59" s="8">
        <f t="shared" si="2"/>
        <v>0</v>
      </c>
      <c r="W59" s="41">
        <v>0</v>
      </c>
      <c r="X59" s="48">
        <f t="shared" si="3"/>
        <v>1784.92</v>
      </c>
      <c r="Y59" s="40">
        <f t="shared" si="4"/>
        <v>0</v>
      </c>
      <c r="Z59" s="8">
        <f t="shared" si="5"/>
        <v>1784.92</v>
      </c>
      <c r="AB59" s="40">
        <f t="shared" si="6"/>
        <v>0</v>
      </c>
      <c r="AC59" s="35"/>
      <c r="AD59" s="40">
        <f t="shared" si="7"/>
        <v>0</v>
      </c>
      <c r="AE59" s="8">
        <f t="shared" ref="AE59:AE78" si="16">SUM(AB59:AD59)</f>
        <v>0</v>
      </c>
      <c r="AF59" s="7"/>
      <c r="AG59" s="41">
        <v>0</v>
      </c>
      <c r="AH59" s="57"/>
      <c r="AI59" s="40"/>
      <c r="AJ59" s="40"/>
      <c r="AK59" s="45">
        <f t="shared" si="8"/>
        <v>0</v>
      </c>
      <c r="AM59" s="41">
        <v>0</v>
      </c>
      <c r="AO59" s="41">
        <f t="shared" si="9"/>
        <v>0</v>
      </c>
      <c r="AP59" s="86"/>
      <c r="AQ59" s="117">
        <f t="shared" si="14"/>
        <v>0</v>
      </c>
      <c r="AR59" s="112"/>
    </row>
    <row r="60" spans="1:44" s="11" customFormat="1">
      <c r="A60" s="76" t="s">
        <v>2</v>
      </c>
      <c r="B60" s="23"/>
      <c r="D60" s="41">
        <v>301.48</v>
      </c>
      <c r="E60" s="41"/>
      <c r="F60" s="40"/>
      <c r="G60" s="88"/>
      <c r="H60" s="88"/>
      <c r="I60" s="88"/>
      <c r="J60" s="88"/>
      <c r="K60" s="88"/>
      <c r="L60" s="88"/>
      <c r="M60" s="88" t="str">
        <f>IFERROR(VLOOKUP(A60:A171,[1]Sheet2!$A$4:$B$10,2,FALSE),"")</f>
        <v/>
      </c>
      <c r="N60" s="88"/>
      <c r="O60" s="88"/>
      <c r="P60" s="88"/>
      <c r="Q60" s="88">
        <f>-301.48</f>
        <v>-301.48</v>
      </c>
      <c r="R60" s="88"/>
      <c r="S60" s="12">
        <f t="shared" si="1"/>
        <v>-301.48</v>
      </c>
      <c r="U60" s="8">
        <f t="shared" si="2"/>
        <v>0</v>
      </c>
      <c r="W60" s="41">
        <v>0</v>
      </c>
      <c r="X60" s="48">
        <f t="shared" si="3"/>
        <v>301.48</v>
      </c>
      <c r="Y60" s="40">
        <f t="shared" si="4"/>
        <v>0</v>
      </c>
      <c r="Z60" s="8">
        <f t="shared" si="5"/>
        <v>301.48</v>
      </c>
      <c r="AB60" s="40">
        <f t="shared" si="6"/>
        <v>0</v>
      </c>
      <c r="AC60" s="35"/>
      <c r="AD60" s="40">
        <f t="shared" si="7"/>
        <v>0</v>
      </c>
      <c r="AE60" s="8">
        <f t="shared" si="16"/>
        <v>0</v>
      </c>
      <c r="AG60" s="41">
        <v>0</v>
      </c>
      <c r="AH60" s="57"/>
      <c r="AI60" s="40"/>
      <c r="AJ60" s="40"/>
      <c r="AK60" s="45">
        <f t="shared" si="8"/>
        <v>0</v>
      </c>
      <c r="AM60" s="41">
        <v>0</v>
      </c>
      <c r="AO60" s="41">
        <f t="shared" si="9"/>
        <v>0</v>
      </c>
      <c r="AP60" s="86"/>
      <c r="AQ60" s="117">
        <f t="shared" si="14"/>
        <v>0</v>
      </c>
      <c r="AR60" s="92"/>
    </row>
    <row r="61" spans="1:44" s="11" customFormat="1">
      <c r="A61" s="76" t="s">
        <v>2</v>
      </c>
      <c r="B61" s="23"/>
      <c r="D61" s="41">
        <v>2766.68</v>
      </c>
      <c r="E61" s="41"/>
      <c r="F61" s="40"/>
      <c r="G61" s="88"/>
      <c r="H61" s="88"/>
      <c r="I61" s="88"/>
      <c r="J61" s="88"/>
      <c r="K61" s="88"/>
      <c r="L61" s="88"/>
      <c r="M61" s="88" t="str">
        <f>IFERROR(VLOOKUP(A61:A172,[1]Sheet2!$A$4:$B$10,2,FALSE),"")</f>
        <v/>
      </c>
      <c r="N61" s="88"/>
      <c r="O61" s="88"/>
      <c r="P61" s="88"/>
      <c r="Q61" s="88">
        <v>-2766.68</v>
      </c>
      <c r="R61" s="88"/>
      <c r="S61" s="12">
        <f t="shared" si="1"/>
        <v>-2766.68</v>
      </c>
      <c r="U61" s="8">
        <f t="shared" si="2"/>
        <v>0</v>
      </c>
      <c r="W61" s="41">
        <v>0</v>
      </c>
      <c r="X61" s="48">
        <f t="shared" si="3"/>
        <v>2766.68</v>
      </c>
      <c r="Y61" s="40">
        <f t="shared" si="4"/>
        <v>0</v>
      </c>
      <c r="Z61" s="8">
        <f t="shared" si="5"/>
        <v>2766.68</v>
      </c>
      <c r="AB61" s="40">
        <f t="shared" si="6"/>
        <v>0</v>
      </c>
      <c r="AC61" s="35"/>
      <c r="AD61" s="40">
        <f t="shared" si="7"/>
        <v>0</v>
      </c>
      <c r="AE61" s="8">
        <f t="shared" si="16"/>
        <v>0</v>
      </c>
      <c r="AF61" s="7"/>
      <c r="AG61" s="41">
        <v>0</v>
      </c>
      <c r="AH61" s="57"/>
      <c r="AI61" s="40"/>
      <c r="AJ61" s="40"/>
      <c r="AK61" s="45">
        <f t="shared" si="8"/>
        <v>0</v>
      </c>
      <c r="AM61" s="41">
        <v>0</v>
      </c>
      <c r="AO61" s="41">
        <f t="shared" si="9"/>
        <v>0</v>
      </c>
      <c r="AP61" s="86"/>
      <c r="AQ61" s="117">
        <f t="shared" si="14"/>
        <v>0</v>
      </c>
      <c r="AR61" s="92"/>
    </row>
    <row r="62" spans="1:44" s="11" customFormat="1" ht="15.75" customHeight="1">
      <c r="A62" s="76" t="s">
        <v>2</v>
      </c>
      <c r="B62" s="23"/>
      <c r="D62" s="41">
        <v>0</v>
      </c>
      <c r="E62" s="41"/>
      <c r="F62" s="40"/>
      <c r="G62" s="88"/>
      <c r="H62" s="88"/>
      <c r="I62" s="88"/>
      <c r="J62" s="88"/>
      <c r="K62" s="88"/>
      <c r="L62" s="88"/>
      <c r="M62" s="88" t="str">
        <f>IFERROR(VLOOKUP(A62:A173,[1]Sheet2!$A$4:$B$10,2,FALSE),"")</f>
        <v/>
      </c>
      <c r="N62" s="88"/>
      <c r="O62" s="88"/>
      <c r="P62" s="88"/>
      <c r="Q62" s="88"/>
      <c r="R62" s="88"/>
      <c r="S62" s="12">
        <f t="shared" si="1"/>
        <v>0</v>
      </c>
      <c r="U62" s="8">
        <f t="shared" si="2"/>
        <v>0</v>
      </c>
      <c r="W62" s="41">
        <v>0</v>
      </c>
      <c r="X62" s="48">
        <f t="shared" si="3"/>
        <v>0</v>
      </c>
      <c r="Y62" s="40">
        <f t="shared" si="4"/>
        <v>0</v>
      </c>
      <c r="Z62" s="8">
        <f>SUM(W62:Y62)</f>
        <v>0</v>
      </c>
      <c r="AB62" s="40">
        <f t="shared" si="6"/>
        <v>0</v>
      </c>
      <c r="AC62" s="35"/>
      <c r="AD62" s="40">
        <f t="shared" si="7"/>
        <v>0</v>
      </c>
      <c r="AE62" s="8">
        <f t="shared" si="16"/>
        <v>0</v>
      </c>
      <c r="AG62" s="41">
        <v>0</v>
      </c>
      <c r="AH62" s="57"/>
      <c r="AI62" s="40"/>
      <c r="AJ62" s="40"/>
      <c r="AK62" s="45">
        <f>SUM(AG62:AJ62)</f>
        <v>0</v>
      </c>
      <c r="AM62" s="41">
        <v>0</v>
      </c>
      <c r="AO62" s="41">
        <f>+U62+AK62</f>
        <v>0</v>
      </c>
      <c r="AP62" s="86"/>
      <c r="AQ62" s="117">
        <f t="shared" si="14"/>
        <v>0</v>
      </c>
      <c r="AR62" s="92"/>
    </row>
    <row r="63" spans="1:44" s="11" customFormat="1">
      <c r="A63" s="76" t="s">
        <v>2</v>
      </c>
      <c r="B63" s="23"/>
      <c r="D63" s="41">
        <v>7158.8799999999974</v>
      </c>
      <c r="E63" s="41"/>
      <c r="F63" s="40"/>
      <c r="G63" s="88"/>
      <c r="H63" s="88"/>
      <c r="I63" s="88"/>
      <c r="J63" s="88"/>
      <c r="K63" s="88"/>
      <c r="L63" s="88"/>
      <c r="M63" s="88" t="str">
        <f>IFERROR(VLOOKUP(A63:A174,[1]Sheet2!$A$4:$B$10,2,FALSE),"")</f>
        <v/>
      </c>
      <c r="N63" s="88"/>
      <c r="O63" s="88"/>
      <c r="P63" s="88"/>
      <c r="Q63" s="88">
        <f>-7158.88</f>
        <v>-7158.88</v>
      </c>
      <c r="R63" s="88"/>
      <c r="S63" s="12">
        <f t="shared" si="1"/>
        <v>-7158.88</v>
      </c>
      <c r="U63" s="8">
        <f t="shared" si="2"/>
        <v>0</v>
      </c>
      <c r="W63" s="41">
        <v>0</v>
      </c>
      <c r="X63" s="48">
        <f t="shared" si="3"/>
        <v>7158.88</v>
      </c>
      <c r="Y63" s="40">
        <f t="shared" si="4"/>
        <v>0</v>
      </c>
      <c r="Z63" s="8">
        <f t="shared" si="5"/>
        <v>7158.88</v>
      </c>
      <c r="AB63" s="40">
        <f t="shared" si="6"/>
        <v>0</v>
      </c>
      <c r="AC63" s="35"/>
      <c r="AD63" s="40">
        <f t="shared" si="7"/>
        <v>0</v>
      </c>
      <c r="AE63" s="8">
        <f t="shared" si="16"/>
        <v>0</v>
      </c>
      <c r="AG63" s="41">
        <v>0</v>
      </c>
      <c r="AH63" s="57"/>
      <c r="AI63" s="40"/>
      <c r="AJ63" s="40"/>
      <c r="AK63" s="45">
        <f t="shared" si="8"/>
        <v>0</v>
      </c>
      <c r="AM63" s="41">
        <v>0</v>
      </c>
      <c r="AO63" s="41">
        <f t="shared" si="9"/>
        <v>0</v>
      </c>
      <c r="AP63" s="86"/>
      <c r="AQ63" s="117">
        <f t="shared" si="14"/>
        <v>0</v>
      </c>
      <c r="AR63" s="92"/>
    </row>
    <row r="64" spans="1:44" s="11" customFormat="1" outlineLevel="1">
      <c r="A64" s="76" t="s">
        <v>2</v>
      </c>
      <c r="B64" s="23"/>
      <c r="D64" s="41">
        <v>0</v>
      </c>
      <c r="E64" s="41"/>
      <c r="F64" s="40"/>
      <c r="G64" s="88"/>
      <c r="H64" s="88"/>
      <c r="I64" s="88"/>
      <c r="J64" s="88"/>
      <c r="K64" s="88"/>
      <c r="L64" s="88"/>
      <c r="M64" s="88" t="str">
        <f>IFERROR(VLOOKUP(A64:A175,[1]Sheet2!$A$4:$B$10,2,FALSE),"")</f>
        <v/>
      </c>
      <c r="N64" s="88"/>
      <c r="O64" s="88"/>
      <c r="P64" s="88"/>
      <c r="Q64" s="88"/>
      <c r="R64" s="88"/>
      <c r="S64" s="12">
        <f t="shared" si="1"/>
        <v>0</v>
      </c>
      <c r="U64" s="8">
        <f t="shared" si="2"/>
        <v>0</v>
      </c>
      <c r="W64" s="41">
        <v>0</v>
      </c>
      <c r="X64" s="48">
        <f t="shared" si="3"/>
        <v>0</v>
      </c>
      <c r="Y64" s="40">
        <f t="shared" si="4"/>
        <v>0</v>
      </c>
      <c r="Z64" s="8">
        <f t="shared" si="5"/>
        <v>0</v>
      </c>
      <c r="AB64" s="40">
        <f t="shared" si="6"/>
        <v>0</v>
      </c>
      <c r="AC64" s="35"/>
      <c r="AD64" s="40">
        <f t="shared" si="7"/>
        <v>0</v>
      </c>
      <c r="AE64" s="8">
        <f t="shared" si="16"/>
        <v>0</v>
      </c>
      <c r="AG64" s="41">
        <v>0</v>
      </c>
      <c r="AH64" s="57"/>
      <c r="AI64" s="40"/>
      <c r="AJ64" s="40"/>
      <c r="AK64" s="45">
        <f t="shared" si="8"/>
        <v>0</v>
      </c>
      <c r="AM64" s="41">
        <v>0</v>
      </c>
      <c r="AO64" s="41">
        <f t="shared" si="9"/>
        <v>0</v>
      </c>
      <c r="AP64" s="86"/>
      <c r="AQ64" s="117">
        <f t="shared" si="14"/>
        <v>0</v>
      </c>
      <c r="AR64" s="92"/>
    </row>
    <row r="65" spans="1:44" s="11" customFormat="1">
      <c r="A65" s="76" t="s">
        <v>2</v>
      </c>
      <c r="B65" s="23"/>
      <c r="D65" s="41">
        <v>3390.3999999999996</v>
      </c>
      <c r="E65" s="41"/>
      <c r="F65" s="40"/>
      <c r="G65" s="88"/>
      <c r="H65" s="88"/>
      <c r="I65" s="88"/>
      <c r="J65" s="88"/>
      <c r="K65" s="88"/>
      <c r="L65" s="88"/>
      <c r="M65" s="88" t="str">
        <f>IFERROR(VLOOKUP(A65:A176,[1]Sheet2!$A$4:$B$10,2,FALSE),"")</f>
        <v/>
      </c>
      <c r="N65" s="88"/>
      <c r="O65" s="88"/>
      <c r="P65" s="88"/>
      <c r="Q65" s="88">
        <f>-3390.4</f>
        <v>-3390.4</v>
      </c>
      <c r="R65" s="88"/>
      <c r="S65" s="12">
        <f t="shared" si="1"/>
        <v>-3390.4</v>
      </c>
      <c r="U65" s="8">
        <f t="shared" si="2"/>
        <v>0</v>
      </c>
      <c r="W65" s="41">
        <v>0</v>
      </c>
      <c r="X65" s="48">
        <f t="shared" si="3"/>
        <v>3390.4</v>
      </c>
      <c r="Y65" s="40">
        <f t="shared" si="4"/>
        <v>0</v>
      </c>
      <c r="Z65" s="8">
        <f t="shared" si="5"/>
        <v>3390.4</v>
      </c>
      <c r="AB65" s="40">
        <f t="shared" si="6"/>
        <v>0</v>
      </c>
      <c r="AC65" s="35"/>
      <c r="AD65" s="40">
        <f t="shared" si="7"/>
        <v>0</v>
      </c>
      <c r="AE65" s="8">
        <f t="shared" si="16"/>
        <v>0</v>
      </c>
      <c r="AG65" s="41">
        <v>0</v>
      </c>
      <c r="AH65" s="57"/>
      <c r="AI65" s="40"/>
      <c r="AJ65" s="40"/>
      <c r="AK65" s="45">
        <f t="shared" si="8"/>
        <v>0</v>
      </c>
      <c r="AM65" s="41">
        <v>0</v>
      </c>
      <c r="AO65" s="41">
        <f t="shared" si="9"/>
        <v>0</v>
      </c>
      <c r="AP65" s="86"/>
      <c r="AQ65" s="117">
        <f t="shared" si="14"/>
        <v>0</v>
      </c>
      <c r="AR65" s="92"/>
    </row>
    <row r="66" spans="1:44" s="11" customFormat="1">
      <c r="A66" s="76" t="s">
        <v>2</v>
      </c>
      <c r="B66" s="23"/>
      <c r="D66" s="41">
        <v>5603.0099999999993</v>
      </c>
      <c r="E66" s="41"/>
      <c r="F66" s="40"/>
      <c r="G66" s="88"/>
      <c r="H66" s="88"/>
      <c r="I66" s="88"/>
      <c r="J66" s="88"/>
      <c r="K66" s="88"/>
      <c r="L66" s="88"/>
      <c r="M66" s="88" t="str">
        <f>IFERROR(VLOOKUP(A66:A177,[1]Sheet2!$A$4:$B$10,2,FALSE),"")</f>
        <v/>
      </c>
      <c r="N66" s="88"/>
      <c r="O66" s="88"/>
      <c r="P66" s="88"/>
      <c r="Q66" s="88">
        <f>-5603.01</f>
        <v>-5603.01</v>
      </c>
      <c r="R66" s="88"/>
      <c r="S66" s="12">
        <f t="shared" si="1"/>
        <v>-5603.01</v>
      </c>
      <c r="U66" s="8">
        <f t="shared" si="2"/>
        <v>0</v>
      </c>
      <c r="W66" s="41">
        <v>0</v>
      </c>
      <c r="X66" s="48">
        <f t="shared" si="3"/>
        <v>5603.01</v>
      </c>
      <c r="Y66" s="40">
        <f t="shared" si="4"/>
        <v>0</v>
      </c>
      <c r="Z66" s="8">
        <f t="shared" si="5"/>
        <v>5603.01</v>
      </c>
      <c r="AB66" s="40">
        <f t="shared" si="6"/>
        <v>0</v>
      </c>
      <c r="AC66" s="35"/>
      <c r="AD66" s="40">
        <f t="shared" si="7"/>
        <v>0</v>
      </c>
      <c r="AE66" s="8">
        <f t="shared" si="16"/>
        <v>0</v>
      </c>
      <c r="AG66" s="41">
        <v>0</v>
      </c>
      <c r="AH66" s="57"/>
      <c r="AI66" s="40"/>
      <c r="AJ66" s="40"/>
      <c r="AK66" s="45">
        <f t="shared" si="8"/>
        <v>0</v>
      </c>
      <c r="AM66" s="41">
        <v>0</v>
      </c>
      <c r="AO66" s="41">
        <f t="shared" si="9"/>
        <v>0</v>
      </c>
      <c r="AP66" s="86"/>
      <c r="AQ66" s="117">
        <f t="shared" si="14"/>
        <v>0</v>
      </c>
      <c r="AR66" s="92"/>
    </row>
    <row r="67" spans="1:44" s="11" customFormat="1">
      <c r="A67" s="76" t="s">
        <v>2</v>
      </c>
      <c r="B67" s="23"/>
      <c r="D67" s="41">
        <v>0</v>
      </c>
      <c r="E67" s="41"/>
      <c r="F67" s="40"/>
      <c r="G67" s="88"/>
      <c r="H67" s="88"/>
      <c r="I67" s="88"/>
      <c r="J67" s="88"/>
      <c r="K67" s="88"/>
      <c r="L67" s="88"/>
      <c r="M67" s="88" t="str">
        <f>IFERROR(VLOOKUP(A67:A178,[1]Sheet2!$A$4:$B$10,2,FALSE),"")</f>
        <v/>
      </c>
      <c r="N67" s="88"/>
      <c r="O67" s="88"/>
      <c r="P67" s="88"/>
      <c r="Q67" s="88"/>
      <c r="R67" s="88"/>
      <c r="S67" s="12">
        <f t="shared" si="1"/>
        <v>0</v>
      </c>
      <c r="U67" s="8">
        <f t="shared" si="2"/>
        <v>0</v>
      </c>
      <c r="W67" s="41">
        <v>0</v>
      </c>
      <c r="X67" s="48">
        <f t="shared" si="3"/>
        <v>0</v>
      </c>
      <c r="Y67" s="40">
        <f t="shared" si="4"/>
        <v>0</v>
      </c>
      <c r="Z67" s="8">
        <f t="shared" si="5"/>
        <v>0</v>
      </c>
      <c r="AB67" s="40">
        <f t="shared" si="6"/>
        <v>0</v>
      </c>
      <c r="AC67" s="35"/>
      <c r="AD67" s="40">
        <f t="shared" si="7"/>
        <v>0</v>
      </c>
      <c r="AE67" s="8">
        <f t="shared" si="16"/>
        <v>0</v>
      </c>
      <c r="AG67" s="41">
        <v>0</v>
      </c>
      <c r="AH67" s="57"/>
      <c r="AI67" s="40"/>
      <c r="AJ67" s="40"/>
      <c r="AK67" s="45">
        <f t="shared" si="8"/>
        <v>0</v>
      </c>
      <c r="AM67" s="41">
        <v>0</v>
      </c>
      <c r="AO67" s="41">
        <f t="shared" si="9"/>
        <v>0</v>
      </c>
      <c r="AP67" s="86"/>
      <c r="AQ67" s="117">
        <f t="shared" si="14"/>
        <v>0</v>
      </c>
      <c r="AR67" s="92"/>
    </row>
    <row r="68" spans="1:44" s="11" customFormat="1">
      <c r="A68" s="76" t="s">
        <v>2</v>
      </c>
      <c r="B68" s="23"/>
      <c r="D68" s="41">
        <v>0</v>
      </c>
      <c r="E68" s="41"/>
      <c r="F68" s="40"/>
      <c r="G68" s="88"/>
      <c r="H68" s="88"/>
      <c r="I68" s="88"/>
      <c r="J68" s="88"/>
      <c r="K68" s="88"/>
      <c r="L68" s="88"/>
      <c r="M68" s="88" t="str">
        <f>IFERROR(VLOOKUP(A68:A179,[1]Sheet2!$A$4:$B$10,2,FALSE),"")</f>
        <v/>
      </c>
      <c r="N68" s="88"/>
      <c r="O68" s="88"/>
      <c r="P68" s="88"/>
      <c r="Q68" s="88"/>
      <c r="R68" s="88"/>
      <c r="S68" s="12">
        <f t="shared" si="1"/>
        <v>0</v>
      </c>
      <c r="U68" s="8">
        <f t="shared" si="2"/>
        <v>0</v>
      </c>
      <c r="W68" s="41">
        <v>0</v>
      </c>
      <c r="X68" s="48">
        <f t="shared" si="3"/>
        <v>0</v>
      </c>
      <c r="Y68" s="40">
        <f t="shared" si="4"/>
        <v>0</v>
      </c>
      <c r="Z68" s="8">
        <f>SUM(W68:Y68)</f>
        <v>0</v>
      </c>
      <c r="AB68" s="40">
        <f t="shared" si="6"/>
        <v>0</v>
      </c>
      <c r="AC68" s="35"/>
      <c r="AD68" s="40">
        <f t="shared" si="7"/>
        <v>0</v>
      </c>
      <c r="AE68" s="8">
        <f t="shared" si="16"/>
        <v>0</v>
      </c>
      <c r="AF68" s="8"/>
      <c r="AG68" s="41">
        <v>0</v>
      </c>
      <c r="AH68" s="57"/>
      <c r="AI68" s="40"/>
      <c r="AJ68" s="40"/>
      <c r="AK68" s="45">
        <f t="shared" si="8"/>
        <v>0</v>
      </c>
      <c r="AM68" s="41">
        <v>0</v>
      </c>
      <c r="AO68" s="41">
        <f t="shared" si="9"/>
        <v>0</v>
      </c>
      <c r="AP68" s="86">
        <v>11823.33</v>
      </c>
      <c r="AQ68" s="117">
        <f t="shared" si="14"/>
        <v>0</v>
      </c>
      <c r="AR68" s="92"/>
    </row>
    <row r="69" spans="1:44" s="11" customFormat="1">
      <c r="A69" s="76" t="s">
        <v>2</v>
      </c>
      <c r="B69" s="23"/>
      <c r="D69" s="41">
        <v>0</v>
      </c>
      <c r="E69" s="41"/>
      <c r="F69" s="40"/>
      <c r="G69" s="88"/>
      <c r="H69" s="88"/>
      <c r="I69" s="88"/>
      <c r="J69" s="88"/>
      <c r="K69" s="88"/>
      <c r="L69" s="88"/>
      <c r="M69" s="88" t="str">
        <f>IFERROR(VLOOKUP(A69:A180,[1]Sheet2!$A$4:$B$10,2,FALSE),"")</f>
        <v/>
      </c>
      <c r="N69" s="88"/>
      <c r="O69" s="88"/>
      <c r="P69" s="88"/>
      <c r="Q69" s="88"/>
      <c r="R69" s="88"/>
      <c r="S69" s="12">
        <f t="shared" si="1"/>
        <v>0</v>
      </c>
      <c r="U69" s="8">
        <f t="shared" si="2"/>
        <v>0</v>
      </c>
      <c r="W69" s="41">
        <v>0</v>
      </c>
      <c r="X69" s="48">
        <f t="shared" si="3"/>
        <v>0</v>
      </c>
      <c r="Y69" s="40">
        <f t="shared" si="4"/>
        <v>0</v>
      </c>
      <c r="Z69" s="8">
        <f t="shared" si="5"/>
        <v>0</v>
      </c>
      <c r="AB69" s="40">
        <f t="shared" si="6"/>
        <v>0</v>
      </c>
      <c r="AC69" s="35"/>
      <c r="AD69" s="40">
        <f t="shared" si="7"/>
        <v>0</v>
      </c>
      <c r="AE69" s="8">
        <f t="shared" si="16"/>
        <v>0</v>
      </c>
      <c r="AG69" s="41">
        <v>0</v>
      </c>
      <c r="AH69" s="57"/>
      <c r="AI69" s="40"/>
      <c r="AJ69" s="40"/>
      <c r="AK69" s="45">
        <f t="shared" si="8"/>
        <v>0</v>
      </c>
      <c r="AM69" s="41">
        <v>0</v>
      </c>
      <c r="AO69" s="41">
        <f t="shared" si="9"/>
        <v>0</v>
      </c>
      <c r="AP69" s="86"/>
      <c r="AQ69" s="117">
        <f t="shared" si="14"/>
        <v>0</v>
      </c>
      <c r="AR69" s="92"/>
    </row>
    <row r="70" spans="1:44" s="11" customFormat="1">
      <c r="A70" s="76" t="s">
        <v>2</v>
      </c>
      <c r="B70" s="75"/>
      <c r="D70" s="41">
        <v>0</v>
      </c>
      <c r="E70" s="41"/>
      <c r="F70" s="40"/>
      <c r="G70" s="88"/>
      <c r="H70" s="88"/>
      <c r="I70" s="88"/>
      <c r="J70" s="88"/>
      <c r="K70" s="88">
        <v>1690.7</v>
      </c>
      <c r="L70" s="88"/>
      <c r="M70" s="88" t="str">
        <f>IFERROR(VLOOKUP(A70:A181,[1]Sheet2!$A$4:$B$10,2,FALSE),"")</f>
        <v/>
      </c>
      <c r="N70" s="88"/>
      <c r="O70" s="88"/>
      <c r="P70" s="88"/>
      <c r="Q70" s="88"/>
      <c r="R70" s="88"/>
      <c r="S70" s="12">
        <f t="shared" si="1"/>
        <v>1690.7</v>
      </c>
      <c r="U70" s="8">
        <f t="shared" si="2"/>
        <v>1690.7</v>
      </c>
      <c r="W70" s="41">
        <v>0</v>
      </c>
      <c r="X70" s="48">
        <f t="shared" si="3"/>
        <v>0</v>
      </c>
      <c r="Y70" s="40">
        <f t="shared" si="4"/>
        <v>0</v>
      </c>
      <c r="Z70" s="8">
        <f>SUM(W70:Y70)</f>
        <v>0</v>
      </c>
      <c r="AB70" s="40">
        <f t="shared" si="6"/>
        <v>0</v>
      </c>
      <c r="AC70" s="35"/>
      <c r="AD70" s="40">
        <f t="shared" si="7"/>
        <v>0</v>
      </c>
      <c r="AE70" s="8">
        <f t="shared" si="16"/>
        <v>0</v>
      </c>
      <c r="AG70" s="41">
        <v>0</v>
      </c>
      <c r="AH70" s="57"/>
      <c r="AI70" s="40"/>
      <c r="AJ70" s="40"/>
      <c r="AK70" s="45">
        <f t="shared" si="8"/>
        <v>0</v>
      </c>
      <c r="AM70" s="41">
        <v>0</v>
      </c>
      <c r="AO70" s="41">
        <f>+U70</f>
        <v>1690.7</v>
      </c>
      <c r="AP70" s="86">
        <v>1690.7</v>
      </c>
      <c r="AQ70" s="117">
        <f t="shared" si="14"/>
        <v>0</v>
      </c>
    </row>
    <row r="71" spans="1:44" s="11" customFormat="1">
      <c r="A71" s="76" t="s">
        <v>2</v>
      </c>
      <c r="B71" s="23"/>
      <c r="D71" s="41">
        <v>6808.090000000002</v>
      </c>
      <c r="E71" s="41"/>
      <c r="F71" s="40"/>
      <c r="G71" s="88"/>
      <c r="H71" s="88"/>
      <c r="I71" s="88"/>
      <c r="J71" s="88"/>
      <c r="K71" s="88">
        <v>723.1</v>
      </c>
      <c r="L71" s="88"/>
      <c r="M71" s="88" t="str">
        <f>IFERROR(VLOOKUP(A71:A182,[1]Sheet2!$A$4:$B$10,2,FALSE),"")</f>
        <v/>
      </c>
      <c r="N71" s="88"/>
      <c r="O71" s="88">
        <v>254.94</v>
      </c>
      <c r="P71" s="88"/>
      <c r="Q71" s="88">
        <v>-6808.09</v>
      </c>
      <c r="R71" s="88"/>
      <c r="S71" s="12">
        <f t="shared" si="1"/>
        <v>-5830.05</v>
      </c>
      <c r="U71" s="8">
        <f t="shared" si="2"/>
        <v>978.04000000000178</v>
      </c>
      <c r="W71" s="41">
        <v>0</v>
      </c>
      <c r="X71" s="48">
        <f t="shared" si="3"/>
        <v>6808.09</v>
      </c>
      <c r="Y71" s="40">
        <f t="shared" si="4"/>
        <v>0</v>
      </c>
      <c r="Z71" s="8">
        <f t="shared" si="5"/>
        <v>6808.09</v>
      </c>
      <c r="AB71" s="40">
        <f t="shared" si="6"/>
        <v>0</v>
      </c>
      <c r="AC71" s="35"/>
      <c r="AD71" s="40">
        <f t="shared" si="7"/>
        <v>0</v>
      </c>
      <c r="AE71" s="8">
        <f t="shared" si="16"/>
        <v>0</v>
      </c>
      <c r="AG71" s="41">
        <v>0</v>
      </c>
      <c r="AH71" s="57"/>
      <c r="AI71" s="40"/>
      <c r="AJ71" s="40"/>
      <c r="AK71" s="45">
        <f t="shared" si="8"/>
        <v>0</v>
      </c>
      <c r="AM71" s="41">
        <v>0</v>
      </c>
      <c r="AO71" s="41">
        <f t="shared" si="9"/>
        <v>978.04000000000178</v>
      </c>
      <c r="AP71" s="86">
        <v>1701.14</v>
      </c>
      <c r="AQ71" s="117">
        <f t="shared" si="14"/>
        <v>0</v>
      </c>
      <c r="AR71" s="92"/>
    </row>
    <row r="72" spans="1:44" s="11" customFormat="1">
      <c r="A72" s="76" t="s">
        <v>2</v>
      </c>
      <c r="B72" s="23"/>
      <c r="D72" s="41">
        <v>3390.03</v>
      </c>
      <c r="E72" s="41"/>
      <c r="F72" s="40"/>
      <c r="G72" s="88"/>
      <c r="H72" s="88"/>
      <c r="I72" s="88"/>
      <c r="J72" s="88"/>
      <c r="K72" s="88">
        <v>376.67</v>
      </c>
      <c r="L72" s="88"/>
      <c r="M72" s="88" t="str">
        <f>IFERROR(VLOOKUP(A72:A183,[1]Sheet2!$A$4:$B$10,2,FALSE),"")</f>
        <v/>
      </c>
      <c r="N72" s="88"/>
      <c r="O72" s="88">
        <v>377.4</v>
      </c>
      <c r="P72" s="88"/>
      <c r="Q72" s="88">
        <v>-3390.03</v>
      </c>
      <c r="R72" s="88"/>
      <c r="S72" s="12">
        <f t="shared" si="1"/>
        <v>-2635.96</v>
      </c>
      <c r="U72" s="8">
        <f t="shared" si="2"/>
        <v>754.07000000000016</v>
      </c>
      <c r="W72" s="41">
        <v>0</v>
      </c>
      <c r="X72" s="48">
        <f t="shared" si="3"/>
        <v>3390.03</v>
      </c>
      <c r="Y72" s="40">
        <f t="shared" si="4"/>
        <v>0</v>
      </c>
      <c r="Z72" s="8">
        <f t="shared" si="5"/>
        <v>3390.03</v>
      </c>
      <c r="AB72" s="40">
        <f t="shared" si="6"/>
        <v>0</v>
      </c>
      <c r="AC72" s="35"/>
      <c r="AD72" s="40">
        <f t="shared" si="7"/>
        <v>0</v>
      </c>
      <c r="AE72" s="8">
        <f t="shared" si="16"/>
        <v>0</v>
      </c>
      <c r="AG72" s="41">
        <v>0</v>
      </c>
      <c r="AH72" s="57"/>
      <c r="AI72" s="40"/>
      <c r="AJ72" s="40"/>
      <c r="AK72" s="45">
        <f t="shared" si="8"/>
        <v>0</v>
      </c>
      <c r="AM72" s="41">
        <v>0</v>
      </c>
      <c r="AO72" s="41">
        <f t="shared" si="9"/>
        <v>754.07000000000016</v>
      </c>
      <c r="AP72" s="86">
        <v>754.07</v>
      </c>
      <c r="AQ72" s="41">
        <f t="shared" ref="AQ72:AQ73" si="17">+AO72-AP72</f>
        <v>0</v>
      </c>
      <c r="AR72" s="92"/>
    </row>
    <row r="73" spans="1:44" s="11" customFormat="1">
      <c r="A73" s="76" t="s">
        <v>2</v>
      </c>
      <c r="B73" s="23"/>
      <c r="D73" s="41">
        <v>173.01</v>
      </c>
      <c r="E73" s="41"/>
      <c r="F73" s="40"/>
      <c r="G73" s="88"/>
      <c r="H73" s="88"/>
      <c r="I73" s="88"/>
      <c r="J73" s="88"/>
      <c r="K73" s="88"/>
      <c r="L73" s="88"/>
      <c r="M73" s="88" t="str">
        <f>IFERROR(VLOOKUP(A73:A184,[1]Sheet2!$A$4:$B$10,2,FALSE),"")</f>
        <v/>
      </c>
      <c r="N73" s="88"/>
      <c r="O73" s="88"/>
      <c r="P73" s="88"/>
      <c r="Q73" s="88">
        <v>-173.01</v>
      </c>
      <c r="R73" s="88"/>
      <c r="S73" s="12">
        <f t="shared" si="1"/>
        <v>-173.01</v>
      </c>
      <c r="U73" s="8">
        <f t="shared" si="2"/>
        <v>0</v>
      </c>
      <c r="W73" s="41">
        <v>0</v>
      </c>
      <c r="X73" s="48">
        <f t="shared" si="3"/>
        <v>173.01</v>
      </c>
      <c r="Y73" s="40">
        <f t="shared" si="4"/>
        <v>0</v>
      </c>
      <c r="Z73" s="8">
        <f t="shared" si="5"/>
        <v>173.01</v>
      </c>
      <c r="AB73" s="40">
        <f t="shared" si="6"/>
        <v>0</v>
      </c>
      <c r="AC73" s="35"/>
      <c r="AD73" s="40">
        <f t="shared" si="7"/>
        <v>0</v>
      </c>
      <c r="AE73" s="8">
        <f t="shared" si="16"/>
        <v>0</v>
      </c>
      <c r="AG73" s="41">
        <v>0</v>
      </c>
      <c r="AH73" s="57"/>
      <c r="AI73" s="40"/>
      <c r="AJ73" s="40"/>
      <c r="AK73" s="45">
        <f t="shared" si="8"/>
        <v>0</v>
      </c>
      <c r="AM73" s="41">
        <v>0</v>
      </c>
      <c r="AO73" s="41">
        <f>+U73+AK73</f>
        <v>0</v>
      </c>
      <c r="AP73" s="86"/>
      <c r="AQ73" s="41">
        <f t="shared" si="17"/>
        <v>0</v>
      </c>
      <c r="AR73" s="92"/>
    </row>
    <row r="74" spans="1:44" s="11" customFormat="1" outlineLevel="1">
      <c r="A74" s="76" t="s">
        <v>2</v>
      </c>
      <c r="B74" s="23"/>
      <c r="D74" s="41">
        <v>0</v>
      </c>
      <c r="E74" s="41"/>
      <c r="F74" s="40"/>
      <c r="G74" s="88"/>
      <c r="H74" s="88"/>
      <c r="I74" s="88"/>
      <c r="J74" s="88"/>
      <c r="K74" s="88"/>
      <c r="L74" s="88"/>
      <c r="M74" s="88" t="str">
        <f>IFERROR(VLOOKUP(A74:A185,[1]Sheet2!$A$4:$B$10,2,FALSE),"")</f>
        <v/>
      </c>
      <c r="N74" s="88"/>
      <c r="O74" s="88"/>
      <c r="P74" s="88"/>
      <c r="Q74" s="88"/>
      <c r="R74" s="88"/>
      <c r="S74" s="12">
        <f t="shared" si="1"/>
        <v>0</v>
      </c>
      <c r="U74" s="8">
        <f t="shared" si="2"/>
        <v>0</v>
      </c>
      <c r="W74" s="41">
        <v>0</v>
      </c>
      <c r="X74" s="48">
        <f t="shared" si="3"/>
        <v>0</v>
      </c>
      <c r="Y74" s="40">
        <f t="shared" si="4"/>
        <v>0</v>
      </c>
      <c r="Z74" s="8">
        <f t="shared" si="5"/>
        <v>0</v>
      </c>
      <c r="AB74" s="40">
        <f t="shared" si="6"/>
        <v>0</v>
      </c>
      <c r="AC74" s="35"/>
      <c r="AD74" s="40">
        <f t="shared" si="7"/>
        <v>0</v>
      </c>
      <c r="AE74" s="8">
        <f t="shared" si="16"/>
        <v>0</v>
      </c>
      <c r="AG74" s="41">
        <v>0</v>
      </c>
      <c r="AH74" s="57"/>
      <c r="AI74" s="40"/>
      <c r="AJ74" s="40"/>
      <c r="AK74" s="45">
        <f t="shared" si="8"/>
        <v>0</v>
      </c>
      <c r="AM74" s="41">
        <v>0</v>
      </c>
      <c r="AO74" s="41">
        <f t="shared" si="9"/>
        <v>0</v>
      </c>
      <c r="AP74" s="86"/>
      <c r="AQ74" s="41">
        <f t="shared" ref="AQ74:AQ125" si="18">+AO74-AP74</f>
        <v>0</v>
      </c>
      <c r="AR74" s="92"/>
    </row>
    <row r="75" spans="1:44" s="11" customFormat="1" outlineLevel="1">
      <c r="A75" s="76" t="s">
        <v>2</v>
      </c>
      <c r="B75" s="23"/>
      <c r="D75" s="41">
        <v>0</v>
      </c>
      <c r="E75" s="41"/>
      <c r="F75" s="40"/>
      <c r="G75" s="88"/>
      <c r="H75" s="88"/>
      <c r="I75" s="88"/>
      <c r="J75" s="88"/>
      <c r="K75" s="88"/>
      <c r="L75" s="88"/>
      <c r="M75" s="88" t="str">
        <f>IFERROR(VLOOKUP(A75:A186,[1]Sheet2!$A$4:$B$10,2,FALSE),"")</f>
        <v/>
      </c>
      <c r="N75" s="88"/>
      <c r="O75" s="88"/>
      <c r="P75" s="88"/>
      <c r="Q75" s="88"/>
      <c r="R75" s="88"/>
      <c r="S75" s="12">
        <f t="shared" ref="S75:S125" si="19">SUM(F75:R75)</f>
        <v>0</v>
      </c>
      <c r="U75" s="8">
        <f t="shared" ref="U75:U82" si="20">+S75+E75+D75</f>
        <v>0</v>
      </c>
      <c r="W75" s="41">
        <v>0</v>
      </c>
      <c r="X75" s="48">
        <f t="shared" ref="X75:X125" si="21">-Q75</f>
        <v>0</v>
      </c>
      <c r="Y75" s="40">
        <f t="shared" ref="Y75:Y125" si="22">+-W75</f>
        <v>0</v>
      </c>
      <c r="Z75" s="8">
        <f t="shared" si="5"/>
        <v>0</v>
      </c>
      <c r="AB75" s="40">
        <f t="shared" ref="AB75:AB120" si="23">IFERROR(-Y75-AJ75,"")</f>
        <v>0</v>
      </c>
      <c r="AC75" s="35"/>
      <c r="AD75" s="40">
        <f t="shared" ref="AD75:AD120" si="24">IFERROR(-AB75,"")</f>
        <v>0</v>
      </c>
      <c r="AE75" s="8">
        <f t="shared" si="16"/>
        <v>0</v>
      </c>
      <c r="AF75" s="7"/>
      <c r="AG75" s="41">
        <v>0</v>
      </c>
      <c r="AH75" s="57"/>
      <c r="AI75" s="40"/>
      <c r="AJ75" s="40"/>
      <c r="AK75" s="45">
        <f t="shared" si="8"/>
        <v>0</v>
      </c>
      <c r="AM75" s="41">
        <v>0</v>
      </c>
      <c r="AO75" s="41">
        <f t="shared" ref="AO75:AO119" si="25">+U75+AK75</f>
        <v>0</v>
      </c>
      <c r="AP75" s="86"/>
      <c r="AQ75" s="41">
        <f t="shared" si="18"/>
        <v>0</v>
      </c>
      <c r="AR75" s="92"/>
    </row>
    <row r="76" spans="1:44" s="11" customFormat="1" outlineLevel="1">
      <c r="A76" s="76" t="s">
        <v>2</v>
      </c>
      <c r="B76" s="23"/>
      <c r="D76" s="41">
        <v>0</v>
      </c>
      <c r="E76" s="41"/>
      <c r="F76" s="40"/>
      <c r="G76" s="88"/>
      <c r="H76" s="88"/>
      <c r="I76" s="88"/>
      <c r="J76" s="88"/>
      <c r="K76" s="88"/>
      <c r="L76" s="88"/>
      <c r="M76" s="88" t="str">
        <f>IFERROR(VLOOKUP(A76:A187,[1]Sheet2!$A$4:$B$10,2,FALSE),"")</f>
        <v/>
      </c>
      <c r="N76" s="88"/>
      <c r="O76" s="88"/>
      <c r="P76" s="88"/>
      <c r="Q76" s="88"/>
      <c r="R76" s="88"/>
      <c r="S76" s="12">
        <f t="shared" si="19"/>
        <v>0</v>
      </c>
      <c r="U76" s="8">
        <f t="shared" si="20"/>
        <v>0</v>
      </c>
      <c r="W76" s="41">
        <v>0</v>
      </c>
      <c r="X76" s="48">
        <f t="shared" si="21"/>
        <v>0</v>
      </c>
      <c r="Y76" s="40">
        <f t="shared" si="22"/>
        <v>0</v>
      </c>
      <c r="Z76" s="8">
        <f t="shared" ref="Z76:Z125" si="26">SUM(W76:Y76)</f>
        <v>0</v>
      </c>
      <c r="AB76" s="40">
        <f t="shared" si="23"/>
        <v>0</v>
      </c>
      <c r="AC76" s="35"/>
      <c r="AD76" s="40">
        <f t="shared" si="24"/>
        <v>0</v>
      </c>
      <c r="AE76" s="8">
        <f t="shared" si="16"/>
        <v>0</v>
      </c>
      <c r="AG76" s="41">
        <v>0</v>
      </c>
      <c r="AH76" s="57"/>
      <c r="AI76" s="40"/>
      <c r="AJ76" s="40"/>
      <c r="AK76" s="45">
        <f>SUM(AG76:AJ76)</f>
        <v>0</v>
      </c>
      <c r="AM76" s="41">
        <v>0</v>
      </c>
      <c r="AO76" s="41">
        <f t="shared" si="25"/>
        <v>0</v>
      </c>
      <c r="AP76" s="86"/>
      <c r="AQ76" s="41">
        <f t="shared" si="18"/>
        <v>0</v>
      </c>
      <c r="AR76" s="92"/>
    </row>
    <row r="77" spans="1:44" s="11" customFormat="1" outlineLevel="1">
      <c r="A77" s="76" t="s">
        <v>2</v>
      </c>
      <c r="B77" s="23"/>
      <c r="D77" s="41">
        <v>0</v>
      </c>
      <c r="E77" s="41"/>
      <c r="F77" s="40"/>
      <c r="G77" s="88"/>
      <c r="H77" s="88"/>
      <c r="I77" s="88"/>
      <c r="J77" s="88"/>
      <c r="K77" s="88"/>
      <c r="L77" s="88"/>
      <c r="M77" s="88" t="str">
        <f>IFERROR(VLOOKUP(A77:A188,[1]Sheet2!$A$4:$B$10,2,FALSE),"")</f>
        <v/>
      </c>
      <c r="N77" s="88"/>
      <c r="O77" s="88"/>
      <c r="P77" s="88"/>
      <c r="Q77" s="88"/>
      <c r="R77" s="88"/>
      <c r="S77" s="12">
        <f t="shared" si="19"/>
        <v>0</v>
      </c>
      <c r="U77" s="8">
        <f t="shared" si="20"/>
        <v>0</v>
      </c>
      <c r="W77" s="41">
        <v>0</v>
      </c>
      <c r="X77" s="48">
        <f t="shared" si="21"/>
        <v>0</v>
      </c>
      <c r="Y77" s="40">
        <f t="shared" si="22"/>
        <v>0</v>
      </c>
      <c r="Z77" s="8">
        <f t="shared" si="26"/>
        <v>0</v>
      </c>
      <c r="AB77" s="40">
        <f t="shared" si="23"/>
        <v>0</v>
      </c>
      <c r="AC77" s="35"/>
      <c r="AD77" s="40">
        <f t="shared" si="24"/>
        <v>0</v>
      </c>
      <c r="AE77" s="8">
        <f t="shared" si="16"/>
        <v>0</v>
      </c>
      <c r="AG77" s="41">
        <v>0</v>
      </c>
      <c r="AH77" s="57"/>
      <c r="AI77" s="40"/>
      <c r="AJ77" s="40"/>
      <c r="AK77" s="45">
        <f t="shared" ref="AK77:AK120" si="27">SUM(AG77:AJ77)</f>
        <v>0</v>
      </c>
      <c r="AM77" s="41">
        <v>0</v>
      </c>
      <c r="AO77" s="41">
        <f t="shared" si="25"/>
        <v>0</v>
      </c>
      <c r="AP77" s="86"/>
      <c r="AQ77" s="41">
        <f t="shared" si="18"/>
        <v>0</v>
      </c>
      <c r="AR77" s="92"/>
    </row>
    <row r="78" spans="1:44" s="11" customFormat="1">
      <c r="A78" s="76" t="s">
        <v>2</v>
      </c>
      <c r="B78" s="23"/>
      <c r="D78" s="41">
        <v>0</v>
      </c>
      <c r="E78" s="41"/>
      <c r="F78" s="40"/>
      <c r="G78" s="88"/>
      <c r="H78" s="88"/>
      <c r="I78" s="88"/>
      <c r="J78" s="88"/>
      <c r="K78" s="88"/>
      <c r="L78" s="88"/>
      <c r="M78" s="88" t="str">
        <f>IFERROR(VLOOKUP(A78:A189,[1]Sheet2!$A$4:$B$10,2,FALSE),"")</f>
        <v/>
      </c>
      <c r="N78" s="88"/>
      <c r="O78" s="88"/>
      <c r="P78" s="88"/>
      <c r="Q78" s="88"/>
      <c r="R78" s="88"/>
      <c r="S78" s="12">
        <f t="shared" si="19"/>
        <v>0</v>
      </c>
      <c r="U78" s="8">
        <f t="shared" si="20"/>
        <v>0</v>
      </c>
      <c r="W78" s="41">
        <v>0</v>
      </c>
      <c r="X78" s="48">
        <f t="shared" si="21"/>
        <v>0</v>
      </c>
      <c r="Y78" s="40">
        <f t="shared" si="22"/>
        <v>0</v>
      </c>
      <c r="Z78" s="8">
        <f t="shared" si="26"/>
        <v>0</v>
      </c>
      <c r="AB78" s="40">
        <f t="shared" si="23"/>
        <v>0</v>
      </c>
      <c r="AC78" s="35"/>
      <c r="AD78" s="40">
        <f t="shared" si="24"/>
        <v>0</v>
      </c>
      <c r="AE78" s="8">
        <f t="shared" si="16"/>
        <v>0</v>
      </c>
      <c r="AG78" s="41">
        <v>0</v>
      </c>
      <c r="AH78" s="57"/>
      <c r="AI78" s="40"/>
      <c r="AJ78" s="40"/>
      <c r="AK78" s="45">
        <f t="shared" si="27"/>
        <v>0</v>
      </c>
      <c r="AM78" s="41">
        <v>0</v>
      </c>
      <c r="AO78" s="41">
        <f t="shared" ref="AO78:AO86" si="28">+U78+AK78</f>
        <v>0</v>
      </c>
      <c r="AP78" s="86"/>
      <c r="AQ78" s="41">
        <f t="shared" si="18"/>
        <v>0</v>
      </c>
      <c r="AR78" s="92"/>
    </row>
    <row r="79" spans="1:44" s="11" customFormat="1" collapsed="1">
      <c r="A79" s="76" t="s">
        <v>2</v>
      </c>
      <c r="B79" s="23"/>
      <c r="D79" s="41">
        <v>0</v>
      </c>
      <c r="E79" s="41"/>
      <c r="F79" s="40"/>
      <c r="G79" s="88"/>
      <c r="H79" s="88"/>
      <c r="I79" s="88"/>
      <c r="J79" s="88"/>
      <c r="K79" s="88"/>
      <c r="L79" s="88"/>
      <c r="M79" s="88" t="str">
        <f>IFERROR(VLOOKUP(A79:A190,[1]Sheet2!$A$4:$B$10,2,FALSE),"")</f>
        <v/>
      </c>
      <c r="N79" s="88"/>
      <c r="O79" s="88"/>
      <c r="P79" s="88"/>
      <c r="Q79" s="88"/>
      <c r="R79" s="88"/>
      <c r="S79" s="12">
        <f t="shared" si="19"/>
        <v>0</v>
      </c>
      <c r="U79" s="8">
        <f t="shared" si="20"/>
        <v>0</v>
      </c>
      <c r="W79" s="41">
        <v>0</v>
      </c>
      <c r="X79" s="48">
        <f t="shared" si="21"/>
        <v>0</v>
      </c>
      <c r="Y79" s="40">
        <f t="shared" si="22"/>
        <v>0</v>
      </c>
      <c r="Z79" s="8">
        <f t="shared" ref="Z79:Z85" si="29">SUM(W79:Y79)</f>
        <v>0</v>
      </c>
      <c r="AB79" s="40">
        <f t="shared" si="23"/>
        <v>0</v>
      </c>
      <c r="AC79" s="35"/>
      <c r="AD79" s="40">
        <f t="shared" si="24"/>
        <v>0</v>
      </c>
      <c r="AE79" s="8">
        <f t="shared" ref="AE79:AE85" si="30">SUM(AB79:AD79)</f>
        <v>0</v>
      </c>
      <c r="AG79" s="41">
        <v>0</v>
      </c>
      <c r="AH79" s="57"/>
      <c r="AI79" s="40"/>
      <c r="AJ79" s="40"/>
      <c r="AK79" s="45">
        <f>SUM(AG79:AJ79)</f>
        <v>0</v>
      </c>
      <c r="AM79" s="41">
        <v>0</v>
      </c>
      <c r="AO79" s="41">
        <f t="shared" si="28"/>
        <v>0</v>
      </c>
      <c r="AP79" s="86"/>
      <c r="AQ79" s="41">
        <f t="shared" si="18"/>
        <v>0</v>
      </c>
      <c r="AR79" s="92"/>
    </row>
    <row r="80" spans="1:44" s="11" customFormat="1">
      <c r="A80" s="76" t="s">
        <v>2</v>
      </c>
      <c r="B80" s="23"/>
      <c r="D80" s="41">
        <v>0</v>
      </c>
      <c r="E80" s="41"/>
      <c r="F80" s="40"/>
      <c r="G80" s="88"/>
      <c r="H80" s="88"/>
      <c r="I80" s="88"/>
      <c r="J80" s="88"/>
      <c r="K80" s="88"/>
      <c r="L80" s="88"/>
      <c r="M80" s="88" t="str">
        <f>IFERROR(VLOOKUP(A80:A191,[1]Sheet2!$A$4:$B$10,2,FALSE),"")</f>
        <v/>
      </c>
      <c r="N80" s="88"/>
      <c r="O80" s="88"/>
      <c r="P80" s="88"/>
      <c r="Q80" s="88"/>
      <c r="R80" s="88"/>
      <c r="S80" s="12">
        <f t="shared" si="19"/>
        <v>0</v>
      </c>
      <c r="U80" s="8">
        <f t="shared" si="20"/>
        <v>0</v>
      </c>
      <c r="W80" s="41">
        <v>0</v>
      </c>
      <c r="X80" s="48">
        <f t="shared" si="21"/>
        <v>0</v>
      </c>
      <c r="Y80" s="40">
        <f t="shared" si="22"/>
        <v>0</v>
      </c>
      <c r="Z80" s="8">
        <f t="shared" si="29"/>
        <v>0</v>
      </c>
      <c r="AB80" s="40">
        <f t="shared" si="23"/>
        <v>0</v>
      </c>
      <c r="AC80" s="35"/>
      <c r="AD80" s="40">
        <f t="shared" si="24"/>
        <v>0</v>
      </c>
      <c r="AE80" s="8">
        <f t="shared" si="30"/>
        <v>0</v>
      </c>
      <c r="AG80" s="41">
        <v>0</v>
      </c>
      <c r="AH80" s="57"/>
      <c r="AI80" s="40"/>
      <c r="AJ80" s="40"/>
      <c r="AK80" s="45">
        <f>SUM(AG80:AJ80)</f>
        <v>0</v>
      </c>
      <c r="AM80" s="41">
        <v>0</v>
      </c>
      <c r="AO80" s="41">
        <f t="shared" si="28"/>
        <v>0</v>
      </c>
      <c r="AP80" s="86"/>
      <c r="AQ80" s="41">
        <f t="shared" si="18"/>
        <v>0</v>
      </c>
      <c r="AR80" s="92"/>
    </row>
    <row r="81" spans="1:44" s="11" customFormat="1">
      <c r="A81" s="76" t="s">
        <v>2</v>
      </c>
      <c r="B81" s="23"/>
      <c r="D81" s="41">
        <v>3730.79</v>
      </c>
      <c r="E81" s="41"/>
      <c r="F81" s="40"/>
      <c r="G81" s="88"/>
      <c r="H81" s="88"/>
      <c r="I81" s="88"/>
      <c r="J81" s="88"/>
      <c r="K81" s="88"/>
      <c r="L81" s="88"/>
      <c r="M81" s="88" t="str">
        <f>IFERROR(VLOOKUP(A81:A192,[1]Sheet2!$A$4:$B$10,2,FALSE),"")</f>
        <v/>
      </c>
      <c r="N81" s="88"/>
      <c r="O81" s="88"/>
      <c r="P81" s="88"/>
      <c r="Q81" s="88">
        <v>-3730.79</v>
      </c>
      <c r="R81" s="88"/>
      <c r="S81" s="12">
        <f t="shared" si="19"/>
        <v>-3730.79</v>
      </c>
      <c r="U81" s="8">
        <f t="shared" si="20"/>
        <v>0</v>
      </c>
      <c r="W81" s="41">
        <v>0</v>
      </c>
      <c r="X81" s="48">
        <f t="shared" si="21"/>
        <v>3730.79</v>
      </c>
      <c r="Y81" s="40">
        <f t="shared" si="22"/>
        <v>0</v>
      </c>
      <c r="Z81" s="8">
        <f t="shared" si="29"/>
        <v>3730.79</v>
      </c>
      <c r="AB81" s="40">
        <f>IFERROR(-Y81-AJ81,"")</f>
        <v>0</v>
      </c>
      <c r="AC81" s="35"/>
      <c r="AD81" s="40">
        <f>IFERROR(-AB81,"")</f>
        <v>0</v>
      </c>
      <c r="AE81" s="8">
        <f t="shared" si="30"/>
        <v>0</v>
      </c>
      <c r="AG81" s="41">
        <v>0</v>
      </c>
      <c r="AH81" s="57"/>
      <c r="AI81" s="40"/>
      <c r="AJ81" s="40"/>
      <c r="AK81" s="45">
        <f>SUM(AG81:AJ81)</f>
        <v>0</v>
      </c>
      <c r="AM81" s="41">
        <v>0</v>
      </c>
      <c r="AO81" s="41">
        <f t="shared" si="28"/>
        <v>0</v>
      </c>
      <c r="AP81" s="86"/>
      <c r="AQ81" s="41">
        <f t="shared" si="18"/>
        <v>0</v>
      </c>
      <c r="AR81" s="92"/>
    </row>
    <row r="82" spans="1:44" s="11" customFormat="1">
      <c r="A82" s="76" t="s">
        <v>2</v>
      </c>
      <c r="B82" s="23"/>
      <c r="D82" s="41">
        <v>0</v>
      </c>
      <c r="E82" s="41"/>
      <c r="F82" s="40"/>
      <c r="G82" s="88"/>
      <c r="H82" s="88"/>
      <c r="I82" s="88"/>
      <c r="J82" s="88"/>
      <c r="K82" s="88"/>
      <c r="L82" s="88"/>
      <c r="M82" s="88"/>
      <c r="N82" s="88"/>
      <c r="O82" s="88"/>
      <c r="P82" s="88"/>
      <c r="Q82" s="88"/>
      <c r="R82" s="88"/>
      <c r="S82" s="12">
        <f t="shared" si="19"/>
        <v>0</v>
      </c>
      <c r="U82" s="8">
        <f t="shared" si="20"/>
        <v>0</v>
      </c>
      <c r="W82" s="41">
        <v>0</v>
      </c>
      <c r="X82" s="48">
        <f t="shared" si="21"/>
        <v>0</v>
      </c>
      <c r="Y82" s="40">
        <f>+-W82</f>
        <v>0</v>
      </c>
      <c r="Z82" s="8">
        <f>SUM(W82:Y82)</f>
        <v>0</v>
      </c>
      <c r="AB82" s="40">
        <f>IFERROR(-Y82-AJ82,"")</f>
        <v>0</v>
      </c>
      <c r="AC82" s="35"/>
      <c r="AD82" s="40">
        <f>IFERROR(-AB82,"")</f>
        <v>0</v>
      </c>
      <c r="AE82" s="8">
        <f>SUM(AB82:AD82)</f>
        <v>0</v>
      </c>
      <c r="AG82" s="41">
        <v>0</v>
      </c>
      <c r="AH82" s="57"/>
      <c r="AI82" s="40"/>
      <c r="AJ82" s="40"/>
      <c r="AK82" s="45">
        <v>0</v>
      </c>
      <c r="AM82" s="41">
        <v>0</v>
      </c>
      <c r="AO82" s="41">
        <f t="shared" si="28"/>
        <v>0</v>
      </c>
      <c r="AP82" s="86"/>
      <c r="AQ82" s="41">
        <f t="shared" si="18"/>
        <v>0</v>
      </c>
      <c r="AR82" s="92"/>
    </row>
    <row r="83" spans="1:44" s="11" customFormat="1">
      <c r="A83" s="76" t="s">
        <v>2</v>
      </c>
      <c r="B83" s="23"/>
      <c r="D83" s="41">
        <v>83064.829999999973</v>
      </c>
      <c r="E83" s="41"/>
      <c r="F83" s="40"/>
      <c r="G83" s="88"/>
      <c r="H83" s="88"/>
      <c r="I83" s="88"/>
      <c r="J83" s="88"/>
      <c r="K83" s="88"/>
      <c r="L83" s="88"/>
      <c r="M83" s="88" t="str">
        <f>IFERROR(VLOOKUP(A83:A193,[1]Sheet2!$A$4:$B$10,2,FALSE),"")</f>
        <v/>
      </c>
      <c r="N83" s="88"/>
      <c r="O83" s="88"/>
      <c r="P83" s="88"/>
      <c r="Q83" s="88">
        <v>-264.12</v>
      </c>
      <c r="R83" s="88"/>
      <c r="S83" s="12">
        <f t="shared" si="19"/>
        <v>-264.12</v>
      </c>
      <c r="U83" s="8">
        <f t="shared" ref="U83:U125" si="31">+S83+E83+D83</f>
        <v>82800.709999999977</v>
      </c>
      <c r="W83" s="41">
        <v>0</v>
      </c>
      <c r="X83" s="48">
        <f t="shared" si="21"/>
        <v>264.12</v>
      </c>
      <c r="Y83" s="40">
        <f t="shared" si="22"/>
        <v>0</v>
      </c>
      <c r="Z83" s="8">
        <f t="shared" si="29"/>
        <v>264.12</v>
      </c>
      <c r="AB83" s="40">
        <f t="shared" si="23"/>
        <v>0</v>
      </c>
      <c r="AC83" s="35"/>
      <c r="AD83" s="40">
        <f t="shared" si="24"/>
        <v>0</v>
      </c>
      <c r="AE83" s="8">
        <f t="shared" si="30"/>
        <v>0</v>
      </c>
      <c r="AF83" s="7"/>
      <c r="AG83" s="45">
        <v>0</v>
      </c>
      <c r="AH83" s="57"/>
      <c r="AI83" s="40"/>
      <c r="AJ83" s="40"/>
      <c r="AK83" s="45">
        <f t="shared" si="27"/>
        <v>0</v>
      </c>
      <c r="AM83" s="41">
        <v>0</v>
      </c>
      <c r="AO83" s="41">
        <f t="shared" si="28"/>
        <v>82800.709999999977</v>
      </c>
      <c r="AP83" s="86"/>
      <c r="AQ83" s="41">
        <f t="shared" si="18"/>
        <v>82800.709999999977</v>
      </c>
      <c r="AR83" s="93"/>
    </row>
    <row r="84" spans="1:44" s="11" customFormat="1">
      <c r="A84" s="76" t="s">
        <v>2</v>
      </c>
      <c r="B84" s="23"/>
      <c r="D84" s="41">
        <v>3018.3</v>
      </c>
      <c r="E84" s="41"/>
      <c r="F84" s="40"/>
      <c r="G84" s="88"/>
      <c r="H84" s="88"/>
      <c r="I84" s="88"/>
      <c r="J84" s="88"/>
      <c r="K84" s="88"/>
      <c r="L84" s="88"/>
      <c r="M84" s="88" t="str">
        <f>IFERROR(VLOOKUP(A84:A194,[1]Sheet2!$A$4:$B$10,2,FALSE),"")</f>
        <v/>
      </c>
      <c r="N84" s="88"/>
      <c r="O84" s="88"/>
      <c r="P84" s="88"/>
      <c r="Q84" s="88"/>
      <c r="R84" s="88"/>
      <c r="S84" s="12">
        <f t="shared" si="19"/>
        <v>0</v>
      </c>
      <c r="U84" s="8">
        <f t="shared" si="31"/>
        <v>3018.3</v>
      </c>
      <c r="W84" s="41">
        <v>0</v>
      </c>
      <c r="X84" s="48">
        <f t="shared" si="21"/>
        <v>0</v>
      </c>
      <c r="Y84" s="40">
        <f t="shared" si="22"/>
        <v>0</v>
      </c>
      <c r="Z84" s="8">
        <f t="shared" si="29"/>
        <v>0</v>
      </c>
      <c r="AB84" s="40">
        <f t="shared" si="23"/>
        <v>0</v>
      </c>
      <c r="AC84" s="35"/>
      <c r="AD84" s="40">
        <f t="shared" si="24"/>
        <v>0</v>
      </c>
      <c r="AE84" s="8">
        <f t="shared" si="30"/>
        <v>0</v>
      </c>
      <c r="AF84" s="7"/>
      <c r="AG84" s="41">
        <v>0</v>
      </c>
      <c r="AH84" s="57"/>
      <c r="AI84" s="40"/>
      <c r="AJ84" s="40"/>
      <c r="AK84" s="45">
        <f>SUM(AG84:AJ84)</f>
        <v>0</v>
      </c>
      <c r="AM84" s="41">
        <v>0</v>
      </c>
      <c r="AO84" s="41">
        <f t="shared" si="28"/>
        <v>3018.3</v>
      </c>
      <c r="AP84" s="86"/>
      <c r="AQ84" s="41">
        <f t="shared" si="18"/>
        <v>3018.3</v>
      </c>
      <c r="AR84" s="93"/>
    </row>
    <row r="85" spans="1:44" s="11" customFormat="1">
      <c r="A85" s="76" t="s">
        <v>2</v>
      </c>
      <c r="B85" s="23"/>
      <c r="D85" s="41">
        <v>3697</v>
      </c>
      <c r="E85" s="41"/>
      <c r="F85" s="40"/>
      <c r="G85" s="88"/>
      <c r="H85" s="88"/>
      <c r="I85" s="88"/>
      <c r="J85" s="88"/>
      <c r="K85" s="88"/>
      <c r="L85" s="88"/>
      <c r="M85" s="88" t="str">
        <f>IFERROR(VLOOKUP(A85:A195,[1]Sheet2!$A$4:$B$10,2,FALSE),"")</f>
        <v/>
      </c>
      <c r="N85" s="88"/>
      <c r="O85" s="88"/>
      <c r="P85" s="88">
        <v>40</v>
      </c>
      <c r="Q85" s="88"/>
      <c r="R85" s="88"/>
      <c r="S85" s="12">
        <f t="shared" si="19"/>
        <v>40</v>
      </c>
      <c r="U85" s="8">
        <f t="shared" si="31"/>
        <v>3737</v>
      </c>
      <c r="W85" s="41">
        <v>0</v>
      </c>
      <c r="X85" s="48">
        <f t="shared" si="21"/>
        <v>0</v>
      </c>
      <c r="Y85" s="40">
        <f t="shared" si="22"/>
        <v>0</v>
      </c>
      <c r="Z85" s="8">
        <f t="shared" si="29"/>
        <v>0</v>
      </c>
      <c r="AB85" s="40">
        <f t="shared" si="23"/>
        <v>0</v>
      </c>
      <c r="AC85" s="35"/>
      <c r="AD85" s="40">
        <f t="shared" si="24"/>
        <v>0</v>
      </c>
      <c r="AE85" s="8">
        <f t="shared" si="30"/>
        <v>0</v>
      </c>
      <c r="AG85" s="41">
        <v>0</v>
      </c>
      <c r="AH85" s="57"/>
      <c r="AI85" s="40"/>
      <c r="AJ85" s="40"/>
      <c r="AK85" s="45">
        <f>SUM(AG85:AJ85)</f>
        <v>0</v>
      </c>
      <c r="AM85" s="41">
        <v>0</v>
      </c>
      <c r="AO85" s="41">
        <f t="shared" si="28"/>
        <v>3737</v>
      </c>
      <c r="AP85" s="86"/>
      <c r="AQ85" s="41">
        <f t="shared" si="18"/>
        <v>3737</v>
      </c>
      <c r="AR85" s="113"/>
    </row>
    <row r="86" spans="1:44" s="11" customFormat="1">
      <c r="A86" s="76" t="s">
        <v>2</v>
      </c>
      <c r="B86" s="23"/>
      <c r="D86" s="41">
        <v>984.2</v>
      </c>
      <c r="E86" s="41"/>
      <c r="F86" s="40"/>
      <c r="G86" s="88"/>
      <c r="H86" s="88"/>
      <c r="I86" s="88"/>
      <c r="J86" s="88"/>
      <c r="K86" s="88"/>
      <c r="L86" s="88"/>
      <c r="M86" s="88" t="str">
        <f>IFERROR(VLOOKUP(A86:A196,[1]Sheet2!$A$4:$B$10,2,FALSE),"")</f>
        <v/>
      </c>
      <c r="N86" s="88"/>
      <c r="O86" s="88">
        <v>216.66</v>
      </c>
      <c r="P86" s="88"/>
      <c r="Q86" s="88">
        <v>-984.2</v>
      </c>
      <c r="R86" s="88"/>
      <c r="S86" s="12">
        <f t="shared" si="19"/>
        <v>-767.54000000000008</v>
      </c>
      <c r="U86" s="8">
        <f t="shared" si="31"/>
        <v>216.65999999999997</v>
      </c>
      <c r="W86" s="41">
        <v>0</v>
      </c>
      <c r="X86" s="48">
        <f t="shared" si="21"/>
        <v>984.2</v>
      </c>
      <c r="Y86" s="40">
        <f t="shared" si="22"/>
        <v>0</v>
      </c>
      <c r="Z86" s="8">
        <f t="shared" si="26"/>
        <v>984.2</v>
      </c>
      <c r="AB86" s="40">
        <f t="shared" si="23"/>
        <v>0</v>
      </c>
      <c r="AC86" s="35"/>
      <c r="AD86" s="40">
        <f t="shared" si="24"/>
        <v>0</v>
      </c>
      <c r="AE86" s="8">
        <f>SUM(AB86:AD86)</f>
        <v>0</v>
      </c>
      <c r="AG86" s="41">
        <v>0</v>
      </c>
      <c r="AH86" s="57"/>
      <c r="AI86" s="40"/>
      <c r="AJ86" s="40"/>
      <c r="AK86" s="45">
        <f t="shared" si="27"/>
        <v>0</v>
      </c>
      <c r="AM86" s="41">
        <v>0</v>
      </c>
      <c r="AO86" s="41">
        <f t="shared" si="28"/>
        <v>216.65999999999997</v>
      </c>
      <c r="AP86" s="86">
        <v>216.66</v>
      </c>
      <c r="AQ86" s="41">
        <f t="shared" si="18"/>
        <v>0</v>
      </c>
      <c r="AR86" s="92"/>
    </row>
    <row r="87" spans="1:44" s="11" customFormat="1" outlineLevel="1">
      <c r="A87" s="76" t="s">
        <v>2</v>
      </c>
      <c r="B87" s="75"/>
      <c r="D87" s="41">
        <v>0</v>
      </c>
      <c r="E87" s="41"/>
      <c r="F87" s="40"/>
      <c r="G87" s="88"/>
      <c r="H87" s="88"/>
      <c r="I87" s="88"/>
      <c r="J87" s="88"/>
      <c r="K87" s="88"/>
      <c r="L87" s="88"/>
      <c r="M87" s="88" t="str">
        <f>IFERROR(VLOOKUP(A87:A197,[1]Sheet2!$A$4:$B$10,2,FALSE),"")</f>
        <v/>
      </c>
      <c r="N87" s="88"/>
      <c r="O87" s="88"/>
      <c r="P87" s="88"/>
      <c r="Q87" s="88"/>
      <c r="R87" s="88"/>
      <c r="S87" s="12">
        <f t="shared" si="19"/>
        <v>0</v>
      </c>
      <c r="U87" s="8">
        <f t="shared" si="31"/>
        <v>0</v>
      </c>
      <c r="W87" s="41">
        <v>0</v>
      </c>
      <c r="X87" s="48">
        <f t="shared" si="21"/>
        <v>0</v>
      </c>
      <c r="Y87" s="40">
        <f t="shared" si="22"/>
        <v>0</v>
      </c>
      <c r="Z87" s="8">
        <f t="shared" si="26"/>
        <v>0</v>
      </c>
      <c r="AB87" s="40">
        <f t="shared" si="23"/>
        <v>0</v>
      </c>
      <c r="AC87" s="35"/>
      <c r="AD87" s="40">
        <f t="shared" si="24"/>
        <v>0</v>
      </c>
      <c r="AE87" s="8">
        <f>SUM(AB87:AD87)</f>
        <v>0</v>
      </c>
      <c r="AG87" s="41">
        <v>0</v>
      </c>
      <c r="AH87" s="35"/>
      <c r="AI87" s="40"/>
      <c r="AJ87" s="40"/>
      <c r="AK87" s="45">
        <f t="shared" si="27"/>
        <v>0</v>
      </c>
      <c r="AM87" s="41">
        <v>0</v>
      </c>
      <c r="AO87" s="41">
        <f t="shared" si="25"/>
        <v>0</v>
      </c>
      <c r="AP87" s="86"/>
      <c r="AQ87" s="41">
        <f t="shared" si="18"/>
        <v>0</v>
      </c>
      <c r="AR87" s="92"/>
    </row>
    <row r="88" spans="1:44" s="11" customFormat="1">
      <c r="A88" s="76" t="s">
        <v>2</v>
      </c>
      <c r="B88" s="23"/>
      <c r="D88" s="41">
        <v>812.75999999999976</v>
      </c>
      <c r="E88" s="41"/>
      <c r="F88" s="40"/>
      <c r="G88" s="88"/>
      <c r="H88" s="88"/>
      <c r="I88" s="88">
        <f>160.04+44.17</f>
        <v>204.20999999999998</v>
      </c>
      <c r="J88" s="88"/>
      <c r="K88" s="88"/>
      <c r="L88" s="88"/>
      <c r="M88" s="88" t="str">
        <f>IFERROR(VLOOKUP(A88:A198,[1]Sheet2!$A$4:$B$10,2,FALSE),"")</f>
        <v/>
      </c>
      <c r="N88" s="88"/>
      <c r="O88" s="88"/>
      <c r="P88" s="88"/>
      <c r="Q88" s="88">
        <v>-812.76</v>
      </c>
      <c r="R88" s="88"/>
      <c r="S88" s="12">
        <f t="shared" si="19"/>
        <v>-608.54999999999995</v>
      </c>
      <c r="U88" s="8">
        <f t="shared" si="31"/>
        <v>204.20999999999981</v>
      </c>
      <c r="W88" s="41">
        <v>0</v>
      </c>
      <c r="X88" s="48">
        <f t="shared" si="21"/>
        <v>812.76</v>
      </c>
      <c r="Y88" s="40">
        <f t="shared" si="22"/>
        <v>0</v>
      </c>
      <c r="Z88" s="8">
        <f t="shared" si="26"/>
        <v>812.76</v>
      </c>
      <c r="AB88" s="40">
        <f t="shared" si="23"/>
        <v>0</v>
      </c>
      <c r="AC88" s="35"/>
      <c r="AD88" s="40">
        <f t="shared" si="24"/>
        <v>0</v>
      </c>
      <c r="AE88" s="8">
        <f t="shared" ref="AE88:AE120" si="32">SUM(AB88:AD88)</f>
        <v>0</v>
      </c>
      <c r="AG88" s="41">
        <v>0</v>
      </c>
      <c r="AH88" s="57"/>
      <c r="AI88" s="40"/>
      <c r="AJ88" s="40"/>
      <c r="AK88" s="45">
        <f t="shared" si="27"/>
        <v>0</v>
      </c>
      <c r="AM88" s="41">
        <v>0</v>
      </c>
      <c r="AO88" s="41">
        <f>+U88+AK88</f>
        <v>204.20999999999981</v>
      </c>
      <c r="AP88" s="86">
        <v>204.21</v>
      </c>
      <c r="AQ88" s="41">
        <f t="shared" si="18"/>
        <v>0</v>
      </c>
      <c r="AR88" s="92"/>
    </row>
    <row r="89" spans="1:44" s="11" customFormat="1">
      <c r="A89" s="76" t="s">
        <v>2</v>
      </c>
      <c r="B89" s="23"/>
      <c r="D89" s="41">
        <v>983.03999999999974</v>
      </c>
      <c r="E89" s="41"/>
      <c r="F89" s="40"/>
      <c r="G89" s="88"/>
      <c r="H89" s="88"/>
      <c r="I89" s="88"/>
      <c r="J89" s="88"/>
      <c r="K89" s="88"/>
      <c r="L89" s="88"/>
      <c r="M89" s="88" t="str">
        <f>IFERROR(VLOOKUP(A89:A199,[1]Sheet2!$A$4:$B$10,2,FALSE),"")</f>
        <v/>
      </c>
      <c r="N89" s="88"/>
      <c r="O89" s="88"/>
      <c r="P89" s="88"/>
      <c r="Q89" s="88">
        <v>-983.04</v>
      </c>
      <c r="R89" s="88"/>
      <c r="S89" s="12">
        <f t="shared" si="19"/>
        <v>-983.04</v>
      </c>
      <c r="U89" s="8">
        <f t="shared" si="31"/>
        <v>0</v>
      </c>
      <c r="W89" s="41">
        <v>0</v>
      </c>
      <c r="X89" s="48">
        <f t="shared" si="21"/>
        <v>983.04</v>
      </c>
      <c r="Y89" s="40">
        <f t="shared" si="22"/>
        <v>0</v>
      </c>
      <c r="Z89" s="8">
        <f t="shared" si="26"/>
        <v>983.04</v>
      </c>
      <c r="AB89" s="40">
        <f t="shared" si="23"/>
        <v>0</v>
      </c>
      <c r="AC89" s="35"/>
      <c r="AD89" s="40">
        <f t="shared" si="24"/>
        <v>0</v>
      </c>
      <c r="AE89" s="8">
        <f t="shared" si="32"/>
        <v>0</v>
      </c>
      <c r="AG89" s="41">
        <v>0</v>
      </c>
      <c r="AH89" s="57"/>
      <c r="AI89" s="40"/>
      <c r="AJ89" s="40"/>
      <c r="AK89" s="45">
        <f t="shared" si="27"/>
        <v>0</v>
      </c>
      <c r="AM89" s="41">
        <v>0</v>
      </c>
      <c r="AO89" s="41">
        <f>+U89+AK89</f>
        <v>0</v>
      </c>
      <c r="AP89" s="86"/>
      <c r="AQ89" s="41">
        <f t="shared" si="18"/>
        <v>0</v>
      </c>
      <c r="AR89" s="92"/>
    </row>
    <row r="90" spans="1:44" s="11" customFormat="1" outlineLevel="1">
      <c r="A90" s="76" t="s">
        <v>2</v>
      </c>
      <c r="B90" s="75"/>
      <c r="D90" s="41">
        <v>0</v>
      </c>
      <c r="E90" s="41"/>
      <c r="F90" s="40"/>
      <c r="G90" s="88"/>
      <c r="H90" s="88"/>
      <c r="I90" s="88"/>
      <c r="J90" s="88"/>
      <c r="K90" s="88"/>
      <c r="L90" s="88"/>
      <c r="M90" s="88" t="str">
        <f>IFERROR(VLOOKUP(A90:A200,[1]Sheet2!$A$4:$B$10,2,FALSE),"")</f>
        <v/>
      </c>
      <c r="N90" s="88"/>
      <c r="O90" s="88"/>
      <c r="P90" s="88"/>
      <c r="Q90" s="88"/>
      <c r="R90" s="88"/>
      <c r="S90" s="12">
        <f t="shared" si="19"/>
        <v>0</v>
      </c>
      <c r="U90" s="8">
        <f t="shared" si="31"/>
        <v>0</v>
      </c>
      <c r="W90" s="41">
        <v>0</v>
      </c>
      <c r="X90" s="48">
        <f t="shared" si="21"/>
        <v>0</v>
      </c>
      <c r="Y90" s="40">
        <f t="shared" si="22"/>
        <v>0</v>
      </c>
      <c r="Z90" s="8">
        <f t="shared" si="26"/>
        <v>0</v>
      </c>
      <c r="AB90" s="40">
        <f t="shared" si="23"/>
        <v>0</v>
      </c>
      <c r="AC90" s="35"/>
      <c r="AD90" s="40">
        <f t="shared" si="24"/>
        <v>0</v>
      </c>
      <c r="AE90" s="8">
        <f t="shared" si="32"/>
        <v>0</v>
      </c>
      <c r="AG90" s="41">
        <v>0</v>
      </c>
      <c r="AH90" s="57"/>
      <c r="AI90" s="40"/>
      <c r="AJ90" s="40"/>
      <c r="AK90" s="45">
        <f t="shared" si="27"/>
        <v>0</v>
      </c>
      <c r="AM90" s="41">
        <v>0</v>
      </c>
      <c r="AO90" s="41">
        <f t="shared" si="25"/>
        <v>0</v>
      </c>
      <c r="AP90" s="86"/>
      <c r="AQ90" s="41">
        <f t="shared" si="18"/>
        <v>0</v>
      </c>
      <c r="AR90" s="92"/>
    </row>
    <row r="91" spans="1:44" s="11" customFormat="1">
      <c r="A91" s="76" t="s">
        <v>2</v>
      </c>
      <c r="B91" s="23"/>
      <c r="D91" s="41">
        <v>24830.660000000003</v>
      </c>
      <c r="E91" s="41"/>
      <c r="F91" s="40"/>
      <c r="G91" s="88"/>
      <c r="H91" s="88">
        <f>667.02+184.1+339.95+93.83+291.27+80.39</f>
        <v>1656.56</v>
      </c>
      <c r="I91" s="88"/>
      <c r="J91" s="88">
        <f>3557.22+981.79</f>
        <v>4539.01</v>
      </c>
      <c r="K91" s="88"/>
      <c r="L91" s="88">
        <v>124.23</v>
      </c>
      <c r="M91" s="88" t="str">
        <f>IFERROR(VLOOKUP(A91:A201,[1]Sheet2!$A$4:$B$10,2,FALSE),"")</f>
        <v/>
      </c>
      <c r="N91" s="88"/>
      <c r="O91" s="88"/>
      <c r="P91" s="88"/>
      <c r="Q91" s="88">
        <v>-24830.66</v>
      </c>
      <c r="R91" s="88"/>
      <c r="S91" s="12">
        <f t="shared" si="19"/>
        <v>-18510.86</v>
      </c>
      <c r="U91" s="8">
        <f t="shared" si="31"/>
        <v>6319.8000000000029</v>
      </c>
      <c r="W91" s="41">
        <v>0</v>
      </c>
      <c r="X91" s="48">
        <f t="shared" si="21"/>
        <v>24830.66</v>
      </c>
      <c r="Y91" s="40">
        <f t="shared" si="22"/>
        <v>0</v>
      </c>
      <c r="Z91" s="8">
        <f t="shared" si="26"/>
        <v>24830.66</v>
      </c>
      <c r="AB91" s="40">
        <f t="shared" si="23"/>
        <v>0</v>
      </c>
      <c r="AC91" s="35"/>
      <c r="AD91" s="40">
        <f t="shared" si="24"/>
        <v>0</v>
      </c>
      <c r="AE91" s="8">
        <f t="shared" si="32"/>
        <v>0</v>
      </c>
      <c r="AG91" s="41">
        <v>0</v>
      </c>
      <c r="AH91" s="57"/>
      <c r="AI91" s="40"/>
      <c r="AJ91" s="40"/>
      <c r="AK91" s="45">
        <f t="shared" si="27"/>
        <v>0</v>
      </c>
      <c r="AM91" s="41">
        <v>0</v>
      </c>
      <c r="AO91" s="41">
        <f>+U91+AK91</f>
        <v>6319.8000000000029</v>
      </c>
      <c r="AP91" s="86">
        <v>6319.8</v>
      </c>
      <c r="AQ91" s="41">
        <f t="shared" si="18"/>
        <v>0</v>
      </c>
      <c r="AR91" s="92"/>
    </row>
    <row r="92" spans="1:44" s="11" customFormat="1">
      <c r="A92" s="76" t="s">
        <v>2</v>
      </c>
      <c r="B92" s="23"/>
      <c r="D92" s="41">
        <v>4531.62</v>
      </c>
      <c r="E92" s="41"/>
      <c r="F92" s="40"/>
      <c r="G92" s="88"/>
      <c r="H92" s="88"/>
      <c r="I92" s="88"/>
      <c r="J92" s="88"/>
      <c r="K92" s="88"/>
      <c r="L92" s="88"/>
      <c r="M92" s="88" t="str">
        <f>IFERROR(VLOOKUP(A92:A202,[1]Sheet2!$A$4:$B$10,2,FALSE),"")</f>
        <v/>
      </c>
      <c r="N92" s="88"/>
      <c r="O92" s="88"/>
      <c r="P92" s="88"/>
      <c r="Q92" s="88">
        <v>-4531.62</v>
      </c>
      <c r="R92" s="88"/>
      <c r="S92" s="12">
        <f t="shared" si="19"/>
        <v>-4531.62</v>
      </c>
      <c r="U92" s="8">
        <f t="shared" si="31"/>
        <v>0</v>
      </c>
      <c r="W92" s="41">
        <v>0</v>
      </c>
      <c r="X92" s="48">
        <f t="shared" si="21"/>
        <v>4531.62</v>
      </c>
      <c r="Y92" s="40">
        <f t="shared" si="22"/>
        <v>0</v>
      </c>
      <c r="Z92" s="8">
        <f>SUM(W92:Y92)</f>
        <v>4531.62</v>
      </c>
      <c r="AB92" s="40">
        <f t="shared" si="23"/>
        <v>0</v>
      </c>
      <c r="AC92" s="35"/>
      <c r="AD92" s="40">
        <f t="shared" si="24"/>
        <v>0</v>
      </c>
      <c r="AE92" s="8">
        <f t="shared" si="32"/>
        <v>0</v>
      </c>
      <c r="AG92" s="41">
        <v>0</v>
      </c>
      <c r="AH92" s="57"/>
      <c r="AI92" s="40"/>
      <c r="AJ92" s="40"/>
      <c r="AK92" s="45">
        <f t="shared" si="27"/>
        <v>0</v>
      </c>
      <c r="AM92" s="41">
        <v>0</v>
      </c>
      <c r="AO92" s="41">
        <f>+U92+AK92</f>
        <v>0</v>
      </c>
      <c r="AP92" s="86"/>
      <c r="AQ92" s="41">
        <f t="shared" si="18"/>
        <v>0</v>
      </c>
      <c r="AR92" s="92"/>
    </row>
    <row r="93" spans="1:44" s="11" customFormat="1" outlineLevel="1">
      <c r="A93" s="76" t="s">
        <v>2</v>
      </c>
      <c r="B93" s="23"/>
      <c r="D93" s="41">
        <v>0</v>
      </c>
      <c r="E93" s="41"/>
      <c r="F93" s="40"/>
      <c r="G93" s="88"/>
      <c r="H93" s="88"/>
      <c r="I93" s="88"/>
      <c r="J93" s="88"/>
      <c r="K93" s="88"/>
      <c r="L93" s="88"/>
      <c r="M93" s="88" t="str">
        <f>IFERROR(VLOOKUP(A93:A203,[1]Sheet2!$A$4:$B$10,2,FALSE),"")</f>
        <v/>
      </c>
      <c r="N93" s="88"/>
      <c r="O93" s="88"/>
      <c r="P93" s="88"/>
      <c r="Q93" s="88"/>
      <c r="R93" s="88"/>
      <c r="S93" s="12">
        <f t="shared" si="19"/>
        <v>0</v>
      </c>
      <c r="U93" s="8">
        <f t="shared" si="31"/>
        <v>0</v>
      </c>
      <c r="W93" s="41">
        <v>0</v>
      </c>
      <c r="X93" s="48">
        <f t="shared" si="21"/>
        <v>0</v>
      </c>
      <c r="Y93" s="40">
        <f t="shared" si="22"/>
        <v>0</v>
      </c>
      <c r="Z93" s="8">
        <f t="shared" si="26"/>
        <v>0</v>
      </c>
      <c r="AB93" s="40">
        <f t="shared" si="23"/>
        <v>0</v>
      </c>
      <c r="AC93" s="35"/>
      <c r="AD93" s="40">
        <f t="shared" si="24"/>
        <v>0</v>
      </c>
      <c r="AE93" s="8">
        <f t="shared" si="32"/>
        <v>0</v>
      </c>
      <c r="AG93" s="41">
        <v>0</v>
      </c>
      <c r="AH93" s="57"/>
      <c r="AI93" s="40"/>
      <c r="AJ93" s="40"/>
      <c r="AK93" s="45">
        <f t="shared" si="27"/>
        <v>0</v>
      </c>
      <c r="AM93" s="41">
        <v>0</v>
      </c>
      <c r="AO93" s="41">
        <f t="shared" si="25"/>
        <v>0</v>
      </c>
      <c r="AP93" s="86"/>
      <c r="AQ93" s="41">
        <f t="shared" si="18"/>
        <v>0</v>
      </c>
      <c r="AR93" s="92"/>
    </row>
    <row r="94" spans="1:44" s="11" customFormat="1">
      <c r="A94" s="76" t="s">
        <v>2</v>
      </c>
      <c r="B94" s="23"/>
      <c r="D94" s="41">
        <v>3499.5200000000004</v>
      </c>
      <c r="E94" s="41"/>
      <c r="F94" s="40"/>
      <c r="G94" s="88"/>
      <c r="H94" s="88"/>
      <c r="I94" s="88"/>
      <c r="J94" s="88"/>
      <c r="K94" s="88"/>
      <c r="L94" s="88"/>
      <c r="M94" s="88" t="str">
        <f>IFERROR(VLOOKUP(A94:A204,[1]Sheet2!$A$4:$B$10,2,FALSE),"")</f>
        <v/>
      </c>
      <c r="N94" s="88"/>
      <c r="O94" s="88"/>
      <c r="P94" s="88"/>
      <c r="Q94" s="88">
        <v>-3499.52</v>
      </c>
      <c r="R94" s="88"/>
      <c r="S94" s="12">
        <f t="shared" si="19"/>
        <v>-3499.52</v>
      </c>
      <c r="U94" s="8">
        <f t="shared" si="31"/>
        <v>0</v>
      </c>
      <c r="W94" s="41">
        <v>0</v>
      </c>
      <c r="X94" s="48">
        <f t="shared" si="21"/>
        <v>3499.52</v>
      </c>
      <c r="Y94" s="40">
        <f t="shared" si="22"/>
        <v>0</v>
      </c>
      <c r="Z94" s="8">
        <f t="shared" si="26"/>
        <v>3499.52</v>
      </c>
      <c r="AB94" s="40">
        <f t="shared" si="23"/>
        <v>0</v>
      </c>
      <c r="AC94" s="35"/>
      <c r="AD94" s="40">
        <f t="shared" si="24"/>
        <v>0</v>
      </c>
      <c r="AE94" s="8">
        <f>SUM(AB94:AD94)</f>
        <v>0</v>
      </c>
      <c r="AG94" s="41">
        <v>0</v>
      </c>
      <c r="AH94" s="57"/>
      <c r="AI94" s="40"/>
      <c r="AJ94" s="40"/>
      <c r="AK94" s="45">
        <f t="shared" si="27"/>
        <v>0</v>
      </c>
      <c r="AM94" s="41">
        <v>0</v>
      </c>
      <c r="AO94" s="41">
        <f t="shared" si="25"/>
        <v>0</v>
      </c>
      <c r="AP94" s="86"/>
      <c r="AQ94" s="41">
        <f t="shared" si="18"/>
        <v>0</v>
      </c>
      <c r="AR94" s="92"/>
    </row>
    <row r="95" spans="1:44" s="11" customFormat="1" outlineLevel="1">
      <c r="A95" s="76" t="s">
        <v>2</v>
      </c>
      <c r="B95" s="23"/>
      <c r="D95" s="41">
        <v>0</v>
      </c>
      <c r="E95" s="41"/>
      <c r="F95" s="40"/>
      <c r="G95" s="88"/>
      <c r="H95" s="88"/>
      <c r="I95" s="88"/>
      <c r="J95" s="88"/>
      <c r="K95" s="88"/>
      <c r="L95" s="88"/>
      <c r="M95" s="88" t="str">
        <f>IFERROR(VLOOKUP(A95:A205,[1]Sheet2!$A$4:$B$10,2,FALSE),"")</f>
        <v/>
      </c>
      <c r="N95" s="88"/>
      <c r="O95" s="88"/>
      <c r="P95" s="88"/>
      <c r="Q95" s="88"/>
      <c r="R95" s="88"/>
      <c r="S95" s="12">
        <f t="shared" si="19"/>
        <v>0</v>
      </c>
      <c r="U95" s="8">
        <f t="shared" si="31"/>
        <v>0</v>
      </c>
      <c r="W95" s="41">
        <v>0</v>
      </c>
      <c r="X95" s="48">
        <f t="shared" si="21"/>
        <v>0</v>
      </c>
      <c r="Y95" s="40">
        <f t="shared" si="22"/>
        <v>0</v>
      </c>
      <c r="Z95" s="8">
        <f t="shared" si="26"/>
        <v>0</v>
      </c>
      <c r="AB95" s="40">
        <f t="shared" si="23"/>
        <v>0</v>
      </c>
      <c r="AC95" s="35"/>
      <c r="AD95" s="40">
        <f t="shared" si="24"/>
        <v>0</v>
      </c>
      <c r="AE95" s="8">
        <f t="shared" si="32"/>
        <v>0</v>
      </c>
      <c r="AG95" s="41">
        <v>0</v>
      </c>
      <c r="AH95" s="57"/>
      <c r="AI95" s="40"/>
      <c r="AJ95" s="40"/>
      <c r="AK95" s="45">
        <f t="shared" si="27"/>
        <v>0</v>
      </c>
      <c r="AM95" s="41">
        <v>0</v>
      </c>
      <c r="AO95" s="41">
        <f t="shared" si="25"/>
        <v>0</v>
      </c>
      <c r="AP95" s="86"/>
      <c r="AQ95" s="41">
        <f t="shared" si="18"/>
        <v>0</v>
      </c>
      <c r="AR95" s="92"/>
    </row>
    <row r="96" spans="1:44" s="11" customFormat="1">
      <c r="A96" s="76" t="s">
        <v>2</v>
      </c>
      <c r="B96" s="23"/>
      <c r="D96" s="41">
        <v>5035.880000000001</v>
      </c>
      <c r="E96" s="41"/>
      <c r="F96" s="40"/>
      <c r="G96" s="88"/>
      <c r="H96" s="88"/>
      <c r="I96" s="88"/>
      <c r="J96" s="88"/>
      <c r="K96" s="88"/>
      <c r="L96" s="88"/>
      <c r="M96" s="88" t="str">
        <f>IFERROR(VLOOKUP(A96:A206,[1]Sheet2!$A$4:$B$10,2,FALSE),"")</f>
        <v/>
      </c>
      <c r="N96" s="88"/>
      <c r="O96" s="88"/>
      <c r="P96" s="88"/>
      <c r="Q96" s="88">
        <v>-5035.88</v>
      </c>
      <c r="R96" s="88"/>
      <c r="S96" s="12">
        <f t="shared" si="19"/>
        <v>-5035.88</v>
      </c>
      <c r="U96" s="8">
        <f t="shared" si="31"/>
        <v>0</v>
      </c>
      <c r="W96" s="41">
        <v>0</v>
      </c>
      <c r="X96" s="48">
        <f t="shared" si="21"/>
        <v>5035.88</v>
      </c>
      <c r="Y96" s="40">
        <f t="shared" si="22"/>
        <v>0</v>
      </c>
      <c r="Z96" s="45">
        <f t="shared" si="26"/>
        <v>5035.88</v>
      </c>
      <c r="AB96" s="40">
        <f t="shared" si="23"/>
        <v>0</v>
      </c>
      <c r="AC96" s="35"/>
      <c r="AD96" s="40">
        <f t="shared" si="24"/>
        <v>0</v>
      </c>
      <c r="AE96" s="8">
        <f t="shared" si="32"/>
        <v>0</v>
      </c>
      <c r="AG96" s="41">
        <v>0</v>
      </c>
      <c r="AH96" s="57"/>
      <c r="AI96" s="40"/>
      <c r="AJ96" s="40"/>
      <c r="AK96" s="45">
        <f t="shared" si="27"/>
        <v>0</v>
      </c>
      <c r="AM96" s="41">
        <v>0</v>
      </c>
      <c r="AO96" s="41">
        <f>+U96+AK96</f>
        <v>0</v>
      </c>
      <c r="AP96" s="86"/>
      <c r="AQ96" s="41">
        <f t="shared" si="18"/>
        <v>0</v>
      </c>
      <c r="AR96" s="92"/>
    </row>
    <row r="97" spans="1:44" s="11" customFormat="1">
      <c r="A97" s="76" t="s">
        <v>2</v>
      </c>
      <c r="B97" s="23"/>
      <c r="D97" s="41">
        <v>0</v>
      </c>
      <c r="E97" s="41"/>
      <c r="F97" s="40"/>
      <c r="G97" s="88"/>
      <c r="H97" s="88"/>
      <c r="I97" s="88"/>
      <c r="J97" s="88"/>
      <c r="K97" s="88"/>
      <c r="L97" s="88"/>
      <c r="M97" s="88" t="str">
        <f>IFERROR(VLOOKUP(A97:A207,[1]Sheet2!$A$4:$B$10,2,FALSE),"")</f>
        <v/>
      </c>
      <c r="N97" s="88"/>
      <c r="O97" s="88"/>
      <c r="P97" s="88"/>
      <c r="Q97" s="88"/>
      <c r="R97" s="88"/>
      <c r="S97" s="12">
        <f t="shared" si="19"/>
        <v>0</v>
      </c>
      <c r="U97" s="8">
        <f t="shared" si="31"/>
        <v>0</v>
      </c>
      <c r="W97" s="41">
        <v>0</v>
      </c>
      <c r="X97" s="48">
        <f t="shared" si="21"/>
        <v>0</v>
      </c>
      <c r="Y97" s="40">
        <f t="shared" si="22"/>
        <v>0</v>
      </c>
      <c r="Z97" s="8">
        <f t="shared" si="26"/>
        <v>0</v>
      </c>
      <c r="AB97" s="40">
        <f t="shared" si="23"/>
        <v>0</v>
      </c>
      <c r="AC97" s="35"/>
      <c r="AD97" s="40">
        <f t="shared" si="24"/>
        <v>0</v>
      </c>
      <c r="AE97" s="8">
        <f t="shared" si="32"/>
        <v>0</v>
      </c>
      <c r="AG97" s="41">
        <v>0</v>
      </c>
      <c r="AH97" s="57"/>
      <c r="AI97" s="40"/>
      <c r="AJ97" s="40"/>
      <c r="AK97" s="45">
        <f t="shared" si="27"/>
        <v>0</v>
      </c>
      <c r="AM97" s="41">
        <v>0</v>
      </c>
      <c r="AO97" s="41">
        <f t="shared" si="25"/>
        <v>0</v>
      </c>
      <c r="AP97" s="86"/>
      <c r="AQ97" s="41">
        <f t="shared" si="18"/>
        <v>0</v>
      </c>
      <c r="AR97" s="92"/>
    </row>
    <row r="98" spans="1:44" s="11" customFormat="1">
      <c r="A98" s="76" t="s">
        <v>2</v>
      </c>
      <c r="B98" s="23"/>
      <c r="D98" s="41">
        <v>8208.4200000000019</v>
      </c>
      <c r="E98" s="41"/>
      <c r="F98" s="40"/>
      <c r="G98" s="88"/>
      <c r="H98" s="88"/>
      <c r="I98" s="88"/>
      <c r="J98" s="88"/>
      <c r="K98" s="88">
        <v>195.02</v>
      </c>
      <c r="L98" s="88"/>
      <c r="M98" s="88" t="str">
        <f>IFERROR(VLOOKUP(A98:A208,[1]Sheet2!$A$4:$B$10,2,FALSE),"")</f>
        <v/>
      </c>
      <c r="N98" s="88"/>
      <c r="O98" s="88"/>
      <c r="P98" s="88"/>
      <c r="Q98" s="88">
        <v>-8208.42</v>
      </c>
      <c r="R98" s="88"/>
      <c r="S98" s="12">
        <f t="shared" si="19"/>
        <v>-8013.4</v>
      </c>
      <c r="U98" s="8">
        <f t="shared" si="31"/>
        <v>195.02000000000226</v>
      </c>
      <c r="W98" s="41">
        <v>0</v>
      </c>
      <c r="X98" s="48">
        <f t="shared" si="21"/>
        <v>8208.42</v>
      </c>
      <c r="Y98" s="40">
        <f t="shared" si="22"/>
        <v>0</v>
      </c>
      <c r="Z98" s="8">
        <f t="shared" si="26"/>
        <v>8208.42</v>
      </c>
      <c r="AB98" s="40">
        <f t="shared" si="23"/>
        <v>0</v>
      </c>
      <c r="AC98" s="35"/>
      <c r="AD98" s="40">
        <f t="shared" si="24"/>
        <v>0</v>
      </c>
      <c r="AE98" s="8">
        <f t="shared" si="32"/>
        <v>0</v>
      </c>
      <c r="AF98" s="7"/>
      <c r="AG98" s="41">
        <v>0</v>
      </c>
      <c r="AH98" s="57"/>
      <c r="AI98" s="40"/>
      <c r="AJ98" s="40"/>
      <c r="AK98" s="45">
        <f t="shared" si="27"/>
        <v>0</v>
      </c>
      <c r="AM98" s="41">
        <v>0</v>
      </c>
      <c r="AO98" s="41">
        <f t="shared" si="25"/>
        <v>195.02000000000226</v>
      </c>
      <c r="AP98" s="86">
        <v>482.76</v>
      </c>
      <c r="AQ98" s="117">
        <f t="shared" ref="AQ98" si="33">IF(AND((AO98-AP98)&lt;0.0001,(AO98+AP98)&gt;-0.0001),0,(AO98+AP98))</f>
        <v>0</v>
      </c>
      <c r="AR98" s="92"/>
    </row>
    <row r="99" spans="1:44" s="11" customFormat="1" outlineLevel="1">
      <c r="A99" s="76" t="s">
        <v>2</v>
      </c>
      <c r="B99" s="23"/>
      <c r="D99" s="41">
        <v>0</v>
      </c>
      <c r="E99" s="41"/>
      <c r="F99" s="40"/>
      <c r="G99" s="88"/>
      <c r="H99" s="88"/>
      <c r="I99" s="88"/>
      <c r="J99" s="88"/>
      <c r="K99" s="88"/>
      <c r="L99" s="88"/>
      <c r="M99" s="88" t="str">
        <f>IFERROR(VLOOKUP(A99:A209,[1]Sheet2!$A$4:$B$10,2,FALSE),"")</f>
        <v/>
      </c>
      <c r="N99" s="88"/>
      <c r="O99" s="88"/>
      <c r="P99" s="88"/>
      <c r="Q99" s="88"/>
      <c r="R99" s="88"/>
      <c r="S99" s="12">
        <f t="shared" si="19"/>
        <v>0</v>
      </c>
      <c r="U99" s="8">
        <f t="shared" si="31"/>
        <v>0</v>
      </c>
      <c r="W99" s="41">
        <v>0</v>
      </c>
      <c r="X99" s="48">
        <f t="shared" si="21"/>
        <v>0</v>
      </c>
      <c r="Y99" s="40">
        <f t="shared" si="22"/>
        <v>0</v>
      </c>
      <c r="Z99" s="8">
        <f t="shared" si="26"/>
        <v>0</v>
      </c>
      <c r="AB99" s="40">
        <f t="shared" si="23"/>
        <v>0</v>
      </c>
      <c r="AC99" s="35"/>
      <c r="AD99" s="40">
        <f t="shared" si="24"/>
        <v>0</v>
      </c>
      <c r="AE99" s="8">
        <f t="shared" si="32"/>
        <v>0</v>
      </c>
      <c r="AG99" s="41">
        <v>0</v>
      </c>
      <c r="AH99" s="57"/>
      <c r="AI99" s="40"/>
      <c r="AJ99" s="40"/>
      <c r="AK99" s="45">
        <f t="shared" si="27"/>
        <v>0</v>
      </c>
      <c r="AM99" s="41">
        <v>0</v>
      </c>
      <c r="AO99" s="41">
        <f t="shared" si="25"/>
        <v>0</v>
      </c>
      <c r="AP99" s="86"/>
      <c r="AQ99" s="41">
        <f t="shared" si="18"/>
        <v>0</v>
      </c>
      <c r="AR99" s="92"/>
    </row>
    <row r="100" spans="1:44" s="11" customFormat="1">
      <c r="A100" s="76" t="s">
        <v>2</v>
      </c>
      <c r="B100" s="23"/>
      <c r="D100" s="41">
        <v>1905.9599999999998</v>
      </c>
      <c r="E100" s="41"/>
      <c r="F100" s="40"/>
      <c r="G100" s="88"/>
      <c r="H100" s="88"/>
      <c r="I100" s="88"/>
      <c r="J100" s="88"/>
      <c r="K100" s="88"/>
      <c r="L100" s="88"/>
      <c r="M100" s="88" t="str">
        <f>IFERROR(VLOOKUP(A100:A210,[1]Sheet2!$A$4:$B$10,2,FALSE),"")</f>
        <v/>
      </c>
      <c r="N100" s="88"/>
      <c r="O100" s="88"/>
      <c r="P100" s="88"/>
      <c r="Q100" s="88">
        <v>-1905.96</v>
      </c>
      <c r="R100" s="88"/>
      <c r="S100" s="12">
        <f t="shared" si="19"/>
        <v>-1905.96</v>
      </c>
      <c r="U100" s="8">
        <f t="shared" si="31"/>
        <v>0</v>
      </c>
      <c r="W100" s="41">
        <v>0</v>
      </c>
      <c r="X100" s="48">
        <f t="shared" si="21"/>
        <v>1905.96</v>
      </c>
      <c r="Y100" s="40">
        <f t="shared" si="22"/>
        <v>0</v>
      </c>
      <c r="Z100" s="8">
        <f t="shared" si="26"/>
        <v>1905.96</v>
      </c>
      <c r="AB100" s="40">
        <f t="shared" si="23"/>
        <v>0</v>
      </c>
      <c r="AC100" s="35"/>
      <c r="AD100" s="40">
        <f t="shared" si="24"/>
        <v>0</v>
      </c>
      <c r="AE100" s="8">
        <f t="shared" si="32"/>
        <v>0</v>
      </c>
      <c r="AG100" s="41">
        <v>0</v>
      </c>
      <c r="AH100" s="57"/>
      <c r="AI100" s="40"/>
      <c r="AJ100" s="40"/>
      <c r="AK100" s="45">
        <f t="shared" si="27"/>
        <v>0</v>
      </c>
      <c r="AM100" s="41">
        <v>0</v>
      </c>
      <c r="AO100" s="41">
        <f>+U100+AK100</f>
        <v>0</v>
      </c>
      <c r="AP100" s="86"/>
      <c r="AQ100" s="41">
        <f t="shared" si="18"/>
        <v>0</v>
      </c>
      <c r="AR100" s="92"/>
    </row>
    <row r="101" spans="1:44" s="11" customFormat="1">
      <c r="A101" s="76" t="s">
        <v>2</v>
      </c>
      <c r="B101" s="23"/>
      <c r="D101" s="41">
        <v>1079</v>
      </c>
      <c r="E101" s="41"/>
      <c r="F101" s="40"/>
      <c r="G101" s="88"/>
      <c r="H101" s="88"/>
      <c r="I101" s="88"/>
      <c r="J101" s="88"/>
      <c r="K101" s="88"/>
      <c r="L101" s="88"/>
      <c r="M101" s="88" t="str">
        <f>IFERROR(VLOOKUP(A101:A211,[1]Sheet2!$A$4:$B$10,2,FALSE),"")</f>
        <v/>
      </c>
      <c r="N101" s="88"/>
      <c r="O101" s="88"/>
      <c r="P101" s="88"/>
      <c r="Q101" s="88">
        <v>-1079</v>
      </c>
      <c r="R101" s="88"/>
      <c r="S101" s="12">
        <f t="shared" si="19"/>
        <v>-1079</v>
      </c>
      <c r="U101" s="8">
        <f t="shared" si="31"/>
        <v>0</v>
      </c>
      <c r="W101" s="41">
        <v>0</v>
      </c>
      <c r="X101" s="48">
        <f t="shared" si="21"/>
        <v>1079</v>
      </c>
      <c r="Y101" s="40">
        <f t="shared" si="22"/>
        <v>0</v>
      </c>
      <c r="Z101" s="8">
        <f t="shared" si="26"/>
        <v>1079</v>
      </c>
      <c r="AB101" s="40">
        <f t="shared" si="23"/>
        <v>0</v>
      </c>
      <c r="AC101" s="35"/>
      <c r="AD101" s="40">
        <f t="shared" si="24"/>
        <v>0</v>
      </c>
      <c r="AE101" s="8">
        <f t="shared" si="32"/>
        <v>0</v>
      </c>
      <c r="AG101" s="41">
        <v>0</v>
      </c>
      <c r="AH101" s="57"/>
      <c r="AI101" s="40"/>
      <c r="AJ101" s="40"/>
      <c r="AK101" s="45">
        <f t="shared" si="27"/>
        <v>0</v>
      </c>
      <c r="AM101" s="41">
        <v>0</v>
      </c>
      <c r="AO101" s="41">
        <f t="shared" si="25"/>
        <v>0</v>
      </c>
      <c r="AP101" s="86"/>
      <c r="AQ101" s="41">
        <f t="shared" si="18"/>
        <v>0</v>
      </c>
      <c r="AR101" s="92"/>
    </row>
    <row r="102" spans="1:44" s="11" customFormat="1">
      <c r="A102" s="76" t="s">
        <v>2</v>
      </c>
      <c r="B102" s="23"/>
      <c r="D102" s="41">
        <v>3022.14</v>
      </c>
      <c r="E102" s="41"/>
      <c r="F102" s="40"/>
      <c r="G102" s="88"/>
      <c r="H102" s="88">
        <f>593.07+163.69</f>
        <v>756.76</v>
      </c>
      <c r="I102" s="88"/>
      <c r="J102" s="88"/>
      <c r="K102" s="88"/>
      <c r="L102" s="88"/>
      <c r="M102" s="88" t="str">
        <f>IFERROR(VLOOKUP(A102:A212,[1]Sheet2!$A$4:$B$10,2,FALSE),"")</f>
        <v/>
      </c>
      <c r="N102" s="88"/>
      <c r="O102" s="88"/>
      <c r="P102" s="88"/>
      <c r="Q102" s="88">
        <v>-3022.14</v>
      </c>
      <c r="R102" s="88"/>
      <c r="S102" s="12">
        <f t="shared" si="19"/>
        <v>-2265.38</v>
      </c>
      <c r="U102" s="8">
        <f t="shared" si="31"/>
        <v>756.75999999999976</v>
      </c>
      <c r="W102" s="41">
        <v>0</v>
      </c>
      <c r="X102" s="48">
        <f t="shared" si="21"/>
        <v>3022.14</v>
      </c>
      <c r="Y102" s="40">
        <f t="shared" si="22"/>
        <v>0</v>
      </c>
      <c r="Z102" s="8">
        <f t="shared" si="26"/>
        <v>3022.14</v>
      </c>
      <c r="AB102" s="40">
        <f t="shared" si="23"/>
        <v>0</v>
      </c>
      <c r="AC102" s="35"/>
      <c r="AD102" s="40">
        <f t="shared" si="24"/>
        <v>0</v>
      </c>
      <c r="AE102" s="8">
        <f t="shared" si="32"/>
        <v>0</v>
      </c>
      <c r="AG102" s="41">
        <v>0</v>
      </c>
      <c r="AH102" s="57"/>
      <c r="AI102" s="40"/>
      <c r="AJ102" s="40"/>
      <c r="AK102" s="45">
        <f t="shared" si="27"/>
        <v>0</v>
      </c>
      <c r="AM102" s="41">
        <v>0</v>
      </c>
      <c r="AO102" s="41">
        <f t="shared" si="25"/>
        <v>756.75999999999976</v>
      </c>
      <c r="AP102" s="86">
        <v>756.76</v>
      </c>
      <c r="AQ102" s="41">
        <f t="shared" si="18"/>
        <v>0</v>
      </c>
      <c r="AR102" s="92"/>
    </row>
    <row r="103" spans="1:44" s="11" customFormat="1">
      <c r="A103" s="76" t="s">
        <v>2</v>
      </c>
      <c r="B103" s="23"/>
      <c r="D103" s="41">
        <v>2171.08</v>
      </c>
      <c r="E103" s="41"/>
      <c r="F103" s="40"/>
      <c r="G103" s="88"/>
      <c r="H103" s="88"/>
      <c r="I103" s="88"/>
      <c r="J103" s="88"/>
      <c r="K103" s="88"/>
      <c r="L103" s="88"/>
      <c r="M103" s="88" t="str">
        <f>IFERROR(VLOOKUP(A103:A213,[1]Sheet2!$A$4:$B$10,2,FALSE),"")</f>
        <v/>
      </c>
      <c r="N103" s="88"/>
      <c r="O103" s="88"/>
      <c r="P103" s="88"/>
      <c r="Q103" s="88">
        <v>-2171.08</v>
      </c>
      <c r="R103" s="88"/>
      <c r="S103" s="12">
        <f t="shared" si="19"/>
        <v>-2171.08</v>
      </c>
      <c r="U103" s="8">
        <f t="shared" si="31"/>
        <v>0</v>
      </c>
      <c r="W103" s="41">
        <v>0</v>
      </c>
      <c r="X103" s="48">
        <f t="shared" si="21"/>
        <v>2171.08</v>
      </c>
      <c r="Y103" s="40">
        <f t="shared" si="22"/>
        <v>0</v>
      </c>
      <c r="Z103" s="8">
        <f t="shared" si="26"/>
        <v>2171.08</v>
      </c>
      <c r="AB103" s="40">
        <f t="shared" si="23"/>
        <v>0</v>
      </c>
      <c r="AC103" s="35"/>
      <c r="AD103" s="40">
        <f t="shared" si="24"/>
        <v>0</v>
      </c>
      <c r="AE103" s="8">
        <f t="shared" si="32"/>
        <v>0</v>
      </c>
      <c r="AG103" s="41">
        <v>0</v>
      </c>
      <c r="AH103" s="57"/>
      <c r="AI103" s="40"/>
      <c r="AJ103" s="40"/>
      <c r="AK103" s="45">
        <f t="shared" si="27"/>
        <v>0</v>
      </c>
      <c r="AM103" s="41">
        <v>0</v>
      </c>
      <c r="AO103" s="41">
        <f>+U103+AK103</f>
        <v>0</v>
      </c>
      <c r="AP103" s="86"/>
      <c r="AQ103" s="41">
        <f t="shared" si="18"/>
        <v>0</v>
      </c>
      <c r="AR103" s="92"/>
    </row>
    <row r="104" spans="1:44" s="11" customFormat="1">
      <c r="A104" s="76" t="s">
        <v>2</v>
      </c>
      <c r="B104" s="23"/>
      <c r="D104" s="41">
        <v>1717.98</v>
      </c>
      <c r="E104" s="41"/>
      <c r="F104" s="40"/>
      <c r="G104" s="88"/>
      <c r="H104" s="88">
        <f>296.54+81.85</f>
        <v>378.39</v>
      </c>
      <c r="I104" s="88"/>
      <c r="J104" s="88"/>
      <c r="K104" s="88"/>
      <c r="L104" s="88"/>
      <c r="M104" s="88" t="str">
        <f>IFERROR(VLOOKUP(A104:A214,[1]Sheet2!$A$4:$B$10,2,FALSE),"")</f>
        <v/>
      </c>
      <c r="N104" s="88"/>
      <c r="O104" s="88"/>
      <c r="P104" s="88"/>
      <c r="Q104" s="88">
        <v>-1540.48</v>
      </c>
      <c r="R104" s="88"/>
      <c r="S104" s="12">
        <f t="shared" si="19"/>
        <v>-1162.0900000000001</v>
      </c>
      <c r="U104" s="8">
        <f t="shared" si="31"/>
        <v>555.88999999999987</v>
      </c>
      <c r="W104" s="41">
        <v>0</v>
      </c>
      <c r="X104" s="48">
        <f t="shared" si="21"/>
        <v>1540.48</v>
      </c>
      <c r="Y104" s="40">
        <f t="shared" si="22"/>
        <v>0</v>
      </c>
      <c r="Z104" s="8">
        <f t="shared" si="26"/>
        <v>1540.48</v>
      </c>
      <c r="AB104" s="40">
        <f t="shared" si="23"/>
        <v>0</v>
      </c>
      <c r="AC104" s="35"/>
      <c r="AD104" s="40">
        <f t="shared" si="24"/>
        <v>0</v>
      </c>
      <c r="AE104" s="8">
        <f t="shared" si="32"/>
        <v>0</v>
      </c>
      <c r="AG104" s="41">
        <v>0</v>
      </c>
      <c r="AH104" s="57"/>
      <c r="AI104" s="40"/>
      <c r="AJ104" s="40"/>
      <c r="AK104" s="45">
        <f t="shared" si="27"/>
        <v>0</v>
      </c>
      <c r="AM104" s="41">
        <v>0</v>
      </c>
      <c r="AO104" s="41">
        <f>+U104+AK104</f>
        <v>555.88999999999987</v>
      </c>
      <c r="AP104" s="86">
        <v>378.39</v>
      </c>
      <c r="AQ104" s="41">
        <f t="shared" si="18"/>
        <v>177.49999999999989</v>
      </c>
      <c r="AR104" s="92"/>
    </row>
    <row r="105" spans="1:44" s="11" customFormat="1">
      <c r="A105" s="76" t="s">
        <v>2</v>
      </c>
      <c r="B105" s="23"/>
      <c r="D105" s="41">
        <v>4629.4800000000032</v>
      </c>
      <c r="E105" s="41"/>
      <c r="F105" s="40"/>
      <c r="G105" s="88"/>
      <c r="H105" s="88"/>
      <c r="I105" s="88"/>
      <c r="J105" s="88"/>
      <c r="K105" s="88"/>
      <c r="L105" s="88"/>
      <c r="M105" s="88" t="str">
        <f>IFERROR(VLOOKUP(A105:A215,[1]Sheet2!$A$4:$B$10,2,FALSE),"")</f>
        <v/>
      </c>
      <c r="N105" s="88"/>
      <c r="O105" s="88"/>
      <c r="P105" s="88"/>
      <c r="Q105" s="88">
        <v>-4629.4799999999996</v>
      </c>
      <c r="R105" s="88"/>
      <c r="S105" s="12">
        <f t="shared" si="19"/>
        <v>-4629.4799999999996</v>
      </c>
      <c r="U105" s="8">
        <f t="shared" si="31"/>
        <v>0</v>
      </c>
      <c r="W105" s="41">
        <v>0</v>
      </c>
      <c r="X105" s="48">
        <f t="shared" si="21"/>
        <v>4629.4799999999996</v>
      </c>
      <c r="Y105" s="40">
        <f t="shared" si="22"/>
        <v>0</v>
      </c>
      <c r="Z105" s="8">
        <f t="shared" si="26"/>
        <v>4629.4799999999996</v>
      </c>
      <c r="AB105" s="40">
        <f t="shared" si="23"/>
        <v>0</v>
      </c>
      <c r="AC105" s="35"/>
      <c r="AD105" s="40">
        <f t="shared" si="24"/>
        <v>0</v>
      </c>
      <c r="AE105" s="8">
        <f t="shared" si="32"/>
        <v>0</v>
      </c>
      <c r="AG105" s="41">
        <v>0</v>
      </c>
      <c r="AH105" s="57"/>
      <c r="AI105" s="40"/>
      <c r="AJ105" s="40"/>
      <c r="AK105" s="45">
        <f t="shared" si="27"/>
        <v>0</v>
      </c>
      <c r="AM105" s="41">
        <v>0</v>
      </c>
      <c r="AO105" s="41">
        <f t="shared" si="25"/>
        <v>0</v>
      </c>
      <c r="AP105" s="86"/>
      <c r="AQ105" s="41">
        <f t="shared" si="18"/>
        <v>0</v>
      </c>
      <c r="AR105" s="92"/>
    </row>
    <row r="106" spans="1:44" s="11" customFormat="1" outlineLevel="1">
      <c r="A106" s="76" t="s">
        <v>2</v>
      </c>
      <c r="B106" s="23"/>
      <c r="D106" s="41">
        <v>0</v>
      </c>
      <c r="E106" s="41"/>
      <c r="F106" s="40"/>
      <c r="G106" s="88"/>
      <c r="H106" s="88"/>
      <c r="I106" s="88"/>
      <c r="J106" s="88"/>
      <c r="K106" s="88"/>
      <c r="L106" s="88"/>
      <c r="M106" s="88" t="str">
        <f>IFERROR(VLOOKUP(A106:A216,[1]Sheet2!$A$4:$B$10,2,FALSE),"")</f>
        <v/>
      </c>
      <c r="N106" s="88"/>
      <c r="O106" s="88"/>
      <c r="P106" s="88"/>
      <c r="Q106" s="88"/>
      <c r="R106" s="88"/>
      <c r="S106" s="12">
        <f t="shared" si="19"/>
        <v>0</v>
      </c>
      <c r="U106" s="8">
        <f t="shared" si="31"/>
        <v>0</v>
      </c>
      <c r="W106" s="41">
        <v>0</v>
      </c>
      <c r="X106" s="48">
        <f t="shared" si="21"/>
        <v>0</v>
      </c>
      <c r="Y106" s="40">
        <f t="shared" si="22"/>
        <v>0</v>
      </c>
      <c r="Z106" s="8">
        <f t="shared" si="26"/>
        <v>0</v>
      </c>
      <c r="AB106" s="40">
        <f t="shared" si="23"/>
        <v>0</v>
      </c>
      <c r="AC106" s="35"/>
      <c r="AD106" s="40">
        <f t="shared" si="24"/>
        <v>0</v>
      </c>
      <c r="AE106" s="8">
        <f>SUM(AB106:AD106)</f>
        <v>0</v>
      </c>
      <c r="AG106" s="41">
        <v>0</v>
      </c>
      <c r="AH106" s="57"/>
      <c r="AI106" s="40"/>
      <c r="AJ106" s="40"/>
      <c r="AK106" s="45">
        <f t="shared" si="27"/>
        <v>0</v>
      </c>
      <c r="AM106" s="41">
        <v>0</v>
      </c>
      <c r="AO106" s="41">
        <f t="shared" si="25"/>
        <v>0</v>
      </c>
      <c r="AP106" s="86"/>
      <c r="AQ106" s="41">
        <f t="shared" si="18"/>
        <v>0</v>
      </c>
      <c r="AR106" s="92"/>
    </row>
    <row r="107" spans="1:44" s="11" customFormat="1">
      <c r="A107" s="76" t="s">
        <v>2</v>
      </c>
      <c r="B107" s="23"/>
      <c r="D107" s="41">
        <v>3620.4000000000005</v>
      </c>
      <c r="E107" s="41"/>
      <c r="F107" s="40"/>
      <c r="G107" s="88"/>
      <c r="H107" s="88"/>
      <c r="I107" s="88"/>
      <c r="J107" s="88"/>
      <c r="K107" s="88"/>
      <c r="L107" s="88"/>
      <c r="M107" s="88" t="str">
        <f>IFERROR(VLOOKUP(A107:A217,[1]Sheet2!$A$4:$B$10,2,FALSE),"")</f>
        <v/>
      </c>
      <c r="N107" s="88"/>
      <c r="O107" s="88"/>
      <c r="P107" s="88"/>
      <c r="Q107" s="88">
        <v>-3620.4</v>
      </c>
      <c r="R107" s="88"/>
      <c r="S107" s="12">
        <f t="shared" si="19"/>
        <v>-3620.4</v>
      </c>
      <c r="U107" s="8">
        <f t="shared" si="31"/>
        <v>0</v>
      </c>
      <c r="W107" s="41">
        <v>0</v>
      </c>
      <c r="X107" s="48">
        <f t="shared" si="21"/>
        <v>3620.4</v>
      </c>
      <c r="Y107" s="40">
        <f t="shared" si="22"/>
        <v>0</v>
      </c>
      <c r="Z107" s="8">
        <f t="shared" si="26"/>
        <v>3620.4</v>
      </c>
      <c r="AB107" s="40">
        <f t="shared" si="23"/>
        <v>0</v>
      </c>
      <c r="AC107" s="35"/>
      <c r="AD107" s="40">
        <f t="shared" si="24"/>
        <v>0</v>
      </c>
      <c r="AE107" s="8">
        <f t="shared" si="32"/>
        <v>0</v>
      </c>
      <c r="AG107" s="41">
        <v>0</v>
      </c>
      <c r="AH107" s="57"/>
      <c r="AI107" s="40"/>
      <c r="AJ107" s="40"/>
      <c r="AK107" s="45">
        <f t="shared" si="27"/>
        <v>0</v>
      </c>
      <c r="AM107" s="41">
        <v>0</v>
      </c>
      <c r="AO107" s="41">
        <f t="shared" si="25"/>
        <v>0</v>
      </c>
      <c r="AP107" s="86"/>
      <c r="AQ107" s="41">
        <f t="shared" si="18"/>
        <v>0</v>
      </c>
      <c r="AR107" s="92"/>
    </row>
    <row r="108" spans="1:44" s="11" customFormat="1">
      <c r="A108" s="76" t="s">
        <v>2</v>
      </c>
      <c r="B108" s="23"/>
      <c r="D108" s="41">
        <v>13935.16</v>
      </c>
      <c r="E108" s="41"/>
      <c r="F108" s="40"/>
      <c r="G108" s="88"/>
      <c r="H108" s="88"/>
      <c r="I108" s="88"/>
      <c r="J108" s="88"/>
      <c r="K108" s="88"/>
      <c r="L108" s="88"/>
      <c r="M108" s="88" t="str">
        <f>IFERROR(VLOOKUP(A108:A218,[1]Sheet2!$A$4:$B$10,2,FALSE),"")</f>
        <v/>
      </c>
      <c r="N108" s="88"/>
      <c r="O108" s="88"/>
      <c r="P108" s="88"/>
      <c r="Q108" s="88">
        <v>-13935.16</v>
      </c>
      <c r="R108" s="88"/>
      <c r="S108" s="12">
        <f t="shared" si="19"/>
        <v>-13935.16</v>
      </c>
      <c r="U108" s="8">
        <f t="shared" si="31"/>
        <v>0</v>
      </c>
      <c r="W108" s="41">
        <v>0</v>
      </c>
      <c r="X108" s="48">
        <f t="shared" si="21"/>
        <v>13935.16</v>
      </c>
      <c r="Y108" s="40">
        <f t="shared" si="22"/>
        <v>0</v>
      </c>
      <c r="Z108" s="8">
        <f t="shared" si="26"/>
        <v>13935.16</v>
      </c>
      <c r="AB108" s="40">
        <f t="shared" si="23"/>
        <v>0</v>
      </c>
      <c r="AC108" s="35"/>
      <c r="AD108" s="40">
        <f t="shared" si="24"/>
        <v>0</v>
      </c>
      <c r="AE108" s="8">
        <f t="shared" si="32"/>
        <v>0</v>
      </c>
      <c r="AG108" s="41">
        <v>0</v>
      </c>
      <c r="AH108" s="57"/>
      <c r="AI108" s="40"/>
      <c r="AJ108" s="40"/>
      <c r="AK108" s="45">
        <f t="shared" si="27"/>
        <v>0</v>
      </c>
      <c r="AM108" s="41">
        <v>0</v>
      </c>
      <c r="AO108" s="41">
        <f t="shared" si="25"/>
        <v>0</v>
      </c>
      <c r="AP108" s="86"/>
      <c r="AQ108" s="41">
        <f t="shared" si="18"/>
        <v>0</v>
      </c>
      <c r="AR108" s="92"/>
    </row>
    <row r="109" spans="1:44" s="11" customFormat="1" outlineLevel="1">
      <c r="A109" s="76" t="s">
        <v>2</v>
      </c>
      <c r="B109" s="23"/>
      <c r="D109" s="41">
        <v>0</v>
      </c>
      <c r="E109" s="41"/>
      <c r="F109" s="40"/>
      <c r="G109" s="88"/>
      <c r="H109" s="88"/>
      <c r="I109" s="88"/>
      <c r="J109" s="88"/>
      <c r="K109" s="88"/>
      <c r="L109" s="88"/>
      <c r="M109" s="88" t="str">
        <f>IFERROR(VLOOKUP(A109:A219,[1]Sheet2!$A$4:$B$10,2,FALSE),"")</f>
        <v/>
      </c>
      <c r="N109" s="88"/>
      <c r="O109" s="88"/>
      <c r="P109" s="88"/>
      <c r="Q109" s="88"/>
      <c r="R109" s="88"/>
      <c r="S109" s="12">
        <f t="shared" si="19"/>
        <v>0</v>
      </c>
      <c r="U109" s="8">
        <f t="shared" si="31"/>
        <v>0</v>
      </c>
      <c r="W109" s="41">
        <v>0</v>
      </c>
      <c r="X109" s="48">
        <f t="shared" si="21"/>
        <v>0</v>
      </c>
      <c r="Y109" s="40">
        <f t="shared" si="22"/>
        <v>0</v>
      </c>
      <c r="Z109" s="8">
        <f t="shared" si="26"/>
        <v>0</v>
      </c>
      <c r="AB109" s="40">
        <f t="shared" si="23"/>
        <v>0</v>
      </c>
      <c r="AC109" s="35"/>
      <c r="AD109" s="40">
        <f t="shared" si="24"/>
        <v>0</v>
      </c>
      <c r="AE109" s="8">
        <f t="shared" si="32"/>
        <v>0</v>
      </c>
      <c r="AG109" s="41">
        <v>0</v>
      </c>
      <c r="AH109" s="57"/>
      <c r="AI109" s="40"/>
      <c r="AJ109" s="40"/>
      <c r="AK109" s="45">
        <f t="shared" si="27"/>
        <v>0</v>
      </c>
      <c r="AM109" s="41">
        <v>0</v>
      </c>
      <c r="AO109" s="41">
        <f t="shared" si="25"/>
        <v>0</v>
      </c>
      <c r="AP109" s="86"/>
      <c r="AQ109" s="41">
        <f t="shared" si="18"/>
        <v>0</v>
      </c>
      <c r="AR109" s="92"/>
    </row>
    <row r="110" spans="1:44" s="11" customFormat="1">
      <c r="A110" s="76" t="s">
        <v>2</v>
      </c>
      <c r="B110" s="23"/>
      <c r="D110" s="41">
        <v>5632.3200000000015</v>
      </c>
      <c r="E110" s="41"/>
      <c r="F110" s="40"/>
      <c r="G110" s="88"/>
      <c r="H110" s="88"/>
      <c r="I110" s="88"/>
      <c r="J110" s="88"/>
      <c r="K110" s="88"/>
      <c r="L110" s="88"/>
      <c r="M110" s="88" t="str">
        <f>IFERROR(VLOOKUP(A110:A220,[1]Sheet2!$A$4:$B$10,2,FALSE),"")</f>
        <v/>
      </c>
      <c r="N110" s="88"/>
      <c r="O110" s="88"/>
      <c r="P110" s="88"/>
      <c r="Q110" s="88">
        <v>-5632.32</v>
      </c>
      <c r="R110" s="88"/>
      <c r="S110" s="12">
        <f t="shared" si="19"/>
        <v>-5632.32</v>
      </c>
      <c r="U110" s="8">
        <f t="shared" si="31"/>
        <v>0</v>
      </c>
      <c r="W110" s="41">
        <v>0</v>
      </c>
      <c r="X110" s="48">
        <f t="shared" si="21"/>
        <v>5632.32</v>
      </c>
      <c r="Y110" s="40">
        <f t="shared" si="22"/>
        <v>0</v>
      </c>
      <c r="Z110" s="8">
        <f t="shared" si="26"/>
        <v>5632.32</v>
      </c>
      <c r="AB110" s="40">
        <f t="shared" si="23"/>
        <v>0</v>
      </c>
      <c r="AC110" s="35"/>
      <c r="AD110" s="40">
        <f t="shared" si="24"/>
        <v>0</v>
      </c>
      <c r="AE110" s="8">
        <f t="shared" si="32"/>
        <v>0</v>
      </c>
      <c r="AG110" s="41">
        <v>0</v>
      </c>
      <c r="AH110" s="57"/>
      <c r="AI110" s="40"/>
      <c r="AJ110" s="40"/>
      <c r="AK110" s="45">
        <f t="shared" si="27"/>
        <v>0</v>
      </c>
      <c r="AM110" s="41">
        <v>0</v>
      </c>
      <c r="AO110" s="41">
        <f t="shared" si="25"/>
        <v>0</v>
      </c>
      <c r="AP110" s="86"/>
      <c r="AQ110" s="41">
        <f t="shared" si="18"/>
        <v>0</v>
      </c>
      <c r="AR110" s="92"/>
    </row>
    <row r="111" spans="1:44" s="11" customFormat="1" outlineLevel="1">
      <c r="A111" s="76" t="s">
        <v>2</v>
      </c>
      <c r="B111" s="23"/>
      <c r="D111" s="41">
        <v>0</v>
      </c>
      <c r="E111" s="41"/>
      <c r="F111" s="40"/>
      <c r="G111" s="88"/>
      <c r="H111" s="88"/>
      <c r="I111" s="88"/>
      <c r="J111" s="88"/>
      <c r="K111" s="88"/>
      <c r="L111" s="88"/>
      <c r="M111" s="88" t="str">
        <f>IFERROR(VLOOKUP(A111:A221,[1]Sheet2!$A$4:$B$10,2,FALSE),"")</f>
        <v/>
      </c>
      <c r="N111" s="88"/>
      <c r="O111" s="88"/>
      <c r="P111" s="88"/>
      <c r="Q111" s="88"/>
      <c r="R111" s="88"/>
      <c r="S111" s="12">
        <f t="shared" si="19"/>
        <v>0</v>
      </c>
      <c r="U111" s="8">
        <f t="shared" si="31"/>
        <v>0</v>
      </c>
      <c r="W111" s="41">
        <v>0</v>
      </c>
      <c r="X111" s="48">
        <f t="shared" si="21"/>
        <v>0</v>
      </c>
      <c r="Y111" s="40">
        <f t="shared" si="22"/>
        <v>0</v>
      </c>
      <c r="Z111" s="8">
        <f t="shared" si="26"/>
        <v>0</v>
      </c>
      <c r="AB111" s="40">
        <f t="shared" si="23"/>
        <v>0</v>
      </c>
      <c r="AC111" s="35"/>
      <c r="AD111" s="40">
        <f t="shared" si="24"/>
        <v>0</v>
      </c>
      <c r="AE111" s="8">
        <f t="shared" si="32"/>
        <v>0</v>
      </c>
      <c r="AG111" s="41">
        <v>0</v>
      </c>
      <c r="AH111" s="57"/>
      <c r="AI111" s="40"/>
      <c r="AJ111" s="40"/>
      <c r="AK111" s="45">
        <f t="shared" si="27"/>
        <v>0</v>
      </c>
      <c r="AM111" s="41">
        <v>0</v>
      </c>
      <c r="AO111" s="41">
        <f t="shared" si="25"/>
        <v>0</v>
      </c>
      <c r="AP111" s="86"/>
      <c r="AQ111" s="41">
        <f t="shared" si="18"/>
        <v>0</v>
      </c>
      <c r="AR111" s="92"/>
    </row>
    <row r="112" spans="1:44" s="11" customFormat="1">
      <c r="A112" s="76" t="s">
        <v>2</v>
      </c>
      <c r="B112" s="23"/>
      <c r="D112" s="41">
        <v>41.62</v>
      </c>
      <c r="E112" s="41"/>
      <c r="F112" s="40"/>
      <c r="G112" s="88"/>
      <c r="H112" s="88"/>
      <c r="I112" s="88"/>
      <c r="J112" s="88"/>
      <c r="K112" s="88"/>
      <c r="L112" s="88"/>
      <c r="M112" s="88" t="str">
        <f>IFERROR(VLOOKUP(A112:A222,[1]Sheet2!$A$4:$B$10,2,FALSE),"")</f>
        <v/>
      </c>
      <c r="N112" s="88"/>
      <c r="O112" s="88"/>
      <c r="P112" s="88"/>
      <c r="Q112" s="88">
        <v>-41.62</v>
      </c>
      <c r="R112" s="88"/>
      <c r="S112" s="12">
        <f t="shared" si="19"/>
        <v>-41.62</v>
      </c>
      <c r="U112" s="8">
        <f t="shared" si="31"/>
        <v>0</v>
      </c>
      <c r="W112" s="41">
        <v>0</v>
      </c>
      <c r="X112" s="48">
        <f t="shared" si="21"/>
        <v>41.62</v>
      </c>
      <c r="Y112" s="40">
        <f t="shared" si="22"/>
        <v>0</v>
      </c>
      <c r="Z112" s="8">
        <f t="shared" si="26"/>
        <v>41.62</v>
      </c>
      <c r="AB112" s="40">
        <f t="shared" si="23"/>
        <v>0</v>
      </c>
      <c r="AC112" s="35"/>
      <c r="AD112" s="40">
        <f t="shared" si="24"/>
        <v>0</v>
      </c>
      <c r="AE112" s="8">
        <f t="shared" si="32"/>
        <v>0</v>
      </c>
      <c r="AF112" s="7"/>
      <c r="AG112" s="41">
        <v>0</v>
      </c>
      <c r="AH112" s="57"/>
      <c r="AI112" s="40"/>
      <c r="AJ112" s="40"/>
      <c r="AK112" s="45">
        <f t="shared" si="27"/>
        <v>0</v>
      </c>
      <c r="AM112" s="41">
        <v>0</v>
      </c>
      <c r="AO112" s="41">
        <f t="shared" si="25"/>
        <v>0</v>
      </c>
      <c r="AP112" s="86"/>
      <c r="AQ112" s="41">
        <f t="shared" si="18"/>
        <v>0</v>
      </c>
      <c r="AR112" s="92"/>
    </row>
    <row r="113" spans="1:46" s="11" customFormat="1" outlineLevel="1">
      <c r="A113" s="76" t="s">
        <v>2</v>
      </c>
      <c r="B113" s="23"/>
      <c r="D113" s="41">
        <v>0</v>
      </c>
      <c r="E113" s="41"/>
      <c r="F113" s="40"/>
      <c r="G113" s="88"/>
      <c r="H113" s="88"/>
      <c r="I113" s="88"/>
      <c r="J113" s="88"/>
      <c r="K113" s="88"/>
      <c r="L113" s="88"/>
      <c r="M113" s="88" t="str">
        <f>IFERROR(VLOOKUP(A113:A223,[1]Sheet2!$A$4:$B$10,2,FALSE),"")</f>
        <v/>
      </c>
      <c r="N113" s="88"/>
      <c r="O113" s="88"/>
      <c r="P113" s="88"/>
      <c r="Q113" s="88"/>
      <c r="R113" s="88"/>
      <c r="S113" s="12">
        <f t="shared" si="19"/>
        <v>0</v>
      </c>
      <c r="U113" s="8">
        <f t="shared" si="31"/>
        <v>0</v>
      </c>
      <c r="W113" s="41">
        <v>0</v>
      </c>
      <c r="X113" s="48">
        <f t="shared" si="21"/>
        <v>0</v>
      </c>
      <c r="Y113" s="40">
        <f t="shared" si="22"/>
        <v>0</v>
      </c>
      <c r="Z113" s="8">
        <f t="shared" si="26"/>
        <v>0</v>
      </c>
      <c r="AB113" s="40">
        <f t="shared" si="23"/>
        <v>0</v>
      </c>
      <c r="AC113" s="35"/>
      <c r="AD113" s="40">
        <f t="shared" si="24"/>
        <v>0</v>
      </c>
      <c r="AE113" s="8">
        <f t="shared" si="32"/>
        <v>0</v>
      </c>
      <c r="AG113" s="41">
        <v>0</v>
      </c>
      <c r="AH113" s="57"/>
      <c r="AI113" s="40"/>
      <c r="AJ113" s="40"/>
      <c r="AK113" s="45">
        <f t="shared" si="27"/>
        <v>0</v>
      </c>
      <c r="AM113" s="41">
        <v>0</v>
      </c>
      <c r="AO113" s="41">
        <f t="shared" si="25"/>
        <v>0</v>
      </c>
      <c r="AP113" s="86"/>
      <c r="AQ113" s="41">
        <f t="shared" si="18"/>
        <v>0</v>
      </c>
      <c r="AR113" s="92"/>
    </row>
    <row r="114" spans="1:46" s="11" customFormat="1">
      <c r="A114" s="76" t="s">
        <v>2</v>
      </c>
      <c r="B114" s="23"/>
      <c r="D114" s="41">
        <v>20.309999999999999</v>
      </c>
      <c r="E114" s="41"/>
      <c r="F114" s="40"/>
      <c r="G114" s="88"/>
      <c r="H114" s="88"/>
      <c r="I114" s="88"/>
      <c r="J114" s="88"/>
      <c r="K114" s="88"/>
      <c r="L114" s="88"/>
      <c r="M114" s="88" t="str">
        <f>IFERROR(VLOOKUP(A114:A224,[1]Sheet2!$A$4:$B$10,2,FALSE),"")</f>
        <v/>
      </c>
      <c r="N114" s="88"/>
      <c r="O114" s="88"/>
      <c r="P114" s="88"/>
      <c r="Q114" s="88">
        <v>-20.309999999999999</v>
      </c>
      <c r="R114" s="88"/>
      <c r="S114" s="12">
        <f t="shared" si="19"/>
        <v>-20.309999999999999</v>
      </c>
      <c r="U114" s="8">
        <f t="shared" si="31"/>
        <v>0</v>
      </c>
      <c r="W114" s="41">
        <v>0</v>
      </c>
      <c r="X114" s="48">
        <f t="shared" si="21"/>
        <v>20.309999999999999</v>
      </c>
      <c r="Y114" s="40">
        <f t="shared" si="22"/>
        <v>0</v>
      </c>
      <c r="Z114" s="8">
        <f t="shared" si="26"/>
        <v>20.309999999999999</v>
      </c>
      <c r="AB114" s="40">
        <f t="shared" si="23"/>
        <v>0</v>
      </c>
      <c r="AC114" s="35"/>
      <c r="AD114" s="40">
        <f t="shared" si="24"/>
        <v>0</v>
      </c>
      <c r="AE114" s="8">
        <f t="shared" si="32"/>
        <v>0</v>
      </c>
      <c r="AG114" s="41">
        <v>0</v>
      </c>
      <c r="AH114" s="57"/>
      <c r="AI114" s="40"/>
      <c r="AJ114" s="40"/>
      <c r="AK114" s="45">
        <f t="shared" si="27"/>
        <v>0</v>
      </c>
      <c r="AM114" s="41">
        <v>0</v>
      </c>
      <c r="AO114" s="41">
        <f>+U114+AK114</f>
        <v>0</v>
      </c>
      <c r="AP114" s="86">
        <v>114.84</v>
      </c>
      <c r="AQ114" s="41">
        <v>0</v>
      </c>
      <c r="AR114" s="92"/>
    </row>
    <row r="115" spans="1:46" s="11" customFormat="1" outlineLevel="1">
      <c r="A115" s="76" t="s">
        <v>2</v>
      </c>
      <c r="B115" s="23"/>
      <c r="D115" s="41">
        <v>0</v>
      </c>
      <c r="E115" s="41"/>
      <c r="F115" s="40"/>
      <c r="G115" s="88"/>
      <c r="H115" s="88"/>
      <c r="I115" s="88"/>
      <c r="J115" s="88"/>
      <c r="K115" s="88"/>
      <c r="L115" s="88"/>
      <c r="M115" s="88" t="str">
        <f>IFERROR(VLOOKUP(A115:A225,[1]Sheet2!$A$4:$B$10,2,FALSE),"")</f>
        <v/>
      </c>
      <c r="N115" s="88"/>
      <c r="O115" s="88"/>
      <c r="P115" s="88"/>
      <c r="Q115" s="88"/>
      <c r="R115" s="88"/>
      <c r="S115" s="12">
        <f t="shared" si="19"/>
        <v>0</v>
      </c>
      <c r="U115" s="8">
        <f t="shared" si="31"/>
        <v>0</v>
      </c>
      <c r="W115" s="41">
        <v>0</v>
      </c>
      <c r="X115" s="48">
        <f t="shared" si="21"/>
        <v>0</v>
      </c>
      <c r="Y115" s="40">
        <f t="shared" si="22"/>
        <v>0</v>
      </c>
      <c r="Z115" s="8">
        <f t="shared" si="26"/>
        <v>0</v>
      </c>
      <c r="AB115" s="40">
        <f t="shared" si="23"/>
        <v>0</v>
      </c>
      <c r="AC115" s="35"/>
      <c r="AD115" s="40">
        <f t="shared" si="24"/>
        <v>0</v>
      </c>
      <c r="AE115" s="8">
        <f t="shared" si="32"/>
        <v>0</v>
      </c>
      <c r="AG115" s="41">
        <v>0</v>
      </c>
      <c r="AH115" s="57"/>
      <c r="AI115" s="40"/>
      <c r="AJ115" s="40"/>
      <c r="AK115" s="45">
        <f t="shared" si="27"/>
        <v>0</v>
      </c>
      <c r="AM115" s="41">
        <v>0</v>
      </c>
      <c r="AO115" s="41">
        <f t="shared" si="25"/>
        <v>0</v>
      </c>
      <c r="AP115" s="86"/>
      <c r="AQ115" s="41">
        <f t="shared" si="18"/>
        <v>0</v>
      </c>
      <c r="AR115" s="92"/>
    </row>
    <row r="116" spans="1:46" s="11" customFormat="1">
      <c r="A116" s="76" t="s">
        <v>2</v>
      </c>
      <c r="B116" s="23"/>
      <c r="D116" s="41">
        <v>6496.3400000000029</v>
      </c>
      <c r="E116" s="41"/>
      <c r="F116" s="40"/>
      <c r="G116" s="88"/>
      <c r="H116" s="88"/>
      <c r="I116" s="88"/>
      <c r="J116" s="88"/>
      <c r="K116" s="88"/>
      <c r="L116" s="88"/>
      <c r="M116" s="88" t="str">
        <f>IFERROR(VLOOKUP(A116:A226,[1]Sheet2!$A$4:$B$10,2,FALSE),"")</f>
        <v/>
      </c>
      <c r="N116" s="88"/>
      <c r="O116" s="88"/>
      <c r="P116" s="88"/>
      <c r="Q116" s="88">
        <v>-6496.34</v>
      </c>
      <c r="R116" s="88"/>
      <c r="S116" s="12">
        <f t="shared" si="19"/>
        <v>-6496.34</v>
      </c>
      <c r="U116" s="8">
        <f t="shared" si="31"/>
        <v>0</v>
      </c>
      <c r="W116" s="41">
        <v>0</v>
      </c>
      <c r="X116" s="48">
        <f t="shared" si="21"/>
        <v>6496.34</v>
      </c>
      <c r="Y116" s="40">
        <f t="shared" si="22"/>
        <v>0</v>
      </c>
      <c r="Z116" s="8">
        <f t="shared" si="26"/>
        <v>6496.34</v>
      </c>
      <c r="AB116" s="40">
        <f t="shared" si="23"/>
        <v>0</v>
      </c>
      <c r="AC116" s="35"/>
      <c r="AD116" s="40">
        <f t="shared" si="24"/>
        <v>0</v>
      </c>
      <c r="AE116" s="8">
        <f t="shared" si="32"/>
        <v>0</v>
      </c>
      <c r="AG116" s="41">
        <v>0</v>
      </c>
      <c r="AH116" s="57"/>
      <c r="AI116" s="40"/>
      <c r="AJ116" s="40"/>
      <c r="AK116" s="45">
        <f t="shared" si="27"/>
        <v>0</v>
      </c>
      <c r="AM116" s="41">
        <v>0</v>
      </c>
      <c r="AO116" s="41">
        <f>+U116+AK116</f>
        <v>0</v>
      </c>
      <c r="AP116" s="86"/>
      <c r="AQ116" s="41">
        <f t="shared" si="18"/>
        <v>0</v>
      </c>
      <c r="AR116" s="92"/>
    </row>
    <row r="117" spans="1:46" s="11" customFormat="1">
      <c r="A117" s="76" t="s">
        <v>2</v>
      </c>
      <c r="B117" s="23"/>
      <c r="D117" s="41">
        <v>7649.8</v>
      </c>
      <c r="E117" s="41"/>
      <c r="F117" s="40"/>
      <c r="G117" s="88"/>
      <c r="H117" s="88"/>
      <c r="I117" s="88"/>
      <c r="J117" s="88"/>
      <c r="K117" s="88"/>
      <c r="L117" s="88"/>
      <c r="M117" s="88" t="str">
        <f>IFERROR(VLOOKUP(A117:A227,[1]Sheet2!$A$4:$B$10,2,FALSE),"")</f>
        <v/>
      </c>
      <c r="N117" s="88"/>
      <c r="O117" s="88"/>
      <c r="P117" s="88"/>
      <c r="Q117" s="88">
        <v>-7649.8</v>
      </c>
      <c r="R117" s="88"/>
      <c r="S117" s="12">
        <f t="shared" si="19"/>
        <v>-7649.8</v>
      </c>
      <c r="U117" s="8">
        <f t="shared" si="31"/>
        <v>0</v>
      </c>
      <c r="W117" s="41">
        <v>0</v>
      </c>
      <c r="X117" s="48">
        <f t="shared" si="21"/>
        <v>7649.8</v>
      </c>
      <c r="Y117" s="40">
        <f t="shared" si="22"/>
        <v>0</v>
      </c>
      <c r="Z117" s="8">
        <f t="shared" si="26"/>
        <v>7649.8</v>
      </c>
      <c r="AB117" s="40">
        <f t="shared" si="23"/>
        <v>0</v>
      </c>
      <c r="AC117" s="35"/>
      <c r="AD117" s="40">
        <f t="shared" si="24"/>
        <v>0</v>
      </c>
      <c r="AE117" s="8">
        <f t="shared" si="32"/>
        <v>0</v>
      </c>
      <c r="AG117" s="41">
        <v>0</v>
      </c>
      <c r="AH117" s="57"/>
      <c r="AI117" s="40"/>
      <c r="AJ117" s="40"/>
      <c r="AK117" s="45">
        <f t="shared" si="27"/>
        <v>0</v>
      </c>
      <c r="AM117" s="41">
        <v>0</v>
      </c>
      <c r="AO117" s="41">
        <f t="shared" si="25"/>
        <v>0</v>
      </c>
      <c r="AP117" s="86"/>
      <c r="AQ117" s="41">
        <f t="shared" si="18"/>
        <v>0</v>
      </c>
      <c r="AR117" s="92"/>
    </row>
    <row r="118" spans="1:46" s="11" customFormat="1">
      <c r="A118" s="76" t="s">
        <v>2</v>
      </c>
      <c r="B118" s="23"/>
      <c r="D118" s="41">
        <v>765.08</v>
      </c>
      <c r="E118" s="41"/>
      <c r="F118" s="40"/>
      <c r="G118" s="88"/>
      <c r="H118" s="88"/>
      <c r="I118" s="88"/>
      <c r="J118" s="88"/>
      <c r="K118" s="88"/>
      <c r="L118" s="88"/>
      <c r="M118" s="88" t="str">
        <f>IFERROR(VLOOKUP(A118:A228,[1]Sheet2!$A$4:$B$10,2,FALSE),"")</f>
        <v/>
      </c>
      <c r="N118" s="88"/>
      <c r="O118" s="88"/>
      <c r="P118" s="88"/>
      <c r="Q118" s="88">
        <v>-765.08</v>
      </c>
      <c r="R118" s="88"/>
      <c r="S118" s="12">
        <f t="shared" si="19"/>
        <v>-765.08</v>
      </c>
      <c r="U118" s="8">
        <f t="shared" si="31"/>
        <v>0</v>
      </c>
      <c r="W118" s="41">
        <v>0</v>
      </c>
      <c r="X118" s="48">
        <f t="shared" si="21"/>
        <v>765.08</v>
      </c>
      <c r="Y118" s="40">
        <f t="shared" si="22"/>
        <v>0</v>
      </c>
      <c r="Z118" s="8">
        <f t="shared" si="26"/>
        <v>765.08</v>
      </c>
      <c r="AB118" s="40">
        <f t="shared" si="23"/>
        <v>0</v>
      </c>
      <c r="AC118" s="35"/>
      <c r="AD118" s="40">
        <f t="shared" si="24"/>
        <v>0</v>
      </c>
      <c r="AE118" s="8">
        <f t="shared" si="32"/>
        <v>0</v>
      </c>
      <c r="AG118" s="41">
        <v>0</v>
      </c>
      <c r="AH118" s="57"/>
      <c r="AI118" s="40"/>
      <c r="AJ118" s="40"/>
      <c r="AK118" s="45">
        <f t="shared" si="27"/>
        <v>0</v>
      </c>
      <c r="AM118" s="41">
        <v>0</v>
      </c>
      <c r="AO118" s="41">
        <f>+U118+AK118</f>
        <v>0</v>
      </c>
      <c r="AP118" s="86"/>
      <c r="AQ118" s="41">
        <f t="shared" si="18"/>
        <v>0</v>
      </c>
      <c r="AR118" s="92"/>
    </row>
    <row r="119" spans="1:46" s="11" customFormat="1">
      <c r="A119" s="76" t="s">
        <v>2</v>
      </c>
      <c r="B119" s="23"/>
      <c r="D119" s="41">
        <v>40.880000000000003</v>
      </c>
      <c r="E119" s="41"/>
      <c r="F119" s="40"/>
      <c r="G119" s="88"/>
      <c r="H119" s="88"/>
      <c r="I119" s="88" t="str">
        <f>+IFERROR(VLOOKUP(A119,[2]Sheet2!$A$4:$B$51,2,FALSE),"")</f>
        <v/>
      </c>
      <c r="J119" s="88"/>
      <c r="K119" s="88"/>
      <c r="L119" s="88"/>
      <c r="M119" s="88" t="str">
        <f>IFERROR(VLOOKUP(A119:A229,[1]Sheet2!$A$4:$B$10,2,FALSE),"")</f>
        <v/>
      </c>
      <c r="N119" s="88"/>
      <c r="O119" s="88"/>
      <c r="P119" s="88"/>
      <c r="Q119" s="88">
        <v>-40.880000000000003</v>
      </c>
      <c r="R119" s="88"/>
      <c r="S119" s="12">
        <f t="shared" si="19"/>
        <v>-40.880000000000003</v>
      </c>
      <c r="U119" s="8">
        <f t="shared" si="31"/>
        <v>0</v>
      </c>
      <c r="W119" s="41">
        <v>0</v>
      </c>
      <c r="X119" s="48">
        <f t="shared" si="21"/>
        <v>40.880000000000003</v>
      </c>
      <c r="Y119" s="40">
        <f t="shared" si="22"/>
        <v>0</v>
      </c>
      <c r="Z119" s="8">
        <f>SUM(W119:Y119)</f>
        <v>40.880000000000003</v>
      </c>
      <c r="AB119" s="40">
        <f t="shared" si="23"/>
        <v>0</v>
      </c>
      <c r="AC119" s="35"/>
      <c r="AD119" s="40">
        <f t="shared" si="24"/>
        <v>0</v>
      </c>
      <c r="AE119" s="8">
        <f t="shared" si="32"/>
        <v>0</v>
      </c>
      <c r="AG119" s="41">
        <v>0</v>
      </c>
      <c r="AH119" s="57"/>
      <c r="AI119" s="40"/>
      <c r="AJ119" s="40"/>
      <c r="AK119" s="45">
        <f t="shared" si="27"/>
        <v>0</v>
      </c>
      <c r="AM119" s="41">
        <v>0</v>
      </c>
      <c r="AO119" s="41">
        <f t="shared" si="25"/>
        <v>0</v>
      </c>
      <c r="AP119" s="86"/>
      <c r="AQ119" s="41">
        <f t="shared" si="18"/>
        <v>0</v>
      </c>
      <c r="AR119" s="92"/>
    </row>
    <row r="120" spans="1:46" s="11" customFormat="1">
      <c r="A120" s="76" t="s">
        <v>2</v>
      </c>
      <c r="B120" s="23"/>
      <c r="D120" s="41">
        <v>3848.3800000000006</v>
      </c>
      <c r="E120" s="41"/>
      <c r="F120" s="40"/>
      <c r="G120" s="88"/>
      <c r="H120" s="88"/>
      <c r="I120" s="88" t="str">
        <f>+IFERROR(VLOOKUP(A120,[2]Sheet2!$A$4:$B$51,2,FALSE),"")</f>
        <v/>
      </c>
      <c r="J120" s="88"/>
      <c r="K120" s="88"/>
      <c r="L120" s="88"/>
      <c r="M120" s="88" t="str">
        <f>IFERROR(VLOOKUP(A120:A230,[1]Sheet2!$A$4:$B$10,2,FALSE),"")</f>
        <v/>
      </c>
      <c r="N120" s="88"/>
      <c r="O120" s="88"/>
      <c r="P120" s="88"/>
      <c r="Q120" s="88">
        <v>-3848.38</v>
      </c>
      <c r="R120" s="88"/>
      <c r="S120" s="12">
        <f t="shared" si="19"/>
        <v>-3848.38</v>
      </c>
      <c r="U120" s="8">
        <f t="shared" si="31"/>
        <v>0</v>
      </c>
      <c r="W120" s="41">
        <v>0</v>
      </c>
      <c r="X120" s="48">
        <f t="shared" si="21"/>
        <v>3848.38</v>
      </c>
      <c r="Y120" s="40">
        <f t="shared" si="22"/>
        <v>0</v>
      </c>
      <c r="Z120" s="8">
        <f t="shared" si="26"/>
        <v>3848.38</v>
      </c>
      <c r="AB120" s="40">
        <f t="shared" si="23"/>
        <v>0</v>
      </c>
      <c r="AC120" s="35"/>
      <c r="AD120" s="40">
        <f t="shared" si="24"/>
        <v>0</v>
      </c>
      <c r="AE120" s="8">
        <f t="shared" si="32"/>
        <v>0</v>
      </c>
      <c r="AG120" s="41">
        <v>0</v>
      </c>
      <c r="AH120" s="57"/>
      <c r="AI120" s="40"/>
      <c r="AJ120" s="40"/>
      <c r="AK120" s="45">
        <f t="shared" si="27"/>
        <v>0</v>
      </c>
      <c r="AM120" s="41">
        <v>0</v>
      </c>
      <c r="AO120" s="41">
        <f>+U120+AK120</f>
        <v>0</v>
      </c>
      <c r="AP120" s="86"/>
      <c r="AQ120" s="41">
        <f t="shared" si="18"/>
        <v>0</v>
      </c>
      <c r="AR120" s="92"/>
      <c r="AT120" s="12"/>
    </row>
    <row r="121" spans="1:46" s="11" customFormat="1">
      <c r="A121" s="76" t="s">
        <v>2</v>
      </c>
      <c r="B121" s="23"/>
      <c r="D121" s="41">
        <v>1004.93</v>
      </c>
      <c r="E121" s="41"/>
      <c r="F121" s="40"/>
      <c r="G121" s="88"/>
      <c r="H121" s="88"/>
      <c r="I121" s="88" t="str">
        <f>+IFERROR(VLOOKUP(A121,[2]Sheet2!$A$4:$B$51,2,FALSE),"")</f>
        <v/>
      </c>
      <c r="J121" s="88"/>
      <c r="K121" s="88"/>
      <c r="L121" s="88"/>
      <c r="M121" s="88" t="str">
        <f>IFERROR(VLOOKUP(A121:A231,[1]Sheet2!$A$4:$B$10,2,FALSE),"")</f>
        <v/>
      </c>
      <c r="O121" s="88"/>
      <c r="P121" s="88"/>
      <c r="Q121" s="88"/>
      <c r="R121" s="88"/>
      <c r="S121" s="12">
        <f t="shared" si="19"/>
        <v>0</v>
      </c>
      <c r="U121" s="8">
        <f t="shared" si="31"/>
        <v>1004.93</v>
      </c>
      <c r="W121" s="41">
        <v>0</v>
      </c>
      <c r="X121" s="48">
        <f t="shared" si="21"/>
        <v>0</v>
      </c>
      <c r="Y121" s="40">
        <f t="shared" si="22"/>
        <v>0</v>
      </c>
      <c r="Z121" s="8">
        <f t="shared" si="26"/>
        <v>0</v>
      </c>
      <c r="AB121" s="40">
        <f>IFERROR(-Y121-AJ121,"")</f>
        <v>0</v>
      </c>
      <c r="AC121" s="35"/>
      <c r="AD121" s="40">
        <f>IFERROR(-AB121,"")</f>
        <v>0</v>
      </c>
      <c r="AE121" s="8">
        <f>SUM(AB121:AD121)</f>
        <v>0</v>
      </c>
      <c r="AG121" s="41">
        <v>0</v>
      </c>
      <c r="AH121" s="57"/>
      <c r="AI121" s="40"/>
      <c r="AJ121" s="40"/>
      <c r="AK121" s="45">
        <v>0</v>
      </c>
      <c r="AM121" s="41">
        <v>0</v>
      </c>
      <c r="AO121" s="41">
        <f>+U121+AK121</f>
        <v>1004.93</v>
      </c>
      <c r="AP121" s="86"/>
      <c r="AQ121" s="41">
        <f t="shared" si="18"/>
        <v>1004.93</v>
      </c>
      <c r="AR121" s="113"/>
      <c r="AT121" s="12"/>
    </row>
    <row r="122" spans="1:46" s="11" customFormat="1">
      <c r="A122" s="76" t="s">
        <v>2</v>
      </c>
      <c r="B122" s="23"/>
      <c r="D122" s="41"/>
      <c r="E122" s="41"/>
      <c r="F122" s="40"/>
      <c r="G122" s="88"/>
      <c r="H122" s="88"/>
      <c r="I122" s="88"/>
      <c r="J122" s="88"/>
      <c r="K122" s="88"/>
      <c r="L122" s="88"/>
      <c r="M122" s="88"/>
      <c r="O122" s="88"/>
      <c r="P122" s="88"/>
      <c r="Q122" s="88"/>
      <c r="R122" s="88"/>
      <c r="S122" s="12"/>
      <c r="U122" s="8"/>
      <c r="W122" s="41"/>
      <c r="X122" s="48"/>
      <c r="Y122" s="40"/>
      <c r="Z122" s="8"/>
      <c r="AB122" s="40"/>
      <c r="AC122" s="35"/>
      <c r="AD122" s="40"/>
      <c r="AE122" s="8"/>
      <c r="AG122" s="41"/>
      <c r="AH122" s="57"/>
      <c r="AI122" s="40"/>
      <c r="AJ122" s="40"/>
      <c r="AK122" s="45"/>
      <c r="AM122" s="41"/>
      <c r="AO122" s="41"/>
      <c r="AP122" s="86"/>
      <c r="AQ122" s="41"/>
      <c r="AR122" s="113"/>
      <c r="AT122" s="12"/>
    </row>
    <row r="123" spans="1:46" s="11" customFormat="1">
      <c r="A123" s="76" t="s">
        <v>2</v>
      </c>
      <c r="B123" s="23"/>
      <c r="D123" s="41">
        <v>3831</v>
      </c>
      <c r="E123" s="41"/>
      <c r="F123" s="40"/>
      <c r="G123" s="88"/>
      <c r="H123" s="88"/>
      <c r="I123" s="88" t="str">
        <f>+IFERROR(VLOOKUP(A123,[2]Sheet2!$A$4:$B$51,2,FALSE),"")</f>
        <v/>
      </c>
      <c r="J123" s="88"/>
      <c r="K123" s="88"/>
      <c r="L123" s="88"/>
      <c r="M123" s="88" t="str">
        <f>IFERROR(VLOOKUP(A123:A232,[1]Sheet2!$A$4:$B$10,2,FALSE),"")</f>
        <v/>
      </c>
      <c r="N123" s="88"/>
      <c r="O123" s="88"/>
      <c r="P123" s="88"/>
      <c r="Q123" s="88"/>
      <c r="R123" s="88"/>
      <c r="S123" s="12">
        <f t="shared" si="19"/>
        <v>0</v>
      </c>
      <c r="U123" s="8">
        <f t="shared" si="31"/>
        <v>3831</v>
      </c>
      <c r="W123" s="41">
        <v>0</v>
      </c>
      <c r="X123" s="48">
        <f t="shared" si="21"/>
        <v>0</v>
      </c>
      <c r="Y123" s="40">
        <f t="shared" si="22"/>
        <v>0</v>
      </c>
      <c r="Z123" s="8">
        <f t="shared" si="26"/>
        <v>0</v>
      </c>
      <c r="AB123" s="40">
        <f>IFERROR(-Y123-AJ123,"")</f>
        <v>0</v>
      </c>
      <c r="AC123" s="35"/>
      <c r="AD123" s="40">
        <f>IFERROR(-AB123,"")</f>
        <v>0</v>
      </c>
      <c r="AE123" s="8">
        <f>SUM(AB123:AD123)</f>
        <v>0</v>
      </c>
      <c r="AG123" s="41">
        <v>0</v>
      </c>
      <c r="AH123" s="57"/>
      <c r="AI123" s="40"/>
      <c r="AJ123" s="40"/>
      <c r="AK123" s="45">
        <v>0</v>
      </c>
      <c r="AM123" s="41">
        <v>0</v>
      </c>
      <c r="AO123" s="41">
        <f>+U123+AK123</f>
        <v>3831</v>
      </c>
      <c r="AP123" s="86"/>
      <c r="AQ123" s="41">
        <f t="shared" si="18"/>
        <v>3831</v>
      </c>
      <c r="AR123" s="113"/>
      <c r="AT123" s="12"/>
    </row>
    <row r="124" spans="1:46" s="11" customFormat="1">
      <c r="A124" s="76" t="s">
        <v>2</v>
      </c>
      <c r="B124" s="23"/>
      <c r="D124" s="41"/>
      <c r="E124" s="41"/>
      <c r="F124" s="40"/>
      <c r="G124" s="88"/>
      <c r="H124" s="88"/>
      <c r="I124" s="88"/>
      <c r="J124" s="88"/>
      <c r="K124" s="88"/>
      <c r="L124" s="88"/>
      <c r="M124" s="88"/>
      <c r="N124" s="88"/>
      <c r="O124" s="88"/>
      <c r="P124" s="88"/>
      <c r="Q124" s="88"/>
      <c r="R124" s="88"/>
      <c r="S124" s="12"/>
      <c r="U124" s="8"/>
      <c r="W124" s="41"/>
      <c r="X124" s="48"/>
      <c r="Y124" s="40"/>
      <c r="Z124" s="8"/>
      <c r="AB124" s="40"/>
      <c r="AC124" s="35"/>
      <c r="AD124" s="40"/>
      <c r="AE124" s="8"/>
      <c r="AG124" s="41"/>
      <c r="AH124" s="57"/>
      <c r="AI124" s="40"/>
      <c r="AJ124" s="40"/>
      <c r="AK124" s="45"/>
      <c r="AM124" s="41"/>
      <c r="AO124" s="41"/>
      <c r="AP124" s="86"/>
      <c r="AQ124" s="41"/>
      <c r="AR124" s="113"/>
      <c r="AT124" s="12"/>
    </row>
    <row r="125" spans="1:46" s="11" customFormat="1">
      <c r="A125" s="76" t="s">
        <v>2</v>
      </c>
      <c r="B125" s="23"/>
      <c r="D125" s="41">
        <v>741.4</v>
      </c>
      <c r="E125" s="41"/>
      <c r="F125" s="40"/>
      <c r="G125" s="88"/>
      <c r="H125" s="88"/>
      <c r="I125" s="88" t="str">
        <f>+IFERROR(VLOOKUP(A125,[2]Sheet2!$A$4:$B$51,2,FALSE),"")</f>
        <v/>
      </c>
      <c r="J125" s="88"/>
      <c r="K125" s="88"/>
      <c r="L125" s="88"/>
      <c r="M125" s="88" t="str">
        <f>IFERROR(VLOOKUP(A125:A233,[1]Sheet2!$A$4:$B$10,2,FALSE),"")</f>
        <v/>
      </c>
      <c r="N125" s="88"/>
      <c r="O125" s="88"/>
      <c r="P125" s="88">
        <v>81</v>
      </c>
      <c r="Q125" s="88"/>
      <c r="R125" s="88"/>
      <c r="S125" s="12">
        <f t="shared" si="19"/>
        <v>81</v>
      </c>
      <c r="U125" s="8">
        <f t="shared" si="31"/>
        <v>822.4</v>
      </c>
      <c r="W125" s="41">
        <v>0</v>
      </c>
      <c r="X125" s="48">
        <f t="shared" si="21"/>
        <v>0</v>
      </c>
      <c r="Y125" s="40">
        <f t="shared" si="22"/>
        <v>0</v>
      </c>
      <c r="Z125" s="8">
        <f t="shared" si="26"/>
        <v>0</v>
      </c>
      <c r="AB125" s="40">
        <f>IFERROR(-Y125-AJ125,"")</f>
        <v>0</v>
      </c>
      <c r="AC125" s="35"/>
      <c r="AD125" s="40">
        <f>IFERROR(-AB125,"")</f>
        <v>0</v>
      </c>
      <c r="AE125" s="8">
        <f>SUM(AB125:AD125)</f>
        <v>0</v>
      </c>
      <c r="AG125" s="41">
        <v>0</v>
      </c>
      <c r="AH125" s="57"/>
      <c r="AI125" s="40"/>
      <c r="AJ125" s="40"/>
      <c r="AK125" s="45">
        <v>0</v>
      </c>
      <c r="AM125" s="41">
        <v>0</v>
      </c>
      <c r="AO125" s="41">
        <f>+U125+AK125</f>
        <v>822.4</v>
      </c>
      <c r="AP125" s="86"/>
      <c r="AQ125" s="41">
        <f t="shared" si="18"/>
        <v>822.4</v>
      </c>
      <c r="AR125" s="113"/>
      <c r="AT125" s="12"/>
    </row>
    <row r="126" spans="1:46" s="11" customFormat="1">
      <c r="A126" s="76"/>
      <c r="B126" s="23"/>
      <c r="D126" s="41"/>
      <c r="E126" s="41"/>
      <c r="F126" s="40"/>
      <c r="G126" s="88"/>
      <c r="H126" s="88"/>
      <c r="I126" s="88"/>
      <c r="J126" s="88"/>
      <c r="K126" s="88"/>
      <c r="L126" s="88"/>
      <c r="M126" s="88"/>
      <c r="N126" s="88"/>
      <c r="O126" s="88"/>
      <c r="P126" s="88"/>
      <c r="Q126" s="88"/>
      <c r="R126" s="88"/>
      <c r="S126" s="12"/>
      <c r="U126" s="8"/>
      <c r="W126" s="41"/>
      <c r="X126" s="48"/>
      <c r="Y126" s="40"/>
      <c r="Z126" s="8"/>
      <c r="AB126" s="40"/>
      <c r="AC126" s="35"/>
      <c r="AD126" s="40"/>
      <c r="AE126" s="8"/>
      <c r="AG126" s="41"/>
      <c r="AH126" s="57"/>
      <c r="AI126" s="40"/>
      <c r="AJ126" s="40"/>
      <c r="AK126" s="45"/>
      <c r="AM126" s="41"/>
      <c r="AO126" s="41"/>
      <c r="AP126" s="86"/>
      <c r="AQ126" s="41">
        <v>0</v>
      </c>
      <c r="AR126" s="113"/>
      <c r="AT126" s="12"/>
    </row>
    <row r="127" spans="1:46" ht="15.75" thickBot="1">
      <c r="A127" s="3"/>
      <c r="B127" s="34"/>
      <c r="C127" s="11"/>
      <c r="D127" s="27">
        <f>SUM(D10:D125)</f>
        <v>355187.43000000011</v>
      </c>
      <c r="E127" s="26">
        <f>SUM(E10:E125)</f>
        <v>0</v>
      </c>
      <c r="F127" s="26">
        <f>SUM(F10:F125)</f>
        <v>0</v>
      </c>
      <c r="G127" s="26">
        <f>+SUM(G32:G125)</f>
        <v>0</v>
      </c>
      <c r="H127" s="26">
        <f t="shared" ref="H127:P127" si="34">SUM(H10:H125)</f>
        <v>2791.7099999999996</v>
      </c>
      <c r="I127" s="26">
        <f t="shared" si="34"/>
        <v>204.20999999999998</v>
      </c>
      <c r="J127" s="26">
        <f t="shared" si="34"/>
        <v>4855.62</v>
      </c>
      <c r="K127" s="26">
        <f t="shared" si="34"/>
        <v>3155.23</v>
      </c>
      <c r="L127" s="26">
        <f t="shared" si="34"/>
        <v>124.23</v>
      </c>
      <c r="M127" s="26">
        <f t="shared" si="34"/>
        <v>0</v>
      </c>
      <c r="N127" s="26">
        <f t="shared" si="34"/>
        <v>-1289.72</v>
      </c>
      <c r="O127" s="26">
        <f t="shared" si="34"/>
        <v>2597.64</v>
      </c>
      <c r="P127" s="26">
        <f t="shared" si="34"/>
        <v>2675.07</v>
      </c>
      <c r="Q127" s="26">
        <f>SUM(Q10:Q121)</f>
        <v>-259916.59000000003</v>
      </c>
      <c r="R127" s="26">
        <f>SUM(R10:R120)</f>
        <v>0</v>
      </c>
      <c r="S127" s="26">
        <f>SUM(F127:R127)</f>
        <v>-244802.60000000003</v>
      </c>
      <c r="T127" s="11"/>
      <c r="U127" s="78">
        <f>SUM(U10:U125)</f>
        <v>110384.82999999999</v>
      </c>
      <c r="V127" s="11"/>
      <c r="W127" s="78">
        <f>SUM(W10:W125)</f>
        <v>0</v>
      </c>
      <c r="X127" s="26">
        <f>SUM(X10:X120)</f>
        <v>259916.59000000003</v>
      </c>
      <c r="Y127" s="26">
        <f>SUM(Y10:Y120)</f>
        <v>0</v>
      </c>
      <c r="Z127" s="78">
        <f>SUM(Z10:Z125)</f>
        <v>259916.59000000003</v>
      </c>
      <c r="AA127" s="11"/>
      <c r="AB127" s="26">
        <f>SUM(AB10:AB120)</f>
        <v>0</v>
      </c>
      <c r="AC127" s="26">
        <f>SUM(AC10:AC120)</f>
        <v>0</v>
      </c>
      <c r="AD127" s="26">
        <f>SUM(AD10:AD120)</f>
        <v>0</v>
      </c>
      <c r="AE127" s="78">
        <f>SUM(AE10:AE125)</f>
        <v>0</v>
      </c>
      <c r="AF127" s="11"/>
      <c r="AG127" s="25">
        <f>SUM(AG10:AG125)</f>
        <v>0</v>
      </c>
      <c r="AH127" s="26">
        <f>SUM(AH10:AH120)</f>
        <v>0</v>
      </c>
      <c r="AI127" s="30">
        <f>SUM(AI10:AI125)</f>
        <v>0</v>
      </c>
      <c r="AJ127" s="30">
        <f>SUM(AJ10:AJ125)</f>
        <v>0</v>
      </c>
      <c r="AK127" s="78">
        <f>SUM(AK10:AK125)</f>
        <v>0</v>
      </c>
      <c r="AL127" s="11"/>
      <c r="AM127" s="25">
        <f>SUM(AM10:AM125)</f>
        <v>0</v>
      </c>
      <c r="AN127" s="11"/>
      <c r="AO127" s="79">
        <f>SUM(AO10:AO125)</f>
        <v>110384.82999999999</v>
      </c>
      <c r="AP127" s="79">
        <f>SUM(AP10:AP125)</f>
        <v>34104.299999999996</v>
      </c>
      <c r="AQ127" s="79">
        <f>SUM(AQ10:AQ125)</f>
        <v>92812.399999999965</v>
      </c>
      <c r="AT127" s="14"/>
    </row>
    <row r="128" spans="1:46" s="11" customFormat="1" ht="15.75" thickTop="1">
      <c r="A128" s="84"/>
      <c r="B128" s="34"/>
      <c r="D128" s="80"/>
      <c r="E128" s="29"/>
      <c r="F128" s="29"/>
      <c r="G128" s="29"/>
      <c r="H128" s="29"/>
      <c r="I128" s="29"/>
      <c r="J128" s="29"/>
      <c r="K128" s="29"/>
      <c r="L128" s="29"/>
      <c r="M128" s="29"/>
      <c r="N128" s="29"/>
      <c r="O128" s="88"/>
      <c r="P128" s="88"/>
      <c r="Q128" s="29"/>
      <c r="R128" s="29"/>
      <c r="S128" s="29"/>
      <c r="U128" s="83"/>
      <c r="W128" s="83"/>
      <c r="X128" s="29"/>
      <c r="Y128" s="29"/>
      <c r="Z128" s="83"/>
      <c r="AB128" s="29"/>
      <c r="AC128" s="29"/>
      <c r="AD128" s="29"/>
      <c r="AE128" s="83"/>
      <c r="AG128" s="83"/>
      <c r="AH128" s="29"/>
      <c r="AI128" s="81"/>
      <c r="AJ128" s="81"/>
      <c r="AK128" s="83"/>
      <c r="AM128" s="83"/>
      <c r="AO128" s="82"/>
      <c r="AP128" s="82"/>
      <c r="AQ128" s="82"/>
      <c r="AR128" s="85"/>
      <c r="AT128" s="12"/>
    </row>
    <row r="129" spans="1:46">
      <c r="A129" s="10"/>
      <c r="D129" s="36" t="s">
        <v>0</v>
      </c>
      <c r="E129" s="100">
        <f>SUM(H129:O129)</f>
        <v>31550.23</v>
      </c>
      <c r="F129" s="35"/>
      <c r="G129" s="35"/>
      <c r="H129" s="87">
        <f>245.54+889.61+358.32+1298.24</f>
        <v>2791.71</v>
      </c>
      <c r="I129" s="87">
        <f>44.17+160.04</f>
        <v>204.20999999999998</v>
      </c>
      <c r="J129" s="87">
        <f>1050.27+3805.35</f>
        <v>4855.62</v>
      </c>
      <c r="K129" s="87">
        <f>682.47+2472.76</f>
        <v>3155.2300000000005</v>
      </c>
      <c r="L129" s="87">
        <f>26.87+97.36</f>
        <v>124.23</v>
      </c>
      <c r="M129" s="87">
        <f>4133.79+14977.52</f>
        <v>19111.310000000001</v>
      </c>
      <c r="N129" s="87">
        <v>-1289.72</v>
      </c>
      <c r="O129" s="87">
        <f>561.88+2035.76</f>
        <v>2597.64</v>
      </c>
      <c r="P129" s="87"/>
      <c r="R129" s="35"/>
      <c r="S129" s="46"/>
      <c r="U129" s="16"/>
      <c r="W129" s="6"/>
      <c r="X129" s="33"/>
      <c r="Y129" s="35"/>
      <c r="Z129" s="6"/>
      <c r="AB129" s="33"/>
      <c r="AC129" s="35"/>
      <c r="AD129" s="33"/>
      <c r="AE129" s="15"/>
      <c r="AF129" s="11"/>
      <c r="AG129" s="18"/>
      <c r="AH129" s="35"/>
      <c r="AI129" s="33"/>
      <c r="AJ129" s="33"/>
      <c r="AK129" s="18">
        <v>12940</v>
      </c>
      <c r="AM129" s="18">
        <v>47105</v>
      </c>
      <c r="AO129" s="36"/>
      <c r="AP129" s="36"/>
      <c r="AQ129" s="114"/>
      <c r="AT129" s="14"/>
    </row>
    <row r="130" spans="1:46">
      <c r="A130" s="10"/>
      <c r="D130" s="36" t="s">
        <v>1</v>
      </c>
      <c r="E130" s="36"/>
      <c r="F130" s="44">
        <f t="shared" ref="F130:O130" si="35">+F129-F127</f>
        <v>0</v>
      </c>
      <c r="G130" s="44">
        <f t="shared" si="35"/>
        <v>0</v>
      </c>
      <c r="H130" s="39">
        <f t="shared" si="35"/>
        <v>0</v>
      </c>
      <c r="I130" s="39">
        <f t="shared" si="35"/>
        <v>0</v>
      </c>
      <c r="J130" s="44">
        <f t="shared" si="35"/>
        <v>0</v>
      </c>
      <c r="K130" s="44">
        <f t="shared" si="35"/>
        <v>0</v>
      </c>
      <c r="L130" s="44">
        <f>+L129-L127</f>
        <v>0</v>
      </c>
      <c r="M130" s="44">
        <f>+M129-M127</f>
        <v>19111.310000000001</v>
      </c>
      <c r="N130" s="44">
        <f>+N129-N127</f>
        <v>0</v>
      </c>
      <c r="O130" s="44">
        <f t="shared" si="35"/>
        <v>0</v>
      </c>
      <c r="P130" s="44"/>
      <c r="R130" s="39"/>
      <c r="S130" s="39"/>
      <c r="X130" s="39"/>
      <c r="Y130" s="44"/>
      <c r="AB130" s="39"/>
      <c r="AC130" s="44"/>
      <c r="AD130" s="39"/>
      <c r="AF130" s="11"/>
      <c r="AH130" s="44"/>
      <c r="AI130" s="39"/>
      <c r="AJ130" s="39"/>
      <c r="AO130" s="36"/>
      <c r="AP130" s="36"/>
      <c r="AQ130" s="36"/>
    </row>
    <row r="131" spans="1:46">
      <c r="A131" s="10"/>
      <c r="U131" s="101"/>
      <c r="W131" s="32"/>
      <c r="Y131" s="96"/>
      <c r="Z131" s="97"/>
      <c r="AE131" s="31"/>
      <c r="AM131" s="9"/>
    </row>
    <row r="132" spans="1:46">
      <c r="A132" s="10"/>
      <c r="D132" s="107"/>
      <c r="E132" s="108"/>
      <c r="U132" s="102"/>
      <c r="W132" s="32"/>
      <c r="Y132" s="98"/>
      <c r="Z132" s="99"/>
      <c r="AE132" s="31"/>
      <c r="AM132" s="9"/>
    </row>
    <row r="133" spans="1:46">
      <c r="D133" s="107"/>
      <c r="E133" s="109"/>
      <c r="Q133" s="94"/>
      <c r="U133" s="99"/>
      <c r="W133" s="32"/>
      <c r="Z133" s="74"/>
      <c r="AA133" s="71"/>
      <c r="AB133" s="71"/>
      <c r="AC133" s="72"/>
      <c r="AD133" s="71"/>
      <c r="AE133" s="71"/>
      <c r="AF133" s="71"/>
      <c r="AG133" s="71"/>
      <c r="AH133" s="72"/>
      <c r="AI133" s="73"/>
      <c r="AJ133" s="73"/>
      <c r="AK133" s="71"/>
      <c r="AM133" s="9"/>
    </row>
    <row r="134" spans="1:46" ht="15" customHeight="1">
      <c r="A134" s="10"/>
      <c r="D134" s="107"/>
      <c r="E134" s="110"/>
      <c r="G134" s="70"/>
      <c r="H134" s="104"/>
      <c r="I134" s="70"/>
      <c r="J134" s="70"/>
      <c r="K134" s="70"/>
      <c r="L134" s="70"/>
      <c r="M134" s="70"/>
      <c r="N134" s="70"/>
      <c r="Q134" s="94"/>
      <c r="U134" s="106"/>
      <c r="Z134" s="95"/>
      <c r="AE134" s="31"/>
      <c r="AM134" s="9"/>
    </row>
    <row r="135" spans="1:46">
      <c r="A135" s="10"/>
      <c r="D135" s="107"/>
      <c r="E135" s="103"/>
      <c r="G135" s="70"/>
      <c r="H135" s="105"/>
      <c r="I135" s="70"/>
      <c r="J135" s="70"/>
      <c r="K135" s="70"/>
      <c r="L135" s="70"/>
      <c r="M135" s="70"/>
      <c r="N135" s="70"/>
      <c r="U135" s="17"/>
      <c r="W135" s="32"/>
      <c r="Z135" s="32"/>
      <c r="AE135" s="31"/>
      <c r="AM135" s="9"/>
    </row>
    <row r="136" spans="1:46">
      <c r="A136" s="10"/>
      <c r="D136" s="107"/>
      <c r="E136" s="110"/>
      <c r="H136" s="2"/>
      <c r="J136" s="94"/>
      <c r="P136" s="94"/>
      <c r="U136" s="17"/>
      <c r="W136" s="32"/>
      <c r="Z136" s="32"/>
      <c r="AE136" s="31"/>
      <c r="AM136" s="9"/>
    </row>
    <row r="137" spans="1:46">
      <c r="A137" s="10"/>
      <c r="H137" s="14"/>
      <c r="P137" s="94"/>
      <c r="U137" s="17"/>
      <c r="W137" s="32"/>
      <c r="Z137" s="32"/>
      <c r="AE137" s="31"/>
      <c r="AM137" s="9"/>
    </row>
    <row r="138" spans="1:46">
      <c r="A138" s="10"/>
      <c r="Q138" s="111"/>
      <c r="U138" s="7"/>
      <c r="W138" s="32"/>
      <c r="Z138" s="32"/>
      <c r="AE138" s="31"/>
      <c r="AM138" s="9"/>
    </row>
    <row r="139" spans="1:46">
      <c r="A139" s="10"/>
      <c r="U139" s="7"/>
      <c r="W139" s="32"/>
      <c r="Z139" s="32"/>
      <c r="AE139" s="31"/>
      <c r="AM139" s="9"/>
    </row>
    <row r="140" spans="1:46">
      <c r="U140" s="12"/>
      <c r="W140" s="32"/>
      <c r="Z140" s="32"/>
      <c r="AE140" s="31"/>
    </row>
    <row r="141" spans="1:46">
      <c r="W141" s="32"/>
      <c r="Z141" s="32"/>
      <c r="AE141" s="31"/>
    </row>
    <row r="142" spans="1:46">
      <c r="W142" s="32"/>
      <c r="Z142" s="32"/>
      <c r="AE142" s="31"/>
    </row>
    <row r="143" spans="1:46">
      <c r="W143" s="32"/>
      <c r="Z143" s="32"/>
      <c r="AE143" s="31"/>
    </row>
    <row r="144" spans="1:46">
      <c r="W144" s="32"/>
      <c r="Z144" s="32"/>
      <c r="AE144" s="31"/>
    </row>
    <row r="145" spans="23:43">
      <c r="W145" s="32"/>
      <c r="Z145" s="32"/>
      <c r="AE145" s="31"/>
    </row>
    <row r="146" spans="23:43">
      <c r="W146" s="32"/>
      <c r="Z146" s="32"/>
      <c r="AE146" s="32"/>
    </row>
    <row r="147" spans="23:43">
      <c r="W147" s="32"/>
      <c r="Z147" s="32"/>
      <c r="AE147" s="31"/>
    </row>
    <row r="148" spans="23:43">
      <c r="W148" s="32"/>
      <c r="Z148" s="32"/>
      <c r="AE148" s="31"/>
    </row>
    <row r="149" spans="23:43">
      <c r="W149" s="32"/>
      <c r="Z149" s="32"/>
      <c r="AE149" s="32"/>
    </row>
    <row r="150" spans="23:43">
      <c r="W150" s="32"/>
      <c r="Z150" s="32"/>
      <c r="AE150" s="31"/>
    </row>
    <row r="151" spans="23:43">
      <c r="W151" s="32"/>
      <c r="Z151" s="32"/>
      <c r="AE151" s="32"/>
    </row>
    <row r="154" spans="23:43">
      <c r="AQ154" s="115"/>
    </row>
    <row r="156" spans="23:43">
      <c r="AO156" s="116"/>
      <c r="AP156" s="116"/>
      <c r="AQ156" s="115"/>
    </row>
    <row r="246" spans="47:47">
      <c r="AU246">
        <v>200.25</v>
      </c>
    </row>
    <row r="285" spans="47:47">
      <c r="AU285" s="14"/>
    </row>
    <row r="286" spans="47:47">
      <c r="AU286" s="14"/>
    </row>
  </sheetData>
  <phoneticPr fontId="15" type="noConversion"/>
  <conditionalFormatting sqref="Z132 U133">
    <cfRule type="cellIs" dxfId="1" priority="3" operator="notEqual">
      <formula>0</formula>
    </cfRule>
  </conditionalFormatting>
  <conditionalFormatting sqref="U133 Z132">
    <cfRule type="cellIs" dxfId="0" priority="1" operator="notEqual">
      <formula>0</formula>
    </cfRule>
  </conditionalFormatting>
  <printOptions horizontalCentered="1" verticalCentered="1" gridLines="1"/>
  <pageMargins left="0.25" right="0" top="0" bottom="0" header="0.31496062992126" footer="0.31496062992126"/>
  <pageSetup paperSize="17" scale="48" orientation="landscape" r:id="rId1"/>
  <rowBreaks count="1" manualBreakCount="1">
    <brk id="60" max="41" man="1"/>
  </rowBreak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Hide and Unhide cells</vt:lpstr>
      <vt:lpstr>'Hide and Unhide cells'!Print_Area</vt:lpstr>
      <vt:lpstr>'Hide and Unhide cells'!Print_Titles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Michael Rassi</dc:creator>
  <cp:lastModifiedBy>Lorraine Del Giacco</cp:lastModifiedBy>
  <cp:lastPrinted>2015-02-04T16:35:17Z</cp:lastPrinted>
  <dcterms:created xsi:type="dcterms:W3CDTF">2010-02-27T21:04:14Z</dcterms:created>
  <dcterms:modified xsi:type="dcterms:W3CDTF">2015-02-12T21:57:19Z</dcterms:modified>
</cp:coreProperties>
</file>

<file path=userCustomization/customUI.xml><?xml version="1.0" encoding="utf-8"?>
<mso:customUI xmlns:mso="http://schemas.microsoft.com/office/2006/01/customui">
  <mso:ribbon>
    <mso:qat>
      <mso:documentControls>
        <mso:control idQ="mso:DesignMode" visible="true"/>
        <mso:control idQ="mso:VisualBasic" visible="true"/>
        <mso:control idQ="mso:ViewCode" visible="true"/>
      </mso:documentControls>
    </mso:qat>
  </mso:ribbon>
</mso:customUI>
</file>