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Default Extension="emf" ContentType="image/x-emf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3945" windowWidth="17250" windowHeight="3690"/>
  </bookViews>
  <sheets>
    <sheet name="Client" sheetId="1" r:id="rId1"/>
    <sheet name="Satisfaction" sheetId="2" r:id="rId2"/>
    <sheet name="Stats" sheetId="3" r:id="rId3"/>
  </sheets>
  <definedNames>
    <definedName name="_xlnm._FilterDatabase" localSheetId="0" hidden="1">Client!$B$3:$H$5</definedName>
    <definedName name="_xlnm._FilterDatabase" localSheetId="2" hidden="1">Stats!$B$3:$G$9</definedName>
    <definedName name="Axclient">Tableau4[]</definedName>
    <definedName name="Dates">OFFSET(Client!$B$4,,,COUNTA(Client!$B:$B)-1)</definedName>
    <definedName name="Formation">OFFSET(Client!$C$4,,,COUNTA(Dates))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I9" i="3"/>
  <c r="C9"/>
  <c r="I8"/>
  <c r="C8"/>
  <c r="I7"/>
  <c r="C7"/>
  <c r="I6"/>
  <c r="C6"/>
  <c r="I5"/>
  <c r="C5"/>
  <c r="I4"/>
  <c r="C4"/>
  <c r="G7"/>
  <c r="G9"/>
  <c r="G6"/>
  <c r="D6"/>
  <c r="G12"/>
  <c r="G13"/>
  <c r="D9"/>
  <c r="D4"/>
  <c r="D8"/>
  <c r="D7"/>
  <c r="D5"/>
  <c r="I13" l="1"/>
  <c r="J9"/>
  <c r="J5"/>
  <c r="J6"/>
  <c r="J4"/>
  <c r="J8"/>
  <c r="J7"/>
  <c r="O20" i="2"/>
  <c r="K20"/>
  <c r="G20"/>
  <c r="C20"/>
  <c r="O19"/>
  <c r="K19"/>
  <c r="G19"/>
  <c r="C19"/>
  <c r="O18"/>
  <c r="K18"/>
  <c r="G18"/>
  <c r="C18"/>
  <c r="G4" i="3"/>
  <c r="G8"/>
  <c r="G5"/>
  <c r="F6"/>
  <c r="F8"/>
  <c r="F9"/>
  <c r="F7"/>
  <c r="F4"/>
  <c r="F5"/>
  <c r="K8" l="1"/>
  <c r="K7"/>
  <c r="K21" i="2"/>
  <c r="L20" s="1"/>
  <c r="G21"/>
  <c r="H20" s="1"/>
  <c r="K9" i="3"/>
  <c r="K5"/>
  <c r="K4"/>
  <c r="K6"/>
  <c r="O21" i="2"/>
  <c r="P20" s="1"/>
  <c r="C21"/>
  <c r="D19" s="1"/>
  <c r="O13"/>
  <c r="L19" l="1"/>
  <c r="L18"/>
  <c r="H18"/>
  <c r="H19"/>
  <c r="P19"/>
  <c r="K22"/>
  <c r="P18"/>
  <c r="D18"/>
  <c r="D20"/>
  <c r="K13"/>
  <c r="G13"/>
  <c r="C13"/>
  <c r="O12"/>
  <c r="K12"/>
  <c r="G12"/>
  <c r="C12"/>
  <c r="O11"/>
  <c r="K11"/>
  <c r="G11"/>
  <c r="C11"/>
  <c r="O6"/>
  <c r="K6"/>
  <c r="G6"/>
  <c r="C6"/>
  <c r="O5"/>
  <c r="K5"/>
  <c r="G5"/>
  <c r="C5"/>
  <c r="O4"/>
  <c r="K4"/>
  <c r="G4"/>
  <c r="C4"/>
  <c r="C7" s="1"/>
  <c r="D6" s="1"/>
  <c r="K14" l="1"/>
  <c r="L11" s="1"/>
  <c r="G7"/>
  <c r="H6" s="1"/>
  <c r="O7"/>
  <c r="P4" s="1"/>
  <c r="G22"/>
  <c r="C22"/>
  <c r="G14"/>
  <c r="H13" s="1"/>
  <c r="D4"/>
  <c r="C8" s="1"/>
  <c r="O14"/>
  <c r="P11" s="1"/>
  <c r="D5"/>
  <c r="C14"/>
  <c r="K7"/>
  <c r="L6" s="1"/>
  <c r="L13" l="1"/>
  <c r="K15" s="1"/>
  <c r="L12"/>
  <c r="P5"/>
  <c r="H5"/>
  <c r="H4"/>
  <c r="P13"/>
  <c r="O15" s="1"/>
  <c r="P6"/>
  <c r="O8" s="1"/>
  <c r="P12"/>
  <c r="D11"/>
  <c r="H12"/>
  <c r="H11"/>
  <c r="G15" s="1"/>
  <c r="L4"/>
  <c r="K8" s="1"/>
  <c r="D12"/>
  <c r="L5"/>
  <c r="D13"/>
  <c r="C15" l="1"/>
  <c r="G8"/>
  <c r="G24" s="1"/>
  <c r="C24" s="1"/>
  <c r="O22" s="1"/>
  <c r="O24" s="1"/>
  <c r="K24"/>
</calcChain>
</file>

<file path=xl/sharedStrings.xml><?xml version="1.0" encoding="utf-8"?>
<sst xmlns="http://schemas.openxmlformats.org/spreadsheetml/2006/main" count="115" uniqueCount="55">
  <si>
    <t>Date</t>
  </si>
  <si>
    <t>Formation</t>
  </si>
  <si>
    <t>Entreprise</t>
  </si>
  <si>
    <t>Stagiaire</t>
  </si>
  <si>
    <t>Note</t>
  </si>
  <si>
    <t>Base</t>
  </si>
  <si>
    <t>Passif</t>
  </si>
  <si>
    <t>Promoteur</t>
  </si>
  <si>
    <t>Détracteur</t>
  </si>
  <si>
    <t>Total</t>
  </si>
  <si>
    <t>Personnalisé</t>
  </si>
  <si>
    <t>Satisfaction</t>
  </si>
  <si>
    <t>Lieu</t>
  </si>
  <si>
    <t>Agence</t>
  </si>
  <si>
    <t>Initié</t>
  </si>
  <si>
    <t>Janvier</t>
  </si>
  <si>
    <t>Juillet</t>
  </si>
  <si>
    <t>Avril</t>
  </si>
  <si>
    <t>Octobre</t>
  </si>
  <si>
    <t>Novembre</t>
  </si>
  <si>
    <t>Août</t>
  </si>
  <si>
    <t>Mai</t>
  </si>
  <si>
    <t>Février</t>
  </si>
  <si>
    <t>Mars</t>
  </si>
  <si>
    <t>Juin</t>
  </si>
  <si>
    <t>Septembre</t>
  </si>
  <si>
    <t>Décembre</t>
  </si>
  <si>
    <t>Type</t>
  </si>
  <si>
    <t>Clients</t>
  </si>
  <si>
    <t>Perfectionnement</t>
  </si>
  <si>
    <t>Trimestre 1</t>
  </si>
  <si>
    <t>Trimestre 2</t>
  </si>
  <si>
    <t>Trimestre 3</t>
  </si>
  <si>
    <t>Trimest 4</t>
  </si>
  <si>
    <t>Nouveauté</t>
  </si>
  <si>
    <t>Taux</t>
  </si>
  <si>
    <t>Nbr Formation</t>
  </si>
  <si>
    <t>Nbr Jours</t>
  </si>
  <si>
    <t>Nbr Passifs</t>
  </si>
  <si>
    <t>Taux Total</t>
  </si>
  <si>
    <t>Taux (formation)</t>
  </si>
  <si>
    <t>Taux (Jour)</t>
  </si>
  <si>
    <t>Composer</t>
  </si>
  <si>
    <t>SATISFACTION CLIENT 2015</t>
  </si>
  <si>
    <t>Formation sur site</t>
  </si>
  <si>
    <t>Formation en agence</t>
  </si>
  <si>
    <t>Site</t>
  </si>
  <si>
    <t>Tot Clients</t>
  </si>
  <si>
    <t>Tot Formation</t>
  </si>
  <si>
    <t xml:space="preserve"> Tot Jours</t>
  </si>
  <si>
    <t>Jour</t>
  </si>
  <si>
    <t>A</t>
  </si>
  <si>
    <t>B</t>
  </si>
  <si>
    <t>+++</t>
  </si>
  <si>
    <t>++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</si>
</sst>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55"/>
      <name val="Bauhaus 93"/>
      <family val="5"/>
    </font>
    <font>
      <sz val="11"/>
      <color indexed="55"/>
      <name val="Calibri"/>
      <family val="2"/>
    </font>
    <font>
      <sz val="10"/>
      <color indexed="8"/>
      <name val="Berlin Sans FB Demi"/>
      <family val="2"/>
    </font>
    <font>
      <sz val="11"/>
      <name val="Berlin Sans FB Dem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color indexed="8"/>
      <name val="Aharoni"/>
      <charset val="177"/>
    </font>
    <font>
      <b/>
      <sz val="10"/>
      <color indexed="8"/>
      <name val="Calibri"/>
      <family val="2"/>
    </font>
    <font>
      <sz val="8"/>
      <name val="Calibri"/>
      <family val="2"/>
    </font>
    <font>
      <sz val="11"/>
      <name val="Calibri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auhaus 93"/>
      <family val="5"/>
    </font>
    <font>
      <sz val="10"/>
      <color theme="1" tint="4.9989318521683403E-2"/>
      <name val="Aharoni"/>
      <charset val="177"/>
    </font>
    <font>
      <sz val="10"/>
      <color theme="1"/>
      <name val="Calibri"/>
      <family val="2"/>
      <scheme val="minor"/>
    </font>
    <font>
      <b/>
      <sz val="10"/>
      <color theme="1" tint="4.9989318521683403E-2"/>
      <name val="Aharoni"/>
      <charset val="177"/>
    </font>
    <font>
      <b/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9"/>
        <bgColor indexed="57"/>
      </patternFill>
    </fill>
    <fill>
      <patternFill patternType="solid">
        <fgColor indexed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theme="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theme="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theme="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9" fontId="7" fillId="0" borderId="2" xfId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1" xfId="0" applyFill="1" applyBorder="1"/>
    <xf numFmtId="0" fontId="10" fillId="3" borderId="2" xfId="0" applyFont="1" applyFill="1" applyBorder="1" applyAlignment="1">
      <alignment horizontal="center"/>
    </xf>
    <xf numFmtId="9" fontId="11" fillId="2" borderId="2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Fill="1" applyBorder="1"/>
    <xf numFmtId="0" fontId="13" fillId="0" borderId="13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9" fontId="7" fillId="0" borderId="11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9" fontId="18" fillId="7" borderId="2" xfId="1" applyFont="1" applyFill="1" applyBorder="1" applyAlignment="1">
      <alignment horizontal="center"/>
    </xf>
    <xf numFmtId="0" fontId="17" fillId="8" borderId="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9" fontId="18" fillId="9" borderId="2" xfId="1" applyFont="1" applyFill="1" applyBorder="1" applyAlignment="1">
      <alignment horizontal="center"/>
    </xf>
    <xf numFmtId="0" fontId="17" fillId="10" borderId="2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9" fontId="18" fillId="11" borderId="2" xfId="1" applyFont="1" applyFill="1" applyBorder="1" applyAlignment="1">
      <alignment horizontal="center"/>
    </xf>
    <xf numFmtId="0" fontId="17" fillId="12" borderId="2" xfId="0" applyFont="1" applyFill="1" applyBorder="1" applyAlignment="1">
      <alignment horizontal="center"/>
    </xf>
    <xf numFmtId="0" fontId="18" fillId="13" borderId="2" xfId="0" applyFont="1" applyFill="1" applyBorder="1" applyAlignment="1">
      <alignment horizontal="center"/>
    </xf>
    <xf numFmtId="0" fontId="19" fillId="14" borderId="2" xfId="0" applyFont="1" applyFill="1" applyBorder="1" applyAlignment="1">
      <alignment horizontal="center"/>
    </xf>
    <xf numFmtId="9" fontId="14" fillId="15" borderId="2" xfId="1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9" fontId="13" fillId="0" borderId="2" xfId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20" fillId="16" borderId="2" xfId="0" applyFont="1" applyFill="1" applyBorder="1" applyAlignment="1">
      <alignment horizontal="center"/>
    </xf>
    <xf numFmtId="0" fontId="15" fillId="17" borderId="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18" borderId="9" xfId="0" applyFont="1" applyFill="1" applyBorder="1" applyAlignment="1">
      <alignment horizontal="center"/>
    </xf>
    <xf numFmtId="0" fontId="7" fillId="19" borderId="2" xfId="0" applyFont="1" applyFill="1" applyBorder="1" applyAlignment="1">
      <alignment horizontal="center"/>
    </xf>
    <xf numFmtId="0" fontId="15" fillId="17" borderId="2" xfId="0" applyNumberFormat="1" applyFont="1" applyFill="1" applyBorder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5" fillId="5" borderId="18" xfId="0" applyNumberFormat="1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4" fontId="6" fillId="0" borderId="15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 applyBorder="1" applyAlignment="1">
      <alignment horizontal="center"/>
    </xf>
    <xf numFmtId="49" fontId="16" fillId="5" borderId="2" xfId="0" applyNumberFormat="1" applyFont="1" applyFill="1" applyBorder="1" applyAlignment="1">
      <alignment horizontal="center"/>
    </xf>
    <xf numFmtId="0" fontId="6" fillId="0" borderId="14" xfId="0" quotePrefix="1" applyFont="1" applyFill="1" applyBorder="1" applyAlignment="1">
      <alignment horizontal="center"/>
    </xf>
    <xf numFmtId="0" fontId="6" fillId="0" borderId="16" xfId="0" quotePrefix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1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 patternType="solid">
          <fgColor theme="4" tint="0.59999389629810485"/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Berlin Sans FB Demi"/>
        <scheme val="none"/>
      </font>
      <fill>
        <patternFill patternType="solid">
          <fgColor indexed="64"/>
          <bgColor theme="9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>
        <top style="thick">
          <color auto="1"/>
        </top>
      </border>
    </dxf>
  </dxfs>
  <tableStyles count="1" defaultTableStyle="TableStyleMedium9" defaultPivotStyle="PivotStyleLight16">
    <tableStyle name="Style de tableau 1" pivot="0" count="1">
      <tableStyleElement type="wholeTable" dxfId="35"/>
    </tableStyle>
  </tableStyles>
  <colors>
    <mruColors>
      <color rgb="FF66FFFF"/>
      <color rgb="FF33CCFF"/>
      <color rgb="FF00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plotArea>
      <c:layout/>
      <c:barChart>
        <c:barDir val="col"/>
        <c:grouping val="clustered"/>
        <c:ser>
          <c:idx val="10"/>
          <c:order val="0"/>
          <c:tx>
            <c:v>Janvier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Satisfaction!$C$8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"/>
          <c:tx>
            <c:v>Février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Satisfaction!$C$15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0"/>
          <c:order val="2"/>
          <c:tx>
            <c:v>Mars</c:v>
          </c:tx>
          <c:dLbls>
            <c:dLbl>
              <c:idx val="0"/>
              <c:layout/>
              <c:dLblPos val="ctr"/>
              <c:showVal val="1"/>
              <c:showSerName val="1"/>
              <c:separator>
</c:separator>
            </c:dLbl>
            <c:showVal val="1"/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3"/>
          <c:tx>
            <c:v>Avril</c:v>
          </c:tx>
          <c:dLbls>
            <c:dLblPos val="ctr"/>
            <c:showVal val="1"/>
            <c:showSerName val="1"/>
            <c:separator>
</c:separator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Satisfaction!$G$8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4"/>
          <c:tx>
            <c:v>Mai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Satisfaction!$G$15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5"/>
          <c:tx>
            <c:v>Juin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Satisfaction!$G$22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6"/>
          <c:tx>
            <c:v>Juillet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Satisfaction!$K$8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7"/>
          <c:tx>
            <c:v>Août</c:v>
          </c:tx>
          <c:dLbls>
            <c:delete val="1"/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8"/>
          <c:tx>
            <c:v>Septembre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Satisfaction!$K$22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9"/>
          <c:tx>
            <c:v>Octobre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Satisfaction!$O$8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10"/>
          <c:tx>
            <c:v>Novembre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Satisfaction!$O$15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11"/>
          <c:tx>
            <c:v>Décembre</c:v>
          </c:tx>
          <c:dLbls>
            <c:dLblPos val="ctr"/>
            <c:showVal val="1"/>
            <c:showSerName val="1"/>
            <c:separator>
</c:separator>
          </c:dLbls>
          <c:val>
            <c:numRef>
              <c:f>Satisfaction!$O$22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overlap val="-25"/>
        <c:axId val="99040640"/>
        <c:axId val="99067008"/>
      </c:barChart>
      <c:catAx>
        <c:axId val="99040640"/>
        <c:scaling>
          <c:orientation val="minMax"/>
        </c:scaling>
        <c:delete val="1"/>
        <c:axPos val="b"/>
        <c:tickLblPos val="none"/>
        <c:crossAx val="99067008"/>
        <c:crosses val="autoZero"/>
        <c:auto val="1"/>
        <c:lblAlgn val="ctr"/>
        <c:lblOffset val="100"/>
      </c:catAx>
      <c:valAx>
        <c:axId val="99067008"/>
        <c:scaling>
          <c:orientation val="minMax"/>
          <c:max val="1"/>
        </c:scaling>
        <c:delete val="1"/>
        <c:axPos val="l"/>
        <c:numFmt formatCode="0%" sourceLinked="1"/>
        <c:tickLblPos val="none"/>
        <c:crossAx val="99040640"/>
        <c:crosses val="autoZero"/>
        <c:crossBetween val="between"/>
      </c:valAx>
    </c:plotArea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0"/>
  <c:chart>
    <c:title>
      <c:tx>
        <c:rich>
          <a:bodyPr/>
          <a:lstStyle/>
          <a:p>
            <a:pPr>
              <a:defRPr/>
            </a:pPr>
            <a:r>
              <a:rPr lang="fr-FR"/>
              <a:t>Formation</a:t>
            </a:r>
          </a:p>
        </c:rich>
      </c:tx>
      <c:layout>
        <c:manualLayout>
          <c:xMode val="edge"/>
          <c:yMode val="edge"/>
          <c:x val="1.4687807680384263E-2"/>
          <c:y val="1.7777783999224497E-2"/>
        </c:manualLayout>
      </c:layout>
    </c:title>
    <c:plotArea>
      <c:layout/>
      <c:pieChart>
        <c:varyColors val="1"/>
        <c:ser>
          <c:idx val="0"/>
          <c:order val="0"/>
          <c:dLbls>
            <c:showCatName val="1"/>
            <c:showPercent val="1"/>
            <c:showLeaderLines val="1"/>
          </c:dLbls>
          <c:cat>
            <c:strRef>
              <c:f>Stats!$B$4:$B$9</c:f>
              <c:strCache>
                <c:ptCount val="6"/>
                <c:pt idx="0">
                  <c:v>Base</c:v>
                </c:pt>
                <c:pt idx="1">
                  <c:v>Initié</c:v>
                </c:pt>
                <c:pt idx="2">
                  <c:v>Perfectionnement</c:v>
                </c:pt>
                <c:pt idx="3">
                  <c:v>Nouveauté</c:v>
                </c:pt>
                <c:pt idx="4">
                  <c:v>Personnalisé</c:v>
                </c:pt>
                <c:pt idx="5">
                  <c:v>Composer</c:v>
                </c:pt>
              </c:strCache>
            </c:strRef>
          </c:cat>
          <c:val>
            <c:numRef>
              <c:f>Stats!$D$4:$D$9</c:f>
              <c:numCache>
                <c:formatCode>General</c:formatCode>
                <c:ptCount val="6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9"/>
  <c:chart>
    <c:title>
      <c:tx>
        <c:rich>
          <a:bodyPr/>
          <a:lstStyle/>
          <a:p>
            <a:pPr>
              <a:defRPr/>
            </a:pPr>
            <a:r>
              <a:rPr lang="fr-FR"/>
              <a:t>Jours formation</a:t>
            </a:r>
          </a:p>
        </c:rich>
      </c:tx>
      <c:layout>
        <c:manualLayout>
          <c:xMode val="edge"/>
          <c:yMode val="edge"/>
          <c:x val="0.60270343393972414"/>
          <c:y val="2.2388062332596347E-2"/>
        </c:manualLayout>
      </c:layout>
    </c:title>
    <c:plotArea>
      <c:layout/>
      <c:pieChart>
        <c:varyColors val="1"/>
        <c:ser>
          <c:idx val="0"/>
          <c:order val="0"/>
          <c:dLbls>
            <c:showCatName val="1"/>
            <c:showPercent val="1"/>
            <c:showLeaderLines val="1"/>
          </c:dLbls>
          <c:cat>
            <c:strRef>
              <c:f>Stats!$B$4:$B$9</c:f>
              <c:strCache>
                <c:ptCount val="6"/>
                <c:pt idx="0">
                  <c:v>Base</c:v>
                </c:pt>
                <c:pt idx="1">
                  <c:v>Initié</c:v>
                </c:pt>
                <c:pt idx="2">
                  <c:v>Perfectionnement</c:v>
                </c:pt>
                <c:pt idx="3">
                  <c:v>Nouveauté</c:v>
                </c:pt>
                <c:pt idx="4">
                  <c:v>Personnalisé</c:v>
                </c:pt>
                <c:pt idx="5">
                  <c:v>Composer</c:v>
                </c:pt>
              </c:strCache>
            </c:strRef>
          </c:cat>
          <c:val>
            <c:numRef>
              <c:f>Stats!$E$4:$E$9</c:f>
              <c:numCache>
                <c:formatCode>General</c:formatCode>
                <c:ptCount val="6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2"/>
  <c:chart>
    <c:title>
      <c:tx>
        <c:rich>
          <a:bodyPr/>
          <a:lstStyle/>
          <a:p>
            <a:pPr>
              <a:defRPr/>
            </a:pPr>
            <a:r>
              <a:rPr lang="fr-FR"/>
              <a:t>Présence</a:t>
            </a:r>
          </a:p>
        </c:rich>
      </c:tx>
      <c:layout>
        <c:manualLayout>
          <c:xMode val="edge"/>
          <c:yMode val="edge"/>
          <c:x val="1.9799291459745967E-2"/>
          <c:y val="1.7910456180729194E-2"/>
        </c:manualLayout>
      </c:layout>
    </c:title>
    <c:plotArea>
      <c:layout/>
      <c:pieChart>
        <c:varyColors val="1"/>
        <c:ser>
          <c:idx val="0"/>
          <c:order val="0"/>
          <c:dLbls>
            <c:showCatName val="1"/>
            <c:showPercent val="1"/>
            <c:showLeaderLines val="1"/>
          </c:dLbls>
          <c:cat>
            <c:strRef>
              <c:f>Stats!$F$12:$F$13</c:f>
              <c:strCache>
                <c:ptCount val="2"/>
                <c:pt idx="0">
                  <c:v>Formation en agence</c:v>
                </c:pt>
                <c:pt idx="1">
                  <c:v>Formation sur site</c:v>
                </c:pt>
              </c:strCache>
            </c:strRef>
          </c:cat>
          <c:val>
            <c:numRef>
              <c:f>Stats!$G$12:$G$13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25</xdr:row>
      <xdr:rowOff>123825</xdr:rowOff>
    </xdr:from>
    <xdr:to>
      <xdr:col>16</xdr:col>
      <xdr:colOff>28575</xdr:colOff>
      <xdr:row>36</xdr:row>
      <xdr:rowOff>161925</xdr:rowOff>
    </xdr:to>
    <xdr:graphicFrame macro="">
      <xdr:nvGraphicFramePr>
        <xdr:cNvPr id="204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11</xdr:row>
      <xdr:rowOff>57150</xdr:rowOff>
    </xdr:from>
    <xdr:ext cx="85725" cy="219075"/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2000250" y="241935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571500</xdr:colOff>
      <xdr:row>12</xdr:row>
      <xdr:rowOff>152400</xdr:rowOff>
    </xdr:from>
    <xdr:ext cx="85725" cy="219075"/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885825" y="2705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341841</xdr:colOff>
      <xdr:row>50</xdr:row>
      <xdr:rowOff>133349</xdr:rowOff>
    </xdr:from>
    <xdr:ext cx="9109802" cy="1400896"/>
    <xdr:sp macro="" textlink="">
      <xdr:nvSpPr>
        <xdr:cNvPr id="4107" name="Text Box 11"/>
        <xdr:cNvSpPr txBox="1">
          <a:spLocks noChangeArrowheads="1"/>
        </xdr:cNvSpPr>
      </xdr:nvSpPr>
      <xdr:spPr bwMode="auto">
        <a:xfrm>
          <a:off x="659341" y="9732432"/>
          <a:ext cx="9109802" cy="1400896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nommée Dates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=DECALER(Client!$B$4;;;NBVAL(Client!$B:$B)-1)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puis, Formule nommée Formation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=DECALER(Client!$C$4;;;NBVAL(Dates))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formule en D4 incrémentée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=SOMMEPROD((FREQUENCE(EQUIV(Dates;Client!$B$4:$B$10;0);LIGNE(INDIRECT("$1:$"&amp;NBVAL(Dates))))&gt;0)*(DECALER(Client!$C$4;;;NBVAL(Dates)+1)=$B4))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twoCellAnchor>
    <xdr:from>
      <xdr:col>1</xdr:col>
      <xdr:colOff>2</xdr:colOff>
      <xdr:row>15</xdr:row>
      <xdr:rowOff>1</xdr:rowOff>
    </xdr:from>
    <xdr:to>
      <xdr:col>4</xdr:col>
      <xdr:colOff>603250</xdr:colOff>
      <xdr:row>30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</xdr:colOff>
      <xdr:row>15</xdr:row>
      <xdr:rowOff>10584</xdr:rowOff>
    </xdr:from>
    <xdr:to>
      <xdr:col>9</xdr:col>
      <xdr:colOff>148168</xdr:colOff>
      <xdr:row>29</xdr:row>
      <xdr:rowOff>179917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306918</xdr:colOff>
      <xdr:row>31</xdr:row>
      <xdr:rowOff>10585</xdr:rowOff>
    </xdr:from>
    <xdr:to>
      <xdr:col>4</xdr:col>
      <xdr:colOff>603250</xdr:colOff>
      <xdr:row>45</xdr:row>
      <xdr:rowOff>179917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koch" refreshedDate="42062.75925023148" createdVersion="3" refreshedVersion="3" minRefreshableVersion="3" recordCount="6">
  <cacheSource type="worksheet">
    <worksheetSource name="Tableau1"/>
  </cacheSource>
  <cacheFields count="6">
    <cacheField name="Type" numFmtId="0">
      <sharedItems/>
    </cacheField>
    <cacheField name="Clients" numFmtId="0">
      <sharedItems containsSemiMixedTypes="0" containsString="0" containsNumber="1" containsInteger="1" minValue="0" maxValue="6"/>
    </cacheField>
    <cacheField name="Nbr Formation" numFmtId="0">
      <sharedItems containsSemiMixedTypes="0" containsString="0" containsNumber="1" containsInteger="1" minValue="0" maxValue="4"/>
    </cacheField>
    <cacheField name="Nbr Jours" numFmtId="0">
      <sharedItems containsNonDate="0" containsString="0" containsBlank="1"/>
    </cacheField>
    <cacheField name="Taux (formation)" numFmtId="9">
      <sharedItems containsSemiMixedTypes="0" containsString="0" containsNumber="1" minValue="0" maxValue="0.5"/>
    </cacheField>
    <cacheField name="Taux (Jour)" numFmtId="9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Base"/>
    <n v="2"/>
    <n v="2"/>
    <m/>
    <n v="0.25"/>
    <e v="#DIV/0!"/>
  </r>
  <r>
    <s v="Initié"/>
    <n v="4"/>
    <n v="2"/>
    <m/>
    <n v="0.25"/>
    <e v="#DIV/0!"/>
  </r>
  <r>
    <s v="Perfectionnement"/>
    <n v="0"/>
    <n v="0"/>
    <m/>
    <n v="0"/>
    <e v="#DIV/0!"/>
  </r>
  <r>
    <s v="Nouveauté"/>
    <n v="4"/>
    <n v="1"/>
    <m/>
    <n v="0.125"/>
    <e v="#DIV/0!"/>
  </r>
  <r>
    <s v="Personnalisé"/>
    <n v="6"/>
    <n v="4"/>
    <m/>
    <n v="0.5"/>
    <e v="#DIV/0!"/>
  </r>
  <r>
    <s v="Composer"/>
    <n v="0"/>
    <n v="0"/>
    <m/>
    <n v="0"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showHeaders="0" outline="1" outlineData="1" multipleFieldFilters="0">
  <location ref="B12:D13" firstHeaderRow="0" firstDataRow="1" firstDataCol="0"/>
  <pivotFields count="6">
    <pivotField showAll="0"/>
    <pivotField dataField="1" showAll="0"/>
    <pivotField dataField="1" showAll="0"/>
    <pivotField dataField="1" showAll="0"/>
    <pivotField numFmtId="9" showAll="0"/>
    <pivotField numFmtId="9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Tot Clients" fld="1" baseField="0" baseItem="0"/>
    <dataField name="Tot Formation" fld="2" baseField="0" baseItem="0"/>
    <dataField name=" Tot Jours" fld="3" baseField="0" baseItem="0"/>
  </dataFields>
  <formats count="3">
    <format dxfId="24">
      <pivotArea type="all" dataOnly="0" outline="0" fieldPosition="0"/>
    </format>
    <format dxfId="23">
      <pivotArea type="all" dataOnly="0" outline="0" fieldPosition="0"/>
    </format>
    <format dxfId="22">
      <pivotArea outline="0" collapsedLevelsAreSubtotals="1" fieldPosition="0"/>
    </format>
  </formats>
  <pivotTableStyleInfo name="PivotStyleMedium1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B3:H5" insertRowShift="1" totalsRowShown="0" headerRowDxfId="34" headerRowBorderDxfId="33" tableBorderDxfId="32">
  <autoFilter ref="B3:H5">
    <filterColumn colId="0"/>
    <filterColumn colId="3"/>
  </autoFilter>
  <sortState ref="B4:H10">
    <sortCondition ref="B3:B10"/>
  </sortState>
  <tableColumns count="7">
    <tableColumn id="1" name="Date" dataDxfId="31"/>
    <tableColumn id="2" name="Formation" dataDxfId="30"/>
    <tableColumn id="8" name="Lieu" dataDxfId="29"/>
    <tableColumn id="3" name="Entreprise" dataDxfId="28"/>
    <tableColumn id="4" name="Stagiaire" dataDxfId="27"/>
    <tableColumn id="5" name="Jour" dataDxfId="26"/>
    <tableColumn id="6" name="Note" dataDxfId="25"/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9" headerRowDxfId="21" totalsRowDxfId="18" headerRowBorderDxfId="20" tableBorderDxfId="19">
  <autoFilter ref="B3:G9"/>
  <tableColumns count="6">
    <tableColumn id="1" name="Type" totalsRowLabel="Total" dataDxfId="17" totalsRowDxfId="16"/>
    <tableColumn id="2" name="Clients" dataDxfId="15" totalsRowDxfId="14">
      <calculatedColumnFormula>COUNTIF(Formation,$B4)</calculatedColumnFormula>
    </tableColumn>
    <tableColumn id="3" name="Nbr Formation" dataDxfId="13" totalsRowDxfId="12">
      <calculatedColumnFormula>SUMPRODUCT((FREQUENCY(MATCH(Dates,Client!$B$4:$B$5,0),ROW(INDIRECT("$1:$"&amp;COUNTA(Dates))))&gt;0)*(OFFSET(Client!$C$4,,,COUNTA(Dates)+1)=$B4))</calculatedColumnFormula>
    </tableColumn>
    <tableColumn id="4" name="Nbr Jours" dataDxfId="11" totalsRowDxfId="10"/>
    <tableColumn id="5" name="Taux (formation)" totalsRowFunction="count" dataDxfId="9" totalsRowDxfId="8" dataCellStyle="Pourcentage">
      <calculatedColumnFormula>Tableau1[[#This Row],[Nbr Formation]]/GETPIVOTDATA("Tot Formation",$B$12)</calculatedColumnFormula>
    </tableColumn>
    <tableColumn id="6" name="Taux (Jour)" dataDxfId="7" totalsRowDxfId="6">
      <calculatedColumnFormula>Stats!$E4/GETPIVOTDATA(" Tot Jours",$B$12)</calculatedColumnFormula>
    </tableColumn>
  </tableColumns>
  <tableStyleInfo name="TableStyleMedium11" showFirstColumn="1" showLastColumn="0" showRowStripes="1" showColumnStripes="0"/>
</table>
</file>

<file path=xl/tables/table3.xml><?xml version="1.0" encoding="utf-8"?>
<table xmlns="http://schemas.openxmlformats.org/spreadsheetml/2006/main" id="5" name="Tableau5" displayName="Tableau5" ref="I3:K9" totalsRowShown="0" headerRowDxfId="5" headerRowBorderDxfId="4" tableBorderDxfId="3">
  <autoFilter ref="I3:K9"/>
  <tableColumns count="3">
    <tableColumn id="1" name="Nbr Passifs" dataDxfId="2">
      <calculatedColumnFormula>SUMPRODUCT((Client!B3:B75="Personnalisé")*1,(Client!H3:H75&lt;3.3)*1-(Client!H3:H75&lt;=2.7)*1)</calculatedColumnFormula>
    </tableColumn>
    <tableColumn id="2" name="Taux" dataDxfId="1" dataCellStyle="Pourcentage">
      <calculatedColumnFormula>Tableau5[[#This Row],[Nbr Passifs]]/Tableau1[[#This Row],[Clients]]</calculatedColumnFormula>
    </tableColumn>
    <tableColumn id="3" name="Taux Total" dataDxfId="0">
      <calculatedColumnFormula>Tableau5[[#This Row],[Nbr Passifs]]/I13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5"/>
  <sheetViews>
    <sheetView tabSelected="1" zoomScale="90" zoomScaleNormal="90" workbookViewId="0">
      <selection activeCell="C11" sqref="C11"/>
    </sheetView>
  </sheetViews>
  <sheetFormatPr baseColWidth="10" defaultRowHeight="5.65" customHeight="1"/>
  <cols>
    <col min="1" max="1" width="4.7109375" style="1" customWidth="1"/>
    <col min="2" max="2" width="15.5703125" style="58" customWidth="1"/>
    <col min="3" max="3" width="20.5703125" style="1" customWidth="1"/>
    <col min="4" max="4" width="15.28515625" style="1" customWidth="1"/>
    <col min="5" max="5" width="26.7109375" style="1" customWidth="1"/>
    <col min="6" max="6" width="28.28515625" style="1" customWidth="1"/>
    <col min="7" max="7" width="13.140625" style="1" customWidth="1"/>
    <col min="8" max="8" width="12.140625" style="1" customWidth="1"/>
    <col min="9" max="9" width="5.7109375" style="1" customWidth="1"/>
    <col min="10" max="10" width="12.42578125" style="1" customWidth="1"/>
    <col min="11" max="11" width="13.5703125" style="1" customWidth="1"/>
    <col min="12" max="12" width="12.42578125" style="1" customWidth="1"/>
    <col min="13" max="13" width="5.7109375" style="1" customWidth="1"/>
    <col min="14" max="14" width="8.85546875" style="1" customWidth="1"/>
    <col min="15" max="16384" width="11.42578125" style="1"/>
  </cols>
  <sheetData>
    <row r="1" spans="1:9" ht="21">
      <c r="A1" s="61" t="s">
        <v>43</v>
      </c>
      <c r="B1" s="61"/>
      <c r="C1" s="61"/>
      <c r="D1" s="61"/>
      <c r="E1" s="61"/>
      <c r="F1" s="61"/>
      <c r="G1" s="61"/>
      <c r="H1" s="61"/>
      <c r="I1" s="61"/>
    </row>
    <row r="2" spans="1:9" ht="8.1" customHeight="1">
      <c r="B2" s="55"/>
      <c r="C2" s="2"/>
      <c r="D2" s="2"/>
      <c r="E2" s="2"/>
      <c r="F2" s="2"/>
      <c r="G2" s="2"/>
      <c r="H2" s="2"/>
      <c r="I2" s="2"/>
    </row>
    <row r="3" spans="1:9" s="26" customFormat="1" ht="15.75" thickBot="1">
      <c r="B3" s="56" t="s">
        <v>0</v>
      </c>
      <c r="C3" s="47" t="s">
        <v>1</v>
      </c>
      <c r="D3" s="47" t="s">
        <v>12</v>
      </c>
      <c r="E3" s="47" t="s">
        <v>2</v>
      </c>
      <c r="F3" s="47" t="s">
        <v>3</v>
      </c>
      <c r="G3" s="47" t="s">
        <v>50</v>
      </c>
      <c r="H3" s="48" t="s">
        <v>4</v>
      </c>
      <c r="I3" s="27"/>
    </row>
    <row r="4" spans="1:9" ht="15.75" thickBot="1">
      <c r="A4" s="43"/>
      <c r="B4" s="59">
        <v>42013</v>
      </c>
      <c r="C4" s="41" t="s">
        <v>5</v>
      </c>
      <c r="D4" s="42" t="s">
        <v>13</v>
      </c>
      <c r="E4" s="41" t="s">
        <v>51</v>
      </c>
      <c r="F4" s="64" t="s">
        <v>53</v>
      </c>
      <c r="G4" s="41">
        <v>4</v>
      </c>
      <c r="H4" s="41">
        <v>3.8</v>
      </c>
      <c r="I4" s="3"/>
    </row>
    <row r="5" spans="1:9" ht="15.75" thickBot="1">
      <c r="A5" s="43"/>
      <c r="B5" s="59">
        <v>42020</v>
      </c>
      <c r="C5" s="42" t="s">
        <v>5</v>
      </c>
      <c r="D5" s="42" t="s">
        <v>46</v>
      </c>
      <c r="E5" s="42" t="s">
        <v>52</v>
      </c>
      <c r="F5" s="65" t="s">
        <v>54</v>
      </c>
      <c r="G5" s="41">
        <v>4</v>
      </c>
      <c r="H5" s="41">
        <v>3.9</v>
      </c>
      <c r="I5" s="3"/>
    </row>
    <row r="6" spans="1:9" ht="15">
      <c r="A6" s="43"/>
      <c r="B6" s="57"/>
      <c r="C6" s="17"/>
      <c r="D6" s="17"/>
      <c r="E6" s="17"/>
      <c r="F6" s="17"/>
      <c r="G6" s="17"/>
      <c r="H6" s="17"/>
    </row>
    <row r="7" spans="1:9" ht="15">
      <c r="A7" s="43"/>
      <c r="B7" s="57"/>
      <c r="C7" s="17"/>
      <c r="D7" s="17"/>
      <c r="E7" s="17"/>
      <c r="F7" s="17"/>
      <c r="G7" s="17"/>
      <c r="H7" s="17"/>
    </row>
    <row r="8" spans="1:9" ht="15">
      <c r="A8" s="17"/>
      <c r="B8" s="57"/>
      <c r="C8" s="17"/>
      <c r="D8" s="17"/>
      <c r="E8" s="17"/>
      <c r="F8" s="17"/>
      <c r="G8" s="17"/>
      <c r="H8" s="17"/>
      <c r="I8" s="17"/>
    </row>
    <row r="9" spans="1:9" ht="15">
      <c r="A9" s="17"/>
      <c r="B9" s="57"/>
      <c r="C9" s="17"/>
      <c r="D9" s="17"/>
      <c r="E9" s="17"/>
      <c r="F9" s="17"/>
      <c r="G9" s="17"/>
      <c r="H9" s="17"/>
      <c r="I9" s="17"/>
    </row>
    <row r="10" spans="1:9" ht="15">
      <c r="A10" s="17"/>
      <c r="B10" s="57"/>
      <c r="C10" s="17"/>
      <c r="D10" s="17"/>
      <c r="E10" s="17"/>
      <c r="F10" s="17"/>
      <c r="G10" s="17"/>
      <c r="H10" s="17"/>
      <c r="I10" s="17"/>
    </row>
    <row r="11" spans="1:9" ht="15">
      <c r="A11" s="17"/>
      <c r="B11" s="57"/>
      <c r="C11" s="17"/>
      <c r="D11" s="17"/>
      <c r="E11" s="17"/>
      <c r="F11" s="17"/>
      <c r="G11" s="17"/>
      <c r="H11" s="17"/>
      <c r="I11" s="17"/>
    </row>
    <row r="12" spans="1:9" ht="15">
      <c r="A12" s="17"/>
      <c r="B12" s="57"/>
      <c r="C12" s="17"/>
      <c r="D12" s="17"/>
      <c r="E12" s="17"/>
      <c r="F12" s="17"/>
      <c r="G12" s="17"/>
      <c r="H12" s="17"/>
      <c r="I12" s="17"/>
    </row>
    <row r="13" spans="1:9" ht="15">
      <c r="A13" s="17"/>
      <c r="B13" s="57"/>
      <c r="C13" s="17"/>
      <c r="D13" s="17"/>
      <c r="E13" s="17"/>
      <c r="F13" s="17"/>
      <c r="G13" s="17"/>
      <c r="H13" s="17"/>
      <c r="I13" s="17"/>
    </row>
    <row r="14" spans="1:9" ht="15">
      <c r="A14" s="17"/>
      <c r="B14" s="57"/>
      <c r="C14" s="17"/>
      <c r="D14" s="17"/>
      <c r="E14" s="17"/>
      <c r="F14" s="17"/>
      <c r="G14" s="17"/>
      <c r="H14" s="17"/>
      <c r="I14" s="17"/>
    </row>
    <row r="15" spans="1:9" ht="15">
      <c r="A15" s="17"/>
      <c r="B15" s="57"/>
      <c r="C15" s="17"/>
      <c r="D15" s="17"/>
      <c r="E15" s="17"/>
      <c r="F15" s="17"/>
      <c r="G15" s="17"/>
      <c r="H15" s="17"/>
      <c r="I15" s="17"/>
    </row>
    <row r="16" spans="1:9" ht="15">
      <c r="A16" s="17"/>
      <c r="B16" s="57"/>
      <c r="C16" s="17"/>
      <c r="D16" s="17"/>
      <c r="E16" s="17"/>
      <c r="F16" s="17"/>
      <c r="G16" s="17"/>
      <c r="H16" s="17"/>
      <c r="I16" s="17"/>
    </row>
    <row r="17" spans="1:9" ht="15">
      <c r="A17" s="17"/>
      <c r="B17" s="57"/>
      <c r="C17" s="17"/>
      <c r="D17" s="17"/>
      <c r="E17" s="17"/>
      <c r="F17" s="17"/>
      <c r="G17" s="17"/>
      <c r="H17" s="17"/>
      <c r="I17" s="17"/>
    </row>
    <row r="18" spans="1:9" ht="15">
      <c r="A18" s="17"/>
      <c r="B18" s="57"/>
      <c r="C18" s="17"/>
      <c r="D18" s="17"/>
      <c r="E18" s="17"/>
      <c r="F18" s="17"/>
      <c r="G18" s="17"/>
      <c r="H18" s="17"/>
      <c r="I18" s="17"/>
    </row>
    <row r="19" spans="1:9" ht="15">
      <c r="A19" s="17"/>
      <c r="B19" s="57"/>
      <c r="C19" s="17"/>
      <c r="D19" s="17"/>
      <c r="E19" s="17"/>
      <c r="F19" s="17"/>
      <c r="G19" s="17"/>
      <c r="H19" s="17"/>
      <c r="I19" s="17"/>
    </row>
    <row r="20" spans="1:9" ht="15">
      <c r="A20" s="17"/>
      <c r="B20" s="57"/>
      <c r="C20" s="17"/>
      <c r="D20" s="17"/>
      <c r="E20" s="17"/>
      <c r="F20" s="17"/>
      <c r="G20" s="17"/>
      <c r="H20" s="17"/>
      <c r="I20" s="17"/>
    </row>
    <row r="21" spans="1:9" ht="15">
      <c r="A21" s="17"/>
      <c r="B21" s="57"/>
      <c r="C21" s="17"/>
      <c r="D21" s="17"/>
      <c r="E21" s="17"/>
      <c r="F21" s="17"/>
      <c r="G21" s="17"/>
      <c r="H21" s="17"/>
      <c r="I21" s="17"/>
    </row>
    <row r="22" spans="1:9" ht="15">
      <c r="A22" s="17"/>
      <c r="B22" s="57"/>
      <c r="C22" s="17"/>
      <c r="D22" s="17"/>
      <c r="E22" s="17"/>
      <c r="F22" s="17"/>
      <c r="G22" s="17"/>
      <c r="H22" s="17"/>
      <c r="I22" s="17"/>
    </row>
    <row r="23" spans="1:9" ht="15">
      <c r="A23" s="17"/>
      <c r="B23" s="57"/>
      <c r="C23" s="17"/>
      <c r="D23" s="17"/>
      <c r="E23" s="17"/>
      <c r="F23" s="17"/>
      <c r="G23" s="17"/>
      <c r="H23" s="17"/>
      <c r="I23" s="17"/>
    </row>
    <row r="24" spans="1:9" ht="15">
      <c r="A24" s="17"/>
      <c r="B24" s="57"/>
      <c r="C24" s="17"/>
      <c r="D24" s="17"/>
      <c r="E24" s="17"/>
      <c r="F24" s="17"/>
      <c r="G24" s="17"/>
      <c r="H24" s="17"/>
      <c r="I24" s="17"/>
    </row>
    <row r="25" spans="1:9" ht="15">
      <c r="A25" s="17"/>
      <c r="B25" s="57"/>
      <c r="C25" s="17"/>
      <c r="D25" s="17"/>
      <c r="E25" s="17"/>
      <c r="F25" s="17"/>
      <c r="G25" s="17"/>
      <c r="H25" s="17"/>
      <c r="I25" s="17"/>
    </row>
    <row r="26" spans="1:9" ht="15">
      <c r="A26" s="17"/>
      <c r="B26" s="57"/>
      <c r="C26" s="17"/>
      <c r="D26" s="17"/>
      <c r="E26" s="17"/>
      <c r="F26" s="17"/>
      <c r="G26" s="17"/>
      <c r="H26" s="17"/>
      <c r="I26" s="17"/>
    </row>
    <row r="27" spans="1:9" ht="15">
      <c r="A27" s="17"/>
      <c r="B27" s="57"/>
      <c r="C27" s="17"/>
      <c r="D27" s="17"/>
      <c r="E27" s="17"/>
      <c r="F27" s="17"/>
      <c r="G27" s="17"/>
      <c r="H27" s="17"/>
      <c r="I27" s="17"/>
    </row>
    <row r="28" spans="1:9" ht="15">
      <c r="A28" s="17"/>
      <c r="B28" s="57"/>
      <c r="C28" s="17"/>
      <c r="D28" s="17"/>
      <c r="E28" s="17"/>
      <c r="F28" s="17"/>
      <c r="G28" s="17"/>
      <c r="H28" s="17"/>
      <c r="I28" s="17"/>
    </row>
    <row r="29" spans="1:9" ht="15">
      <c r="A29" s="17"/>
      <c r="B29" s="57"/>
      <c r="C29" s="17"/>
      <c r="D29" s="17"/>
      <c r="E29" s="17"/>
      <c r="F29" s="17"/>
      <c r="G29" s="17"/>
      <c r="H29" s="17"/>
      <c r="I29" s="17"/>
    </row>
    <row r="30" spans="1:9" ht="15">
      <c r="A30" s="17"/>
      <c r="B30" s="57"/>
      <c r="C30" s="17"/>
      <c r="D30" s="17"/>
      <c r="E30" s="17"/>
      <c r="F30" s="17"/>
      <c r="G30" s="17"/>
      <c r="H30" s="17"/>
      <c r="I30" s="17"/>
    </row>
    <row r="31" spans="1:9" ht="15">
      <c r="A31" s="17"/>
      <c r="B31" s="57"/>
      <c r="C31" s="17"/>
      <c r="D31" s="17"/>
      <c r="E31" s="17"/>
      <c r="F31" s="17"/>
      <c r="G31" s="17"/>
      <c r="H31" s="17"/>
      <c r="I31" s="17"/>
    </row>
    <row r="32" spans="1:9" ht="15">
      <c r="A32" s="17"/>
      <c r="B32" s="57"/>
      <c r="C32" s="17"/>
      <c r="D32" s="17"/>
      <c r="E32" s="17"/>
      <c r="F32" s="17"/>
      <c r="G32" s="17"/>
      <c r="H32" s="17"/>
      <c r="I32" s="17"/>
    </row>
    <row r="33" spans="1:9" ht="15">
      <c r="A33" s="17"/>
      <c r="B33" s="57"/>
      <c r="C33" s="17"/>
      <c r="D33" s="17"/>
      <c r="E33" s="17"/>
      <c r="F33" s="17"/>
      <c r="G33" s="17"/>
      <c r="H33" s="17"/>
      <c r="I33" s="17"/>
    </row>
    <row r="34" spans="1:9" ht="15">
      <c r="A34" s="17"/>
      <c r="B34" s="57"/>
      <c r="C34" s="17"/>
      <c r="D34" s="17"/>
      <c r="E34" s="17"/>
      <c r="F34" s="17"/>
      <c r="G34" s="17"/>
      <c r="H34" s="17"/>
      <c r="I34" s="17"/>
    </row>
    <row r="35" spans="1:9" ht="15">
      <c r="A35" s="17"/>
      <c r="B35" s="57"/>
      <c r="C35" s="17"/>
      <c r="D35" s="17"/>
      <c r="E35" s="17"/>
      <c r="F35" s="17"/>
      <c r="G35" s="17"/>
      <c r="H35" s="17"/>
      <c r="I35" s="17"/>
    </row>
    <row r="36" spans="1:9" ht="15">
      <c r="A36" s="17"/>
      <c r="B36" s="57"/>
      <c r="C36" s="17"/>
      <c r="D36" s="17"/>
      <c r="E36" s="17"/>
      <c r="F36" s="17"/>
      <c r="G36" s="17"/>
      <c r="H36" s="17"/>
      <c r="I36" s="17"/>
    </row>
    <row r="37" spans="1:9" ht="15">
      <c r="A37" s="17"/>
      <c r="B37" s="57"/>
      <c r="C37" s="17"/>
      <c r="D37" s="17"/>
      <c r="E37" s="17"/>
      <c r="F37" s="17"/>
      <c r="G37" s="17"/>
      <c r="H37" s="17"/>
      <c r="I37" s="17"/>
    </row>
    <row r="38" spans="1:9" ht="15">
      <c r="A38" s="17"/>
      <c r="B38" s="57"/>
      <c r="C38" s="17"/>
      <c r="D38" s="17"/>
      <c r="E38" s="17"/>
      <c r="F38" s="17"/>
      <c r="G38" s="17"/>
      <c r="H38" s="17"/>
      <c r="I38" s="17"/>
    </row>
    <row r="39" spans="1:9" ht="15">
      <c r="A39" s="17"/>
      <c r="B39" s="57"/>
      <c r="C39" s="17"/>
      <c r="D39" s="17"/>
      <c r="E39" s="17"/>
      <c r="F39" s="17"/>
      <c r="G39" s="17"/>
      <c r="H39" s="17"/>
      <c r="I39" s="17"/>
    </row>
    <row r="40" spans="1:9" ht="15">
      <c r="A40" s="17"/>
      <c r="B40" s="57"/>
      <c r="C40" s="17"/>
      <c r="D40" s="17"/>
      <c r="E40" s="17"/>
      <c r="F40" s="17"/>
      <c r="G40" s="17"/>
      <c r="H40" s="17"/>
      <c r="I40" s="17"/>
    </row>
    <row r="41" spans="1:9" ht="15">
      <c r="A41" s="17"/>
      <c r="B41" s="57"/>
      <c r="C41" s="17"/>
      <c r="D41" s="17"/>
      <c r="E41" s="17"/>
      <c r="F41" s="17"/>
      <c r="G41" s="17"/>
      <c r="H41" s="17"/>
      <c r="I41" s="17"/>
    </row>
    <row r="42" spans="1:9" ht="15">
      <c r="A42" s="17"/>
      <c r="B42" s="57"/>
      <c r="C42" s="17"/>
      <c r="D42" s="17"/>
      <c r="E42" s="17"/>
      <c r="F42" s="17"/>
      <c r="G42" s="17"/>
      <c r="H42" s="17"/>
      <c r="I42" s="17"/>
    </row>
    <row r="43" spans="1:9" ht="15">
      <c r="A43" s="17"/>
      <c r="B43" s="57"/>
      <c r="C43" s="17"/>
      <c r="D43" s="17"/>
      <c r="E43" s="17"/>
      <c r="F43" s="17"/>
      <c r="G43" s="17"/>
      <c r="H43" s="17"/>
      <c r="I43" s="17"/>
    </row>
    <row r="44" spans="1:9" ht="15">
      <c r="A44" s="17"/>
      <c r="B44" s="57"/>
      <c r="C44" s="17"/>
      <c r="D44" s="17"/>
      <c r="E44" s="17"/>
      <c r="F44" s="17"/>
      <c r="G44" s="17"/>
      <c r="H44" s="17"/>
      <c r="I44" s="17"/>
    </row>
    <row r="45" spans="1:9" ht="15">
      <c r="A45" s="17"/>
      <c r="B45" s="57"/>
      <c r="C45" s="17"/>
      <c r="D45" s="17"/>
      <c r="E45" s="17"/>
      <c r="F45" s="17"/>
      <c r="G45" s="17"/>
      <c r="H45" s="17"/>
      <c r="I45" s="17"/>
    </row>
    <row r="46" spans="1:9" ht="15">
      <c r="A46" s="17"/>
      <c r="B46" s="57"/>
      <c r="C46" s="17"/>
      <c r="D46" s="17"/>
      <c r="E46" s="17"/>
      <c r="F46" s="17"/>
      <c r="G46" s="17"/>
      <c r="H46" s="17"/>
      <c r="I46" s="17"/>
    </row>
    <row r="47" spans="1:9" ht="15">
      <c r="A47" s="17"/>
      <c r="B47" s="57"/>
      <c r="C47" s="17"/>
      <c r="D47" s="17"/>
      <c r="E47" s="17"/>
      <c r="F47" s="17"/>
      <c r="G47" s="17"/>
      <c r="H47" s="17"/>
      <c r="I47" s="17"/>
    </row>
    <row r="48" spans="1:9" ht="15">
      <c r="A48" s="17"/>
      <c r="B48" s="57"/>
      <c r="C48" s="17"/>
      <c r="D48" s="17"/>
      <c r="E48" s="17"/>
      <c r="F48" s="17"/>
      <c r="G48" s="17"/>
      <c r="H48" s="17"/>
      <c r="I48" s="17"/>
    </row>
    <row r="49" spans="1:9" ht="15">
      <c r="A49" s="17"/>
      <c r="B49" s="57"/>
      <c r="C49" s="17"/>
      <c r="D49" s="17"/>
      <c r="E49" s="17"/>
      <c r="F49" s="17"/>
      <c r="G49" s="17"/>
      <c r="H49" s="17"/>
      <c r="I49" s="17"/>
    </row>
    <row r="50" spans="1:9" ht="15">
      <c r="A50" s="17"/>
      <c r="B50" s="57"/>
      <c r="C50" s="17"/>
      <c r="D50" s="17"/>
      <c r="E50" s="17"/>
      <c r="F50" s="17"/>
      <c r="G50" s="17"/>
      <c r="H50" s="17"/>
      <c r="I50" s="17"/>
    </row>
    <row r="51" spans="1:9" ht="15">
      <c r="A51" s="17"/>
      <c r="B51" s="57"/>
      <c r="C51" s="17"/>
      <c r="D51" s="17"/>
      <c r="E51" s="17"/>
      <c r="F51" s="17"/>
      <c r="G51" s="17"/>
      <c r="H51" s="17"/>
      <c r="I51" s="17"/>
    </row>
    <row r="52" spans="1:9" ht="15">
      <c r="A52" s="17"/>
      <c r="B52" s="57"/>
      <c r="C52" s="17"/>
      <c r="D52" s="17"/>
      <c r="E52" s="17"/>
      <c r="F52" s="17"/>
      <c r="G52" s="17"/>
      <c r="H52" s="17"/>
      <c r="I52" s="17"/>
    </row>
    <row r="53" spans="1:9" ht="15">
      <c r="A53" s="17"/>
      <c r="B53" s="57"/>
      <c r="C53" s="17"/>
      <c r="D53" s="17"/>
      <c r="E53" s="17"/>
      <c r="F53" s="17"/>
      <c r="G53" s="17"/>
      <c r="H53" s="17"/>
      <c r="I53" s="17"/>
    </row>
    <row r="54" spans="1:9" ht="15">
      <c r="A54" s="17"/>
      <c r="B54" s="57"/>
      <c r="C54" s="17"/>
      <c r="D54" s="17"/>
      <c r="E54" s="17"/>
      <c r="F54" s="17"/>
      <c r="G54" s="17"/>
      <c r="H54" s="17"/>
      <c r="I54" s="17"/>
    </row>
    <row r="55" spans="1:9" ht="15">
      <c r="A55" s="17"/>
      <c r="B55" s="57"/>
      <c r="C55" s="17"/>
      <c r="D55" s="17"/>
      <c r="E55" s="17"/>
      <c r="F55" s="17"/>
      <c r="G55" s="17"/>
      <c r="H55" s="17"/>
      <c r="I55" s="17"/>
    </row>
    <row r="56" spans="1:9" ht="15">
      <c r="A56" s="17"/>
      <c r="B56" s="57"/>
      <c r="C56" s="17"/>
      <c r="D56" s="17"/>
      <c r="E56" s="17"/>
      <c r="F56" s="17"/>
      <c r="G56" s="17"/>
      <c r="H56" s="17"/>
      <c r="I56" s="17"/>
    </row>
    <row r="57" spans="1:9" ht="15">
      <c r="A57" s="17"/>
      <c r="B57" s="57"/>
      <c r="C57" s="17"/>
      <c r="D57" s="17"/>
      <c r="E57" s="17"/>
      <c r="F57" s="17"/>
      <c r="G57" s="17"/>
      <c r="H57" s="17"/>
      <c r="I57" s="17"/>
    </row>
    <row r="58" spans="1:9" ht="15">
      <c r="A58" s="17"/>
      <c r="B58" s="57"/>
      <c r="C58" s="17"/>
      <c r="D58" s="17"/>
      <c r="E58" s="17"/>
      <c r="F58" s="17"/>
      <c r="G58" s="17"/>
      <c r="H58" s="17"/>
      <c r="I58" s="17"/>
    </row>
    <row r="59" spans="1:9" ht="15">
      <c r="A59" s="17"/>
      <c r="B59" s="57"/>
      <c r="C59" s="17"/>
      <c r="D59" s="17"/>
      <c r="E59" s="17"/>
      <c r="F59" s="17"/>
      <c r="G59" s="17"/>
      <c r="H59" s="17"/>
      <c r="I59" s="17"/>
    </row>
    <row r="60" spans="1:9" ht="15">
      <c r="A60" s="17"/>
      <c r="B60" s="57"/>
      <c r="C60" s="17"/>
      <c r="D60" s="17"/>
      <c r="E60" s="17"/>
      <c r="F60" s="17"/>
      <c r="G60" s="17"/>
      <c r="H60" s="17"/>
      <c r="I60" s="17"/>
    </row>
    <row r="61" spans="1:9" ht="15">
      <c r="A61" s="17"/>
      <c r="B61" s="57"/>
      <c r="C61" s="17"/>
      <c r="D61" s="17"/>
      <c r="E61" s="17"/>
      <c r="F61" s="17"/>
      <c r="G61" s="17"/>
      <c r="H61" s="17"/>
      <c r="I61" s="17"/>
    </row>
    <row r="62" spans="1:9" ht="15">
      <c r="A62" s="17"/>
      <c r="B62" s="57"/>
      <c r="C62" s="17"/>
      <c r="D62" s="17"/>
      <c r="E62" s="17"/>
      <c r="F62" s="17"/>
      <c r="G62" s="17"/>
      <c r="H62" s="17"/>
      <c r="I62" s="17"/>
    </row>
    <row r="63" spans="1:9" ht="15">
      <c r="A63" s="17"/>
      <c r="B63" s="57"/>
      <c r="C63" s="17"/>
      <c r="D63" s="17"/>
      <c r="E63" s="17"/>
      <c r="F63" s="17"/>
      <c r="G63" s="17"/>
      <c r="H63" s="17"/>
      <c r="I63" s="17"/>
    </row>
    <row r="64" spans="1:9" ht="15">
      <c r="A64" s="17"/>
      <c r="B64" s="57"/>
      <c r="C64" s="17"/>
      <c r="D64" s="17"/>
      <c r="E64" s="17"/>
      <c r="F64" s="17"/>
      <c r="G64" s="17"/>
      <c r="H64" s="17"/>
      <c r="I64" s="17"/>
    </row>
    <row r="65" spans="1:9" ht="15">
      <c r="A65" s="17"/>
      <c r="B65" s="57"/>
      <c r="C65" s="17"/>
      <c r="D65" s="17"/>
      <c r="E65" s="17"/>
      <c r="F65" s="17"/>
      <c r="G65" s="17"/>
      <c r="H65" s="17"/>
      <c r="I65" s="17"/>
    </row>
    <row r="66" spans="1:9" ht="15">
      <c r="A66" s="17"/>
      <c r="B66" s="57"/>
      <c r="C66" s="17"/>
      <c r="D66" s="17"/>
      <c r="E66" s="17"/>
      <c r="F66" s="17"/>
      <c r="G66" s="17"/>
      <c r="H66" s="17"/>
      <c r="I66" s="17"/>
    </row>
    <row r="67" spans="1:9" ht="15">
      <c r="A67" s="17"/>
      <c r="B67" s="57"/>
      <c r="C67" s="17"/>
      <c r="D67" s="17"/>
      <c r="E67" s="17"/>
      <c r="F67" s="17"/>
      <c r="G67" s="17"/>
      <c r="H67" s="17"/>
      <c r="I67" s="17"/>
    </row>
    <row r="68" spans="1:9" ht="15">
      <c r="A68" s="17"/>
      <c r="B68" s="57"/>
      <c r="C68" s="17"/>
      <c r="D68" s="17"/>
      <c r="E68" s="17"/>
      <c r="F68" s="17"/>
      <c r="G68" s="17"/>
      <c r="H68" s="17"/>
      <c r="I68" s="17"/>
    </row>
    <row r="69" spans="1:9" ht="15">
      <c r="A69" s="17"/>
      <c r="B69" s="57"/>
      <c r="C69" s="17"/>
      <c r="D69" s="17"/>
      <c r="E69" s="17"/>
      <c r="F69" s="17"/>
      <c r="G69" s="17"/>
      <c r="H69" s="17"/>
      <c r="I69" s="17"/>
    </row>
    <row r="70" spans="1:9" ht="15">
      <c r="A70" s="17"/>
      <c r="B70" s="57"/>
      <c r="C70" s="17"/>
      <c r="D70" s="17"/>
      <c r="E70" s="17"/>
      <c r="F70" s="17"/>
      <c r="G70" s="17"/>
      <c r="H70" s="17"/>
      <c r="I70" s="17"/>
    </row>
    <row r="71" spans="1:9" ht="15">
      <c r="A71" s="17"/>
      <c r="B71" s="57"/>
      <c r="C71" s="17"/>
      <c r="D71" s="17"/>
      <c r="E71" s="17"/>
      <c r="F71" s="17"/>
      <c r="G71" s="17"/>
      <c r="H71" s="17"/>
      <c r="I71" s="17"/>
    </row>
    <row r="72" spans="1:9" ht="15">
      <c r="A72" s="17"/>
      <c r="B72" s="57"/>
      <c r="C72" s="17"/>
      <c r="D72" s="17"/>
      <c r="E72" s="17"/>
      <c r="F72" s="17"/>
      <c r="G72" s="17"/>
      <c r="H72" s="17"/>
      <c r="I72" s="17"/>
    </row>
    <row r="73" spans="1:9" ht="15">
      <c r="A73" s="17"/>
      <c r="B73" s="57"/>
      <c r="C73" s="17"/>
      <c r="D73" s="17"/>
      <c r="E73" s="17"/>
      <c r="F73" s="17"/>
      <c r="G73" s="17"/>
      <c r="H73" s="17"/>
      <c r="I73" s="17"/>
    </row>
    <row r="74" spans="1:9" ht="15">
      <c r="A74" s="17"/>
      <c r="B74" s="57"/>
      <c r="C74" s="17"/>
      <c r="D74" s="17"/>
      <c r="E74" s="17"/>
      <c r="F74" s="17"/>
      <c r="G74" s="17"/>
      <c r="H74" s="17"/>
      <c r="I74" s="17"/>
    </row>
    <row r="75" spans="1:9" ht="15">
      <c r="A75" s="17"/>
      <c r="B75" s="57"/>
      <c r="C75" s="17"/>
      <c r="D75" s="17"/>
      <c r="E75" s="17"/>
      <c r="F75" s="17"/>
      <c r="G75" s="17"/>
      <c r="H75" s="17"/>
      <c r="I75" s="17"/>
    </row>
    <row r="76" spans="1:9" ht="19.5" customHeight="1">
      <c r="A76" s="17"/>
      <c r="B76" s="57"/>
      <c r="C76" s="17"/>
      <c r="D76" s="17"/>
      <c r="E76" s="17"/>
      <c r="F76" s="17"/>
      <c r="G76" s="17"/>
      <c r="H76" s="17"/>
      <c r="I76" s="17"/>
    </row>
    <row r="77" spans="1:9" ht="19.5" customHeight="1">
      <c r="A77" s="17"/>
      <c r="B77" s="57"/>
      <c r="C77" s="17"/>
      <c r="D77" s="17"/>
      <c r="E77" s="17"/>
      <c r="F77" s="17"/>
      <c r="G77" s="17"/>
      <c r="H77" s="17"/>
      <c r="I77" s="17"/>
    </row>
    <row r="78" spans="1:9" ht="19.5" customHeight="1">
      <c r="A78" s="17"/>
      <c r="B78" s="57"/>
      <c r="C78" s="17"/>
      <c r="D78" s="17"/>
      <c r="E78" s="17"/>
      <c r="F78" s="17"/>
      <c r="G78" s="17"/>
      <c r="H78" s="17"/>
      <c r="I78" s="17"/>
    </row>
    <row r="79" spans="1:9" ht="19.5" customHeight="1">
      <c r="B79" s="57"/>
      <c r="C79" s="17"/>
      <c r="D79" s="17"/>
      <c r="E79" s="17"/>
      <c r="F79" s="17"/>
      <c r="G79" s="17"/>
      <c r="H79" s="17"/>
    </row>
    <row r="80" spans="1:9" ht="19.5" customHeight="1">
      <c r="B80" s="57"/>
      <c r="C80" s="17"/>
      <c r="D80" s="17"/>
      <c r="E80" s="17"/>
      <c r="F80" s="17"/>
      <c r="G80" s="17"/>
      <c r="H80" s="17"/>
    </row>
    <row r="81" spans="2:8" ht="19.5" customHeight="1">
      <c r="B81" s="57"/>
      <c r="C81" s="17"/>
      <c r="D81" s="17"/>
      <c r="E81" s="17"/>
      <c r="F81" s="17"/>
      <c r="G81" s="17"/>
      <c r="H81" s="17"/>
    </row>
    <row r="82" spans="2:8" ht="19.5" customHeight="1">
      <c r="B82" s="57"/>
      <c r="C82" s="17"/>
      <c r="D82" s="17"/>
      <c r="E82" s="17"/>
      <c r="F82" s="17"/>
      <c r="G82" s="17"/>
      <c r="H82" s="17"/>
    </row>
    <row r="83" spans="2:8" ht="19.5" customHeight="1">
      <c r="B83" s="57"/>
      <c r="C83" s="17"/>
      <c r="D83" s="17"/>
      <c r="E83" s="17"/>
      <c r="F83" s="17"/>
      <c r="G83" s="17"/>
      <c r="H83" s="17"/>
    </row>
    <row r="84" spans="2:8" ht="5.65" customHeight="1">
      <c r="B84" s="57"/>
      <c r="C84" s="17"/>
      <c r="D84" s="17"/>
      <c r="E84" s="17"/>
      <c r="F84" s="17"/>
      <c r="G84" s="17"/>
      <c r="H84" s="17"/>
    </row>
    <row r="85" spans="2:8" ht="5.65" customHeight="1">
      <c r="B85" s="57"/>
      <c r="C85" s="17"/>
      <c r="D85" s="17"/>
      <c r="E85" s="17"/>
      <c r="F85" s="17"/>
      <c r="G85" s="17"/>
      <c r="H85" s="17"/>
    </row>
    <row r="86" spans="2:8" ht="5.65" customHeight="1">
      <c r="B86" s="57"/>
      <c r="C86" s="17"/>
      <c r="D86" s="17"/>
      <c r="E86" s="17"/>
      <c r="F86" s="17"/>
      <c r="G86" s="17"/>
      <c r="H86" s="17"/>
    </row>
    <row r="87" spans="2:8" ht="5.65" customHeight="1">
      <c r="B87" s="57"/>
      <c r="C87" s="17"/>
      <c r="D87" s="17"/>
      <c r="E87" s="17"/>
      <c r="F87" s="17"/>
      <c r="G87" s="17"/>
      <c r="H87" s="17"/>
    </row>
    <row r="88" spans="2:8" ht="5.65" customHeight="1">
      <c r="B88" s="57"/>
      <c r="C88" s="17"/>
      <c r="D88" s="17"/>
      <c r="E88" s="17"/>
      <c r="F88" s="17"/>
      <c r="G88" s="17"/>
      <c r="H88" s="17"/>
    </row>
    <row r="89" spans="2:8" ht="5.65" customHeight="1">
      <c r="B89" s="57"/>
      <c r="C89" s="17"/>
      <c r="D89" s="17"/>
      <c r="E89" s="17"/>
      <c r="F89" s="17"/>
      <c r="G89" s="17"/>
      <c r="H89" s="17"/>
    </row>
    <row r="90" spans="2:8" ht="5.65" customHeight="1">
      <c r="B90" s="57"/>
      <c r="C90" s="17"/>
      <c r="D90" s="17"/>
      <c r="E90" s="17"/>
      <c r="F90" s="17"/>
      <c r="G90" s="17"/>
      <c r="H90" s="17"/>
    </row>
    <row r="91" spans="2:8" ht="5.65" customHeight="1">
      <c r="B91" s="57"/>
      <c r="C91" s="17"/>
      <c r="D91" s="17"/>
      <c r="E91" s="17"/>
      <c r="F91" s="17"/>
      <c r="G91" s="17"/>
      <c r="H91" s="17"/>
    </row>
    <row r="92" spans="2:8" ht="5.65" customHeight="1">
      <c r="B92" s="57"/>
      <c r="C92" s="17"/>
      <c r="D92" s="17"/>
      <c r="E92" s="17"/>
      <c r="F92" s="17"/>
      <c r="G92" s="17"/>
      <c r="H92" s="17"/>
    </row>
    <row r="93" spans="2:8" ht="5.65" customHeight="1">
      <c r="B93" s="57"/>
      <c r="C93" s="17"/>
      <c r="D93" s="17"/>
      <c r="E93" s="17"/>
      <c r="F93" s="17"/>
      <c r="G93" s="17"/>
      <c r="H93" s="17"/>
    </row>
    <row r="94" spans="2:8" ht="5.65" customHeight="1">
      <c r="B94" s="57"/>
      <c r="C94" s="17"/>
      <c r="D94" s="17"/>
      <c r="E94" s="17"/>
      <c r="F94" s="17"/>
      <c r="G94" s="17"/>
      <c r="H94" s="17"/>
    </row>
    <row r="95" spans="2:8" ht="5.65" customHeight="1">
      <c r="B95" s="57"/>
      <c r="C95" s="17"/>
      <c r="D95" s="17"/>
      <c r="E95" s="17"/>
      <c r="F95" s="17"/>
      <c r="G95" s="17"/>
      <c r="H95" s="17"/>
    </row>
    <row r="96" spans="2:8" ht="5.65" customHeight="1">
      <c r="B96" s="57"/>
      <c r="C96" s="17"/>
      <c r="D96" s="17"/>
      <c r="E96" s="17"/>
      <c r="F96" s="17"/>
      <c r="G96" s="17"/>
      <c r="H96" s="17"/>
    </row>
    <row r="97" spans="2:8" ht="5.65" customHeight="1">
      <c r="B97" s="57"/>
      <c r="C97" s="17"/>
      <c r="D97" s="17"/>
      <c r="E97" s="17"/>
      <c r="F97" s="17"/>
      <c r="G97" s="17"/>
      <c r="H97" s="17"/>
    </row>
    <row r="98" spans="2:8" ht="5.65" customHeight="1">
      <c r="B98" s="57"/>
      <c r="C98" s="17"/>
      <c r="D98" s="17"/>
      <c r="E98" s="17"/>
      <c r="F98" s="17"/>
      <c r="G98" s="17"/>
      <c r="H98" s="17"/>
    </row>
    <row r="99" spans="2:8" ht="5.65" customHeight="1">
      <c r="B99" s="57"/>
      <c r="C99" s="17"/>
      <c r="D99" s="17"/>
      <c r="E99" s="17"/>
      <c r="F99" s="17"/>
      <c r="G99" s="17"/>
      <c r="H99" s="17"/>
    </row>
    <row r="100" spans="2:8" ht="5.65" customHeight="1">
      <c r="B100" s="57"/>
      <c r="C100" s="17"/>
      <c r="D100" s="17"/>
      <c r="E100" s="17"/>
      <c r="F100" s="17"/>
      <c r="G100" s="17"/>
      <c r="H100" s="17"/>
    </row>
    <row r="101" spans="2:8" ht="5.65" customHeight="1">
      <c r="B101" s="57"/>
      <c r="C101" s="17"/>
      <c r="D101" s="17"/>
      <c r="E101" s="17"/>
      <c r="F101" s="17"/>
      <c r="G101" s="17"/>
      <c r="H101" s="17"/>
    </row>
    <row r="102" spans="2:8" ht="5.65" customHeight="1">
      <c r="B102" s="57"/>
      <c r="C102" s="17"/>
      <c r="D102" s="17"/>
      <c r="E102" s="17"/>
      <c r="F102" s="17"/>
      <c r="G102" s="17"/>
      <c r="H102" s="17"/>
    </row>
    <row r="103" spans="2:8" ht="5.65" customHeight="1">
      <c r="B103" s="57"/>
      <c r="C103" s="17"/>
      <c r="D103" s="17"/>
      <c r="E103" s="17"/>
      <c r="F103" s="17"/>
      <c r="G103" s="17"/>
      <c r="H103" s="17"/>
    </row>
    <row r="104" spans="2:8" ht="5.65" customHeight="1">
      <c r="B104" s="57"/>
      <c r="C104" s="17"/>
      <c r="D104" s="17"/>
      <c r="E104" s="17"/>
      <c r="F104" s="17"/>
      <c r="G104" s="17"/>
      <c r="H104" s="17"/>
    </row>
    <row r="105" spans="2:8" ht="5.65" customHeight="1">
      <c r="B105" s="57"/>
      <c r="C105" s="17"/>
      <c r="D105" s="17"/>
      <c r="E105" s="17"/>
      <c r="F105" s="17"/>
      <c r="G105" s="17"/>
      <c r="H105" s="17"/>
    </row>
    <row r="106" spans="2:8" ht="5.65" customHeight="1">
      <c r="B106" s="57"/>
      <c r="C106" s="17"/>
      <c r="D106" s="17"/>
      <c r="E106" s="17"/>
      <c r="F106" s="17"/>
      <c r="G106" s="17"/>
      <c r="H106" s="17"/>
    </row>
    <row r="107" spans="2:8" ht="5.65" customHeight="1">
      <c r="B107" s="57"/>
      <c r="C107" s="17"/>
      <c r="D107" s="17"/>
      <c r="E107" s="17"/>
      <c r="F107" s="17"/>
      <c r="G107" s="17"/>
      <c r="H107" s="17"/>
    </row>
    <row r="108" spans="2:8" ht="5.65" customHeight="1">
      <c r="B108" s="57"/>
      <c r="C108" s="17"/>
      <c r="D108" s="17"/>
      <c r="E108" s="17"/>
      <c r="F108" s="17"/>
      <c r="G108" s="17"/>
      <c r="H108" s="17"/>
    </row>
    <row r="109" spans="2:8" ht="5.65" customHeight="1">
      <c r="B109" s="57"/>
      <c r="C109" s="17"/>
      <c r="D109" s="17"/>
      <c r="E109" s="17"/>
      <c r="F109" s="17"/>
      <c r="G109" s="17"/>
      <c r="H109" s="17"/>
    </row>
    <row r="110" spans="2:8" ht="5.65" customHeight="1">
      <c r="B110" s="57"/>
      <c r="C110" s="17"/>
      <c r="D110" s="17"/>
      <c r="E110" s="17"/>
      <c r="F110" s="17"/>
      <c r="G110" s="17"/>
      <c r="H110" s="17"/>
    </row>
    <row r="111" spans="2:8" ht="5.65" customHeight="1">
      <c r="B111" s="57"/>
      <c r="C111" s="17"/>
      <c r="D111" s="17"/>
      <c r="E111" s="17"/>
      <c r="F111" s="17"/>
      <c r="G111" s="17"/>
      <c r="H111" s="17"/>
    </row>
    <row r="112" spans="2:8" ht="5.65" customHeight="1">
      <c r="B112" s="57"/>
      <c r="C112" s="17"/>
      <c r="D112" s="17"/>
      <c r="E112" s="17"/>
      <c r="F112" s="17"/>
      <c r="G112" s="17"/>
      <c r="H112" s="17"/>
    </row>
    <row r="113" spans="2:8" ht="5.65" customHeight="1">
      <c r="B113" s="57"/>
      <c r="C113" s="17"/>
      <c r="D113" s="17"/>
      <c r="E113" s="17"/>
      <c r="F113" s="17"/>
      <c r="G113" s="17"/>
      <c r="H113" s="17"/>
    </row>
    <row r="114" spans="2:8" ht="5.65" customHeight="1">
      <c r="B114" s="57"/>
      <c r="C114" s="17"/>
      <c r="D114" s="17"/>
      <c r="E114" s="17"/>
      <c r="F114" s="17"/>
      <c r="G114" s="17"/>
      <c r="H114" s="17"/>
    </row>
    <row r="115" spans="2:8" ht="5.65" customHeight="1">
      <c r="B115" s="57"/>
      <c r="C115" s="17"/>
      <c r="D115" s="17"/>
      <c r="E115" s="17"/>
      <c r="F115" s="17"/>
      <c r="G115" s="17"/>
      <c r="H115" s="17"/>
    </row>
  </sheetData>
  <mergeCells count="1">
    <mergeCell ref="A1:I1"/>
  </mergeCells>
  <phoneticPr fontId="12" type="noConversion"/>
  <conditionalFormatting sqref="H3">
    <cfRule type="iconSet" priority="12">
      <iconSet iconSet="3Symbols">
        <cfvo type="percent" val="0"/>
        <cfvo type="num" val="2.7" gte="0"/>
        <cfvo type="num" val="3.3"/>
      </iconSet>
    </cfRule>
  </conditionalFormatting>
  <conditionalFormatting sqref="H4">
    <cfRule type="iconSet" priority="10">
      <iconSet iconSet="3Symbols">
        <cfvo type="percent" val="0"/>
        <cfvo type="num" val="2.7" gte="0"/>
        <cfvo type="num" val="3.3"/>
      </iconSet>
    </cfRule>
  </conditionalFormatting>
  <conditionalFormatting sqref="H4:H5">
    <cfRule type="iconSet" priority="9">
      <iconSet iconSet="3Symbols">
        <cfvo type="percent" val="0"/>
        <cfvo type="num" val="2.7" gte="0"/>
        <cfvo type="num" val="3.3"/>
      </iconSet>
    </cfRule>
  </conditionalFormatting>
  <conditionalFormatting sqref="H3:I5 J6:J65494">
    <cfRule type="iconSet" priority="640">
      <iconSet iconSet="3Symbols">
        <cfvo type="percent" val="0"/>
        <cfvo type="num" val="2.7" gte="0"/>
        <cfvo type="num" val="3.3"/>
      </iconSe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3075" r:id="rId3" name="CommandButton2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9"/>
  <sheetViews>
    <sheetView zoomScale="90" zoomScaleNormal="90" workbookViewId="0">
      <selection activeCell="H23" sqref="H23"/>
    </sheetView>
  </sheetViews>
  <sheetFormatPr baseColWidth="10" defaultRowHeight="15"/>
  <cols>
    <col min="1" max="1" width="4.7109375" customWidth="1"/>
    <col min="2" max="2" width="13.7109375" customWidth="1"/>
    <col min="5" max="5" width="5.7109375" customWidth="1"/>
    <col min="9" max="9" width="5.7109375" customWidth="1"/>
    <col min="13" max="13" width="5.7109375" customWidth="1"/>
    <col min="17" max="17" width="4.7109375" customWidth="1"/>
  </cols>
  <sheetData>
    <row r="1" spans="1:18" ht="21">
      <c r="A1" s="62" t="s">
        <v>43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16"/>
    </row>
    <row r="2" spans="1:18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17.25">
      <c r="A3" s="10"/>
      <c r="B3" s="63" t="s">
        <v>15</v>
      </c>
      <c r="C3" s="63"/>
      <c r="D3" s="63"/>
      <c r="E3" s="10"/>
      <c r="F3" s="63" t="s">
        <v>17</v>
      </c>
      <c r="G3" s="63"/>
      <c r="H3" s="63"/>
      <c r="I3" s="10"/>
      <c r="J3" s="63" t="s">
        <v>16</v>
      </c>
      <c r="K3" s="63"/>
      <c r="L3" s="63"/>
      <c r="M3" s="10"/>
      <c r="N3" s="63" t="s">
        <v>18</v>
      </c>
      <c r="O3" s="63"/>
      <c r="P3" s="63"/>
      <c r="Q3" s="10"/>
    </row>
    <row r="4" spans="1:18">
      <c r="A4" s="10"/>
      <c r="B4" s="28" t="s">
        <v>7</v>
      </c>
      <c r="C4" s="29">
        <f>SUMPRODUCT((MONTH(Client!B4:B75)=1)*1,(Client!H4:H75&gt;=3.3)*1)</f>
        <v>2</v>
      </c>
      <c r="D4" s="30">
        <f>C4/C7</f>
        <v>1</v>
      </c>
      <c r="E4" s="10"/>
      <c r="F4" s="28" t="s">
        <v>7</v>
      </c>
      <c r="G4" s="29">
        <f>SUMPRODUCT((MONTH(Client!B4:B75)=4)*1,(Client!H4:H75&gt;=3.3)*1)</f>
        <v>0</v>
      </c>
      <c r="H4" s="30" t="e">
        <f>G4/G7</f>
        <v>#DIV/0!</v>
      </c>
      <c r="I4" s="10"/>
      <c r="J4" s="28" t="s">
        <v>7</v>
      </c>
      <c r="K4" s="29">
        <f>SUMPRODUCT((MONTH(Client!B4:B75)=7)*1,(Client!H4:H75&gt;=3.3)*1)</f>
        <v>0</v>
      </c>
      <c r="L4" s="30" t="e">
        <f>K4/K7</f>
        <v>#DIV/0!</v>
      </c>
      <c r="M4" s="10"/>
      <c r="N4" s="28" t="s">
        <v>7</v>
      </c>
      <c r="O4" s="29">
        <f>SUMPRODUCT((MONTH(Client!B4:B75)=10)*1,(Client!H4:H75&gt;=3.3)*1)</f>
        <v>0</v>
      </c>
      <c r="P4" s="30" t="e">
        <f>O4/O7</f>
        <v>#DIV/0!</v>
      </c>
      <c r="Q4" s="10"/>
    </row>
    <row r="5" spans="1:18">
      <c r="A5" s="10"/>
      <c r="B5" s="31" t="s">
        <v>6</v>
      </c>
      <c r="C5" s="32">
        <f>SUMPRODUCT((MONTH(Client!B4:B75)=1)*1,(Client!H4:H75&lt;3.3)*1-(Client!H4:H75&lt;=2.7)*1)</f>
        <v>0</v>
      </c>
      <c r="D5" s="33">
        <f>C5/C7</f>
        <v>0</v>
      </c>
      <c r="E5" s="10"/>
      <c r="F5" s="31" t="s">
        <v>6</v>
      </c>
      <c r="G5" s="32">
        <f>SUMPRODUCT((MONTH(Client!B4:B75)=4)*1,(Client!H4:H75&lt;3.3)*1-(Client!H4:H75&lt;=2.7)*1)</f>
        <v>0</v>
      </c>
      <c r="H5" s="33" t="e">
        <f>G5/G7</f>
        <v>#DIV/0!</v>
      </c>
      <c r="I5" s="10"/>
      <c r="J5" s="31" t="s">
        <v>6</v>
      </c>
      <c r="K5" s="32">
        <f>SUMPRODUCT((MONTH(Client!B4:B75)=7)*1,(Client!H4:H75&lt;3.3)*1-(Client!H4:H75&lt;=2.7)*1)</f>
        <v>0</v>
      </c>
      <c r="L5" s="33" t="e">
        <f>K5/K7</f>
        <v>#DIV/0!</v>
      </c>
      <c r="M5" s="10"/>
      <c r="N5" s="31" t="s">
        <v>6</v>
      </c>
      <c r="O5" s="32">
        <f>SUMPRODUCT((MONTH(Client!B4:B75)=10)*1,(Client!H4:H75&lt;3.3)*1-(Client!H4:H75&lt;=2.7)*1)</f>
        <v>0</v>
      </c>
      <c r="P5" s="33" t="e">
        <f>O5/O7</f>
        <v>#DIV/0!</v>
      </c>
      <c r="Q5" s="10"/>
    </row>
    <row r="6" spans="1:18">
      <c r="A6" s="10"/>
      <c r="B6" s="34" t="s">
        <v>8</v>
      </c>
      <c r="C6" s="35">
        <f>SUMPRODUCT((MONTH(Client!B4:B75)=3)*1,(Client!H4:H75&lt;=2.7)*1)</f>
        <v>0</v>
      </c>
      <c r="D6" s="36">
        <f>C6/C7</f>
        <v>0</v>
      </c>
      <c r="E6" s="10"/>
      <c r="F6" s="34" t="s">
        <v>8</v>
      </c>
      <c r="G6" s="35">
        <f>SUMPRODUCT((MONTH(Client!B4:B75)=4)*1,(Client!H4:H75&lt;=2.7)*1)</f>
        <v>0</v>
      </c>
      <c r="H6" s="36" t="e">
        <f>G6/G7</f>
        <v>#DIV/0!</v>
      </c>
      <c r="I6" s="10"/>
      <c r="J6" s="34" t="s">
        <v>8</v>
      </c>
      <c r="K6" s="35">
        <f>SUMPRODUCT((MONTH(Client!B4:B75)=7)*1,(Client!H4:H75&lt;=2.7)*1)</f>
        <v>0</v>
      </c>
      <c r="L6" s="36" t="e">
        <f>K6/K7</f>
        <v>#DIV/0!</v>
      </c>
      <c r="M6" s="10"/>
      <c r="N6" s="34" t="s">
        <v>8</v>
      </c>
      <c r="O6" s="35">
        <f>SUMPRODUCT((MONTH(Client!B4:B75)=10)*1,(Client!H4:H75&lt;=2.7)*1)</f>
        <v>0</v>
      </c>
      <c r="P6" s="36" t="e">
        <f>O6/O7</f>
        <v>#DIV/0!</v>
      </c>
      <c r="Q6" s="10"/>
    </row>
    <row r="7" spans="1:18">
      <c r="A7" s="10"/>
      <c r="B7" s="37" t="s">
        <v>9</v>
      </c>
      <c r="C7" s="38">
        <f>SUM(C4:C6)</f>
        <v>2</v>
      </c>
      <c r="D7" s="11"/>
      <c r="E7" s="10"/>
      <c r="F7" s="37" t="s">
        <v>9</v>
      </c>
      <c r="G7" s="38">
        <f>SUM(G4:G6)</f>
        <v>0</v>
      </c>
      <c r="H7" s="11"/>
      <c r="I7" s="10"/>
      <c r="J7" s="37" t="s">
        <v>9</v>
      </c>
      <c r="K7" s="38">
        <f>SUM(K4:K6)</f>
        <v>0</v>
      </c>
      <c r="L7" s="11"/>
      <c r="M7" s="13"/>
      <c r="N7" s="37" t="s">
        <v>9</v>
      </c>
      <c r="O7" s="38">
        <f>SUM(O4:O6)</f>
        <v>0</v>
      </c>
      <c r="P7" s="11"/>
      <c r="Q7" s="10"/>
    </row>
    <row r="8" spans="1:18">
      <c r="A8" s="10"/>
      <c r="B8" s="39" t="s">
        <v>11</v>
      </c>
      <c r="C8" s="40">
        <f>D4-D6</f>
        <v>1</v>
      </c>
      <c r="D8" s="12"/>
      <c r="E8" s="10"/>
      <c r="F8" s="39" t="s">
        <v>11</v>
      </c>
      <c r="G8" s="40" t="e">
        <f>H4-H6</f>
        <v>#DIV/0!</v>
      </c>
      <c r="H8" s="12"/>
      <c r="I8" s="10"/>
      <c r="J8" s="39" t="s">
        <v>11</v>
      </c>
      <c r="K8" s="40" t="e">
        <f>L4-L6</f>
        <v>#DIV/0!</v>
      </c>
      <c r="L8" s="12"/>
      <c r="M8" s="13"/>
      <c r="N8" s="39" t="s">
        <v>11</v>
      </c>
      <c r="O8" s="40" t="e">
        <f>P4-P6</f>
        <v>#DIV/0!</v>
      </c>
      <c r="P8" s="12"/>
      <c r="Q8" s="10"/>
    </row>
    <row r="9" spans="1:1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8" ht="17.25">
      <c r="A10" s="10"/>
      <c r="B10" s="63" t="s">
        <v>22</v>
      </c>
      <c r="C10" s="63"/>
      <c r="D10" s="63"/>
      <c r="E10" s="10"/>
      <c r="F10" s="63" t="s">
        <v>21</v>
      </c>
      <c r="G10" s="63"/>
      <c r="H10" s="63"/>
      <c r="I10" s="10"/>
      <c r="J10" s="63" t="s">
        <v>20</v>
      </c>
      <c r="K10" s="63"/>
      <c r="L10" s="63"/>
      <c r="M10" s="10"/>
      <c r="N10" s="63" t="s">
        <v>19</v>
      </c>
      <c r="O10" s="63"/>
      <c r="P10" s="63"/>
      <c r="Q10" s="10"/>
    </row>
    <row r="11" spans="1:18">
      <c r="A11" s="10"/>
      <c r="B11" s="28" t="s">
        <v>7</v>
      </c>
      <c r="C11" s="29">
        <f>SUMPRODUCT((MONTH(Client!B4:B75)=2)*1,(Client!H4:H75&gt;=3.3)*1)</f>
        <v>0</v>
      </c>
      <c r="D11" s="30" t="e">
        <f>C11/C14</f>
        <v>#DIV/0!</v>
      </c>
      <c r="E11" s="10"/>
      <c r="F11" s="28" t="s">
        <v>7</v>
      </c>
      <c r="G11" s="29">
        <f>SUMPRODUCT((MONTH(Client!B4:B75)=5)*1,(Client!H4:H75&gt;=3.3)*1)</f>
        <v>0</v>
      </c>
      <c r="H11" s="30" t="e">
        <f>G11/G14</f>
        <v>#DIV/0!</v>
      </c>
      <c r="I11" s="10"/>
      <c r="J11" s="28" t="s">
        <v>7</v>
      </c>
      <c r="K11" s="29">
        <f>SUMPRODUCT((MONTH(Client!B4:B75)=8)*1,(Client!H4:H75&gt;=3.3)*1)</f>
        <v>0</v>
      </c>
      <c r="L11" s="30" t="e">
        <f>K11/K14</f>
        <v>#DIV/0!</v>
      </c>
      <c r="M11" s="10"/>
      <c r="N11" s="28" t="s">
        <v>7</v>
      </c>
      <c r="O11" s="29">
        <f>SUMPRODUCT((MONTH(Client!B4:B75)=11)*1,(Client!H4:H75&gt;=3.3)*1)</f>
        <v>0</v>
      </c>
      <c r="P11" s="30" t="e">
        <f>O11/O14</f>
        <v>#DIV/0!</v>
      </c>
      <c r="Q11" s="10"/>
    </row>
    <row r="12" spans="1:18">
      <c r="A12" s="10"/>
      <c r="B12" s="31" t="s">
        <v>6</v>
      </c>
      <c r="C12" s="32">
        <f>SUMPRODUCT((MONTH(Client!B4:B75)=2)*1,(Client!H4:H75&lt;3.3)*1-(Client!H4:H75&lt;=2.7)*1)</f>
        <v>0</v>
      </c>
      <c r="D12" s="33" t="e">
        <f>C12/C14</f>
        <v>#DIV/0!</v>
      </c>
      <c r="E12" s="10"/>
      <c r="F12" s="31" t="s">
        <v>6</v>
      </c>
      <c r="G12" s="32">
        <f>SUMPRODUCT((MONTH(Client!B4:B75)=5)*1,(Client!H4:H75&lt;3.3)*1-(Client!H4:H75&lt;=2.7)*1)</f>
        <v>0</v>
      </c>
      <c r="H12" s="33" t="e">
        <f>G12/G14</f>
        <v>#DIV/0!</v>
      </c>
      <c r="I12" s="10"/>
      <c r="J12" s="31" t="s">
        <v>6</v>
      </c>
      <c r="K12" s="32">
        <f>SUMPRODUCT((MONTH(Client!B4:B75)=8)*1,(Client!H4:H75&lt;3.3)*1-(Client!H4:H75&lt;=2.7)*1)</f>
        <v>0</v>
      </c>
      <c r="L12" s="33" t="e">
        <f>K12/K14</f>
        <v>#DIV/0!</v>
      </c>
      <c r="M12" s="10"/>
      <c r="N12" s="31" t="s">
        <v>6</v>
      </c>
      <c r="O12" s="32">
        <f>SUMPRODUCT((MONTH(Client!B4:B75)=11)*1,(Client!H4:H75&lt;3.3)*1-(Client!H4:H75&lt;=2.7)*1)</f>
        <v>0</v>
      </c>
      <c r="P12" s="33" t="e">
        <f>O12/O14</f>
        <v>#DIV/0!</v>
      </c>
      <c r="Q12" s="10"/>
    </row>
    <row r="13" spans="1:18">
      <c r="A13" s="10"/>
      <c r="B13" s="34" t="s">
        <v>8</v>
      </c>
      <c r="C13" s="35">
        <f>SUMPRODUCT((MONTH(Client!B4:B75)=2)*1,(Client!H4:H75&lt;=2.7)*1)</f>
        <v>0</v>
      </c>
      <c r="D13" s="36" t="e">
        <f>C13/C14</f>
        <v>#DIV/0!</v>
      </c>
      <c r="E13" s="10"/>
      <c r="F13" s="34" t="s">
        <v>8</v>
      </c>
      <c r="G13" s="35">
        <f>SUMPRODUCT((MONTH(Client!B4:B75)=4)*1,(Client!H4:H75&lt;=2.7)*1)</f>
        <v>0</v>
      </c>
      <c r="H13" s="36" t="e">
        <f>G13/G14</f>
        <v>#DIV/0!</v>
      </c>
      <c r="I13" s="10"/>
      <c r="J13" s="34" t="s">
        <v>8</v>
      </c>
      <c r="K13" s="35">
        <f>SUMPRODUCT((MONTH(Client!B4:B75)=8)*1,(Client!H4:H75&lt;=2.7)*1)</f>
        <v>0</v>
      </c>
      <c r="L13" s="36" t="e">
        <f>K13/K14</f>
        <v>#DIV/0!</v>
      </c>
      <c r="M13" s="10"/>
      <c r="N13" s="34" t="s">
        <v>8</v>
      </c>
      <c r="O13" s="35">
        <f>SUMPRODUCT((MONTH(Client!B4:B75)=11)*1,(Client!H4:H75&lt;=2.7)*1)</f>
        <v>0</v>
      </c>
      <c r="P13" s="36" t="e">
        <f>O13/O14</f>
        <v>#DIV/0!</v>
      </c>
      <c r="Q13" s="10"/>
    </row>
    <row r="14" spans="1:18">
      <c r="A14" s="10"/>
      <c r="B14" s="37" t="s">
        <v>9</v>
      </c>
      <c r="C14" s="38">
        <f>SUM(C11:C13)</f>
        <v>0</v>
      </c>
      <c r="D14" s="11"/>
      <c r="E14" s="10"/>
      <c r="F14" s="37" t="s">
        <v>9</v>
      </c>
      <c r="G14" s="38">
        <f>SUM(G11:G13)</f>
        <v>0</v>
      </c>
      <c r="H14" s="11"/>
      <c r="I14" s="13"/>
      <c r="J14" s="37" t="s">
        <v>9</v>
      </c>
      <c r="K14" s="38">
        <f>SUM(K11:K13)</f>
        <v>0</v>
      </c>
      <c r="L14" s="11"/>
      <c r="M14" s="10"/>
      <c r="N14" s="37" t="s">
        <v>9</v>
      </c>
      <c r="O14" s="38">
        <f>SUM(O11:O13)</f>
        <v>0</v>
      </c>
      <c r="P14" s="11"/>
      <c r="Q14" s="10"/>
    </row>
    <row r="15" spans="1:18">
      <c r="A15" s="10"/>
      <c r="B15" s="39" t="s">
        <v>11</v>
      </c>
      <c r="C15" s="40" t="e">
        <f>D11-D13</f>
        <v>#DIV/0!</v>
      </c>
      <c r="D15" s="12"/>
      <c r="E15" s="13"/>
      <c r="F15" s="39" t="s">
        <v>11</v>
      </c>
      <c r="G15" s="40" t="e">
        <f>H11-H13</f>
        <v>#DIV/0!</v>
      </c>
      <c r="H15" s="12"/>
      <c r="I15" s="10"/>
      <c r="J15" s="39" t="s">
        <v>11</v>
      </c>
      <c r="K15" s="40" t="e">
        <f>L11-L13</f>
        <v>#DIV/0!</v>
      </c>
      <c r="L15" s="12"/>
      <c r="M15" s="10"/>
      <c r="N15" s="39" t="s">
        <v>11</v>
      </c>
      <c r="O15" s="40" t="e">
        <f>P11-P13</f>
        <v>#DIV/0!</v>
      </c>
      <c r="P15" s="12"/>
      <c r="Q15" s="10"/>
    </row>
    <row r="16" spans="1:18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8"/>
      <c r="Q16" s="10"/>
    </row>
    <row r="17" spans="1:17" ht="17.25">
      <c r="A17" s="10"/>
      <c r="B17" s="63" t="s">
        <v>23</v>
      </c>
      <c r="C17" s="63"/>
      <c r="D17" s="63"/>
      <c r="E17" s="10"/>
      <c r="F17" s="63" t="s">
        <v>24</v>
      </c>
      <c r="G17" s="63"/>
      <c r="H17" s="63"/>
      <c r="I17" s="10"/>
      <c r="J17" s="63" t="s">
        <v>25</v>
      </c>
      <c r="K17" s="63"/>
      <c r="L17" s="63"/>
      <c r="M17" s="10"/>
      <c r="N17" s="63" t="s">
        <v>26</v>
      </c>
      <c r="O17" s="63"/>
      <c r="P17" s="63"/>
      <c r="Q17" s="10"/>
    </row>
    <row r="18" spans="1:17">
      <c r="A18" s="10"/>
      <c r="B18" s="28" t="s">
        <v>7</v>
      </c>
      <c r="C18" s="29">
        <f>SUMPRODUCT((MONTH(Client!B4:B75)=3)*1,(Client!H4:H75&gt;=3.3)*1)</f>
        <v>0</v>
      </c>
      <c r="D18" s="30" t="e">
        <f>C18/C21</f>
        <v>#DIV/0!</v>
      </c>
      <c r="E18" s="10"/>
      <c r="F18" s="28" t="s">
        <v>7</v>
      </c>
      <c r="G18" s="29">
        <f>SUMPRODUCT((MONTH(Client!B4:B75)=6)*1,(Client!H4:H75&gt;=3.3)*1)</f>
        <v>0</v>
      </c>
      <c r="H18" s="30" t="e">
        <f>G18/G21</f>
        <v>#DIV/0!</v>
      </c>
      <c r="I18" s="10"/>
      <c r="J18" s="28" t="s">
        <v>7</v>
      </c>
      <c r="K18" s="29">
        <f>SUMPRODUCT((MONTH(Client!B4:B75)=9)*1,(Client!H4:H75&gt;=3.3)*1)</f>
        <v>0</v>
      </c>
      <c r="L18" s="30" t="e">
        <f>K18/K21</f>
        <v>#DIV/0!</v>
      </c>
      <c r="M18" s="10"/>
      <c r="N18" s="28" t="s">
        <v>7</v>
      </c>
      <c r="O18" s="29">
        <f>SUMPRODUCT((MONTH(Client!B4:B75)=12)*1,(Client!B4:B75&gt;=3.3)*1)</f>
        <v>0</v>
      </c>
      <c r="P18" s="30" t="e">
        <f>O18/O21</f>
        <v>#DIV/0!</v>
      </c>
      <c r="Q18" s="10"/>
    </row>
    <row r="19" spans="1:17">
      <c r="A19" s="10"/>
      <c r="B19" s="31" t="s">
        <v>6</v>
      </c>
      <c r="C19" s="32">
        <f>SUMPRODUCT((MONTH(Client!B4:B75)=3)*1,(Client!H4:H75&lt;3.3)*1-(Client!H4:H75&lt;=2.7)*1)</f>
        <v>0</v>
      </c>
      <c r="D19" s="33" t="e">
        <f>C19/C21</f>
        <v>#DIV/0!</v>
      </c>
      <c r="E19" s="10"/>
      <c r="F19" s="31" t="s">
        <v>6</v>
      </c>
      <c r="G19" s="32">
        <f>SUMPRODUCT((MONTH(Client!B4:B75)=6)*1,(Client!H4:H75&lt;3.3)*1-(Client!H4:H75&lt;=2.7)*1)</f>
        <v>0</v>
      </c>
      <c r="H19" s="33" t="e">
        <f>G19/G21</f>
        <v>#DIV/0!</v>
      </c>
      <c r="I19" s="10"/>
      <c r="J19" s="31" t="s">
        <v>6</v>
      </c>
      <c r="K19" s="32">
        <f>SUMPRODUCT((MONTH(Client!B4:B75)=9)*1,(Client!H4:H75&lt;3.3)*1-(Client!H4:H75&lt;=2.7)*1)</f>
        <v>0</v>
      </c>
      <c r="L19" s="33" t="e">
        <f>K19/K21</f>
        <v>#DIV/0!</v>
      </c>
      <c r="M19" s="10"/>
      <c r="N19" s="31" t="s">
        <v>6</v>
      </c>
      <c r="O19" s="32">
        <f>SUMPRODUCT((MONTH(Client!B4:B75)=12)*1,(Client!H4:H75&lt;3.3)*1-(Client!H4:H75&lt;=2.7)*1)</f>
        <v>0</v>
      </c>
      <c r="P19" s="33" t="e">
        <f>O19/O21</f>
        <v>#DIV/0!</v>
      </c>
      <c r="Q19" s="10"/>
    </row>
    <row r="20" spans="1:17">
      <c r="A20" s="10"/>
      <c r="B20" s="34" t="s">
        <v>8</v>
      </c>
      <c r="C20" s="35">
        <f>SUMPRODUCT((MONTH(Client!B4:B75)=3)*1,(Client!H4:H75&lt;=2.7)*1)</f>
        <v>0</v>
      </c>
      <c r="D20" s="36" t="e">
        <f>C20/C21</f>
        <v>#DIV/0!</v>
      </c>
      <c r="E20" s="10"/>
      <c r="F20" s="34" t="s">
        <v>8</v>
      </c>
      <c r="G20" s="35">
        <f>SUMPRODUCT((MONTH(Client!B4:B75)=4)*1,(Client!H4:H75&lt;=2.7)*1)</f>
        <v>0</v>
      </c>
      <c r="H20" s="36" t="e">
        <f>G20/G21</f>
        <v>#DIV/0!</v>
      </c>
      <c r="I20" s="10"/>
      <c r="J20" s="34" t="s">
        <v>8</v>
      </c>
      <c r="K20" s="35">
        <f>SUMPRODUCT((MONTH(Client!B4:B75)=9)*1,(Client!H4:H75&lt;=2.7)*1)</f>
        <v>0</v>
      </c>
      <c r="L20" s="36" t="e">
        <f>K20/K21</f>
        <v>#DIV/0!</v>
      </c>
      <c r="M20" s="10"/>
      <c r="N20" s="34" t="s">
        <v>8</v>
      </c>
      <c r="O20" s="35">
        <f>SUMPRODUCT((MONTH(Client!B4:B75)=12)*1,(Client!H4:H75&lt;=2.7)*1)</f>
        <v>0</v>
      </c>
      <c r="P20" s="36" t="e">
        <f>O20/O21</f>
        <v>#DIV/0!</v>
      </c>
      <c r="Q20" s="10"/>
    </row>
    <row r="21" spans="1:17">
      <c r="A21" s="10"/>
      <c r="B21" s="37" t="s">
        <v>9</v>
      </c>
      <c r="C21" s="38">
        <f>SUM(C18:C20)</f>
        <v>0</v>
      </c>
      <c r="D21" s="11"/>
      <c r="E21" s="13"/>
      <c r="F21" s="37" t="s">
        <v>9</v>
      </c>
      <c r="G21" s="38">
        <f>SUM(G18:G20)</f>
        <v>0</v>
      </c>
      <c r="H21" s="11"/>
      <c r="I21" s="13"/>
      <c r="J21" s="37" t="s">
        <v>9</v>
      </c>
      <c r="K21" s="38">
        <f>SUM(K18:K20)</f>
        <v>0</v>
      </c>
      <c r="L21" s="11"/>
      <c r="M21" s="10"/>
      <c r="N21" s="37" t="s">
        <v>9</v>
      </c>
      <c r="O21" s="38">
        <f>SUM(O18:O20)</f>
        <v>0</v>
      </c>
      <c r="P21" s="11"/>
      <c r="Q21" s="10"/>
    </row>
    <row r="22" spans="1:17">
      <c r="A22" s="10"/>
      <c r="B22" s="39" t="s">
        <v>11</v>
      </c>
      <c r="C22" s="40" t="e">
        <f>D18-D20</f>
        <v>#DIV/0!</v>
      </c>
      <c r="D22" s="12"/>
      <c r="E22" s="13"/>
      <c r="F22" s="39" t="s">
        <v>11</v>
      </c>
      <c r="G22" s="40" t="e">
        <f>H18-H20</f>
        <v>#DIV/0!</v>
      </c>
      <c r="H22" s="12"/>
      <c r="I22" s="13"/>
      <c r="J22" s="39" t="s">
        <v>11</v>
      </c>
      <c r="K22" s="40" t="e">
        <f>L18-L20</f>
        <v>#DIV/0!</v>
      </c>
      <c r="L22" s="12"/>
      <c r="M22" s="10"/>
      <c r="N22" s="39" t="s">
        <v>11</v>
      </c>
      <c r="O22" s="40" t="e">
        <f>P18-P20</f>
        <v>#DIV/0!</v>
      </c>
      <c r="P22" s="12"/>
      <c r="Q22" s="10"/>
    </row>
    <row r="23" spans="1:17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>
      <c r="A24" s="10"/>
      <c r="B24" s="14" t="s">
        <v>30</v>
      </c>
      <c r="C24" s="15" t="e">
        <f>C22</f>
        <v>#DIV/0!</v>
      </c>
      <c r="D24" s="10"/>
      <c r="E24" s="10"/>
      <c r="F24" s="14" t="s">
        <v>31</v>
      </c>
      <c r="G24" s="15" t="e">
        <f>(G8+G15+G22)/3</f>
        <v>#DIV/0!</v>
      </c>
      <c r="H24" s="10"/>
      <c r="I24" s="10"/>
      <c r="J24" s="14" t="s">
        <v>32</v>
      </c>
      <c r="K24" s="15" t="e">
        <f>(K8+K22)/2</f>
        <v>#DIV/0!</v>
      </c>
      <c r="L24" s="10"/>
      <c r="M24" s="10"/>
      <c r="N24" s="14" t="s">
        <v>33</v>
      </c>
      <c r="O24" s="15" t="e">
        <f>(O8+O15+O22)/3</f>
        <v>#DIV/0!</v>
      </c>
      <c r="P24" s="10"/>
      <c r="Q24" s="10"/>
    </row>
    <row r="25" spans="1:17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>
      <c r="A26" s="1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7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mergeCells count="13">
    <mergeCell ref="A1:Q1"/>
    <mergeCell ref="B17:D17"/>
    <mergeCell ref="F3:H3"/>
    <mergeCell ref="J3:L3"/>
    <mergeCell ref="B10:D10"/>
    <mergeCell ref="B3:D3"/>
    <mergeCell ref="F10:H10"/>
    <mergeCell ref="F17:H17"/>
    <mergeCell ref="J10:L10"/>
    <mergeCell ref="J17:L17"/>
    <mergeCell ref="N3:P3"/>
    <mergeCell ref="N10:P10"/>
    <mergeCell ref="N17:P17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11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2"/>
  <sheetViews>
    <sheetView topLeftCell="A15" zoomScale="90" zoomScaleNormal="90" workbookViewId="0">
      <selection activeCell="I38" sqref="I38"/>
    </sheetView>
  </sheetViews>
  <sheetFormatPr baseColWidth="10" defaultRowHeight="15"/>
  <cols>
    <col min="1" max="1" width="4.7109375" style="1" customWidth="1"/>
    <col min="2" max="2" width="15.42578125" style="1" customWidth="1"/>
    <col min="3" max="3" width="18.42578125" style="1" customWidth="1"/>
    <col min="4" max="4" width="16.85546875" style="1" customWidth="1"/>
    <col min="5" max="5" width="14.42578125" style="1" customWidth="1"/>
    <col min="6" max="6" width="20" style="1" customWidth="1"/>
    <col min="7" max="7" width="14.7109375" style="1" bestFit="1" customWidth="1"/>
    <col min="8" max="8" width="8.7109375" style="1" customWidth="1"/>
    <col min="9" max="9" width="15.85546875" style="1" customWidth="1"/>
    <col min="10" max="10" width="11.28515625" style="1" customWidth="1"/>
    <col min="11" max="11" width="16.140625" style="1" customWidth="1"/>
    <col min="12" max="12" width="4.7109375" style="1" customWidth="1"/>
    <col min="13" max="14" width="11.42578125" style="1"/>
    <col min="15" max="15" width="21" style="1" bestFit="1" customWidth="1"/>
    <col min="16" max="16" width="17.85546875" style="1" customWidth="1"/>
    <col min="17" max="17" width="26.7109375" style="1" bestFit="1" customWidth="1"/>
    <col min="18" max="18" width="19.28515625" style="1" bestFit="1" customWidth="1"/>
    <col min="19" max="19" width="20.7109375" style="1" customWidth="1"/>
    <col min="20" max="16384" width="11.42578125" style="1"/>
  </cols>
  <sheetData>
    <row r="1" spans="1:19" ht="21">
      <c r="A1" s="62" t="s">
        <v>43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8"/>
      <c r="N1" s="8"/>
      <c r="O1" s="7"/>
      <c r="P1" s="7"/>
      <c r="Q1" s="7"/>
      <c r="R1" s="8"/>
      <c r="S1" s="9"/>
    </row>
    <row r="2" spans="1:19">
      <c r="I2" s="46"/>
      <c r="J2" s="46"/>
      <c r="K2" s="46"/>
    </row>
    <row r="3" spans="1:19">
      <c r="B3" s="20" t="s">
        <v>27</v>
      </c>
      <c r="C3" s="21" t="s">
        <v>28</v>
      </c>
      <c r="D3" s="21" t="s">
        <v>36</v>
      </c>
      <c r="E3" s="21" t="s">
        <v>37</v>
      </c>
      <c r="F3" s="21" t="s">
        <v>40</v>
      </c>
      <c r="G3" s="22" t="s">
        <v>41</v>
      </c>
      <c r="I3" s="20" t="s">
        <v>38</v>
      </c>
      <c r="J3" s="21" t="s">
        <v>35</v>
      </c>
      <c r="K3" s="22" t="s">
        <v>39</v>
      </c>
    </row>
    <row r="4" spans="1:19">
      <c r="B4" s="6" t="s">
        <v>5</v>
      </c>
      <c r="C4" s="4">
        <f t="shared" ref="C4:C9" ca="1" si="0">COUNTIF(Formation,$B4)</f>
        <v>2</v>
      </c>
      <c r="D4" s="4">
        <f ca="1">SUMPRODUCT((FREQUENCY(MATCH(Dates,Client!$B$4:$B$5,0),ROW(INDIRECT("$1:$"&amp;COUNTA(Dates))))&gt;0)*(OFFSET(Client!$C$4,,,COUNTA(Dates)+1)=$B4))</f>
        <v>2</v>
      </c>
      <c r="E4" s="4"/>
      <c r="F4" s="5">
        <f ca="1">Tableau1[[#This Row],[Nbr Formation]]/GETPIVOTDATA("Tot Formation",$B$12)</f>
        <v>0.22222222222222221</v>
      </c>
      <c r="G4" s="23" t="e">
        <f>Stats!$E4/GETPIVOTDATA(" Tot Jours",$B$12)</f>
        <v>#DIV/0!</v>
      </c>
      <c r="I4" s="24">
        <f>SUMPRODUCT((Client!C6:C75="Base")*1,(Client!H6:H75&lt;3.3)*1-(Client!H6:H75&lt;=2.7)*1)</f>
        <v>0</v>
      </c>
      <c r="J4" s="5">
        <f ca="1">Tableau5[[#This Row],[Nbr Passifs]]/Tableau1[[#This Row],[Clients]]</f>
        <v>0</v>
      </c>
      <c r="K4" s="5" t="e">
        <f>Tableau5[[#This Row],[Nbr Passifs]]/I13</f>
        <v>#DIV/0!</v>
      </c>
      <c r="O4"/>
      <c r="S4"/>
    </row>
    <row r="5" spans="1:19">
      <c r="B5" s="6" t="s">
        <v>14</v>
      </c>
      <c r="C5" s="4">
        <f t="shared" ca="1" si="0"/>
        <v>0</v>
      </c>
      <c r="D5" s="4">
        <f ca="1">SUMPRODUCT((FREQUENCY(MATCH(Dates,Client!$B$4:$B$5,0),ROW(INDIRECT("$1:$"&amp;COUNTA(Dates))))&gt;0)*(OFFSET(Client!$C$4,,,COUNTA(Dates)+1)=$B5))</f>
        <v>0</v>
      </c>
      <c r="E5" s="4"/>
      <c r="F5" s="5">
        <f ca="1">Tableau1[[#This Row],[Nbr Formation]]/GETPIVOTDATA("Tot Formation",$B$12)</f>
        <v>0</v>
      </c>
      <c r="G5" s="23" t="e">
        <f>Stats!$E5/GETPIVOTDATA(" Tot Jours",$B$12)</f>
        <v>#DIV/0!</v>
      </c>
      <c r="I5" s="24">
        <f>SUMPRODUCT((Client!C6:C76="initié")*1,(Client!H6:H76&lt;3.3)*1-(Client!H6:H76&lt;=2.7)*1)</f>
        <v>0</v>
      </c>
      <c r="J5" s="5" t="e">
        <f ca="1">Tableau5[[#This Row],[Nbr Passifs]]/Tableau1[[#This Row],[Clients]]</f>
        <v>#DIV/0!</v>
      </c>
      <c r="K5" s="5" t="e">
        <f>Tableau5[[#This Row],[Nbr Passifs]]/I13</f>
        <v>#DIV/0!</v>
      </c>
      <c r="O5"/>
      <c r="S5"/>
    </row>
    <row r="6" spans="1:19">
      <c r="B6" s="24" t="s">
        <v>29</v>
      </c>
      <c r="C6" s="4">
        <f t="shared" ca="1" si="0"/>
        <v>0</v>
      </c>
      <c r="D6" s="4">
        <f ca="1">SUMPRODUCT((FREQUENCY(MATCH(Dates,Client!$B$4:$B$5,0),ROW(INDIRECT("$1:$"&amp;COUNTA(Dates))))&gt;0)*(OFFSET(Client!$C$4,,,COUNTA(Dates)+1)=$B6))</f>
        <v>0</v>
      </c>
      <c r="E6" s="4"/>
      <c r="F6" s="5">
        <f ca="1">Tableau1[[#This Row],[Nbr Formation]]/GETPIVOTDATA("Tot Formation",$B$12)</f>
        <v>0</v>
      </c>
      <c r="G6" s="23" t="e">
        <f>Stats!$E6/GETPIVOTDATA(" Tot Jours",$B$12)</f>
        <v>#DIV/0!</v>
      </c>
      <c r="I6" s="24">
        <f>SUMPRODUCT((Client!C6:C77="Perfectionnement")*1,(Client!H6:H77&lt;3.3)*1-(Client!H6:H77&lt;=2.7)*1)</f>
        <v>0</v>
      </c>
      <c r="J6" s="5" t="e">
        <f ca="1">Tableau5[[#This Row],[Nbr Passifs]]/Tableau1[[#This Row],[Clients]]</f>
        <v>#DIV/0!</v>
      </c>
      <c r="K6" s="5" t="e">
        <f>Tableau5[[#This Row],[Nbr Passifs]]/I13</f>
        <v>#DIV/0!</v>
      </c>
      <c r="O6" s="51"/>
      <c r="P6"/>
      <c r="Q6"/>
      <c r="R6"/>
      <c r="S6"/>
    </row>
    <row r="7" spans="1:19">
      <c r="B7" s="24" t="s">
        <v>34</v>
      </c>
      <c r="C7" s="4">
        <f t="shared" ca="1" si="0"/>
        <v>0</v>
      </c>
      <c r="D7" s="4">
        <f ca="1">SUMPRODUCT((FREQUENCY(MATCH(Dates,Client!$B$4:$B$5,0),ROW(INDIRECT("$1:$"&amp;COUNTA(Dates))))&gt;0)*(OFFSET(Client!$C$4,,,COUNTA(Dates)+1)=$B7))</f>
        <v>0</v>
      </c>
      <c r="E7" s="4"/>
      <c r="F7" s="5">
        <f ca="1">Tableau1[[#This Row],[Nbr Formation]]/GETPIVOTDATA("Tot Formation",$B$12)</f>
        <v>0</v>
      </c>
      <c r="G7" s="23" t="e">
        <f>Stats!$E7/GETPIVOTDATA(" Tot Jours",$B$12)</f>
        <v>#DIV/0!</v>
      </c>
      <c r="I7" s="24">
        <f>SUMPRODUCT((Client!C6:C78="Nouveauté")*1,(Client!H6:H78&lt;3.3)*1-(Client!H6:H78&lt;=2.7)*1)</f>
        <v>0</v>
      </c>
      <c r="J7" s="5" t="e">
        <f ca="1">Tableau5[[#This Row],[Nbr Passifs]]/Tableau1[[#This Row],[Clients]]</f>
        <v>#DIV/0!</v>
      </c>
      <c r="K7" s="5" t="e">
        <f>Tableau5[[#This Row],[Nbr Passifs]]/I13</f>
        <v>#DIV/0!</v>
      </c>
      <c r="O7" s="51"/>
      <c r="P7"/>
      <c r="Q7"/>
      <c r="R7"/>
      <c r="S7"/>
    </row>
    <row r="8" spans="1:19">
      <c r="B8" s="24" t="s">
        <v>10</v>
      </c>
      <c r="C8" s="4">
        <f t="shared" ca="1" si="0"/>
        <v>0</v>
      </c>
      <c r="D8" s="4">
        <f ca="1">SUMPRODUCT((FREQUENCY(MATCH(Dates,Client!$B$4:$B$5,0),ROW(INDIRECT("$1:$"&amp;COUNTA(Dates))))&gt;0)*(OFFSET(Client!$C$4,,,COUNTA(Dates)+1)=$B8))</f>
        <v>0</v>
      </c>
      <c r="E8" s="4"/>
      <c r="F8" s="5">
        <f ca="1">Tableau1[[#This Row],[Nbr Formation]]/GETPIVOTDATA("Tot Formation",$B$12)</f>
        <v>0</v>
      </c>
      <c r="G8" s="23" t="e">
        <f>Stats!$E8/GETPIVOTDATA(" Tot Jours",$B$12)</f>
        <v>#DIV/0!</v>
      </c>
      <c r="I8" s="24">
        <f>SUMPRODUCT((Client!C6:C79="Personnalisé")*1,(Client!H6:H79&lt;3.3)*1-(Client!H6:H79&lt;=2.7)*1)</f>
        <v>0</v>
      </c>
      <c r="J8" s="5" t="e">
        <f ca="1">Tableau5[[#This Row],[Nbr Passifs]]/Tableau1[[#This Row],[Clients]]</f>
        <v>#DIV/0!</v>
      </c>
      <c r="K8" s="5" t="e">
        <f>Tableau5[[#This Row],[Nbr Passifs]]/I13</f>
        <v>#DIV/0!</v>
      </c>
      <c r="O8" s="51"/>
      <c r="P8"/>
      <c r="Q8"/>
      <c r="R8"/>
      <c r="S8"/>
    </row>
    <row r="9" spans="1:19">
      <c r="B9" s="25" t="s">
        <v>42</v>
      </c>
      <c r="C9" s="19">
        <f t="shared" ca="1" si="0"/>
        <v>0</v>
      </c>
      <c r="D9" s="19">
        <f ca="1">SUMPRODUCT((FREQUENCY(MATCH(Dates,Client!$B$4:$B$5,0),ROW(INDIRECT("$1:$"&amp;COUNTA(Dates))))&gt;0)*(OFFSET(Client!$C$4,,,COUNTA(Dates)+1)=$B9))</f>
        <v>0</v>
      </c>
      <c r="E9" s="19"/>
      <c r="F9" s="5">
        <f ca="1">Tableau1[[#This Row],[Nbr Formation]]/GETPIVOTDATA("Tot Formation",$B$12)</f>
        <v>0</v>
      </c>
      <c r="G9" s="23" t="e">
        <f>Stats!$E9/GETPIVOTDATA(" Tot Jours",$B$12)</f>
        <v>#DIV/0!</v>
      </c>
      <c r="I9" s="44">
        <f>SUMPRODUCT((Client!C6:C80="Composer")*1,(Client!H6:H80&lt;3.3)*1-(Client!H6:H80&lt;=2.7)*1)</f>
        <v>0</v>
      </c>
      <c r="J9" s="45" t="e">
        <f ca="1">Tableau5[[#This Row],[Nbr Passifs]]/Tableau1[[#This Row],[Clients]]</f>
        <v>#DIV/0!</v>
      </c>
      <c r="K9" s="5" t="e">
        <f>Tableau5[[#This Row],[Nbr Passifs]]/I13</f>
        <v>#DIV/0!</v>
      </c>
      <c r="P9"/>
      <c r="Q9"/>
      <c r="R9"/>
      <c r="S9"/>
    </row>
    <row r="10" spans="1:19">
      <c r="P10"/>
      <c r="Q10"/>
      <c r="R10"/>
      <c r="S10"/>
    </row>
    <row r="11" spans="1:19">
      <c r="O11" s="51"/>
      <c r="P11"/>
      <c r="Q11"/>
      <c r="R11"/>
      <c r="S11"/>
    </row>
    <row r="12" spans="1:19">
      <c r="B12" s="60" t="s">
        <v>47</v>
      </c>
      <c r="C12" s="60" t="s">
        <v>48</v>
      </c>
      <c r="D12" s="60" t="s">
        <v>49</v>
      </c>
      <c r="F12" s="49" t="s">
        <v>45</v>
      </c>
      <c r="G12" s="50">
        <f ca="1">SUMPRODUCT((FREQUENCY(MATCH(Dates,Client!$B$4:$B$5,0),ROW(INDIRECT("$1:$"&amp;COUNTA(Dates))))&gt;0)*(OFFSET(Client!$D$4:$D$5,,,COUNTA(Dates)+1)="Agence"))</f>
        <v>1</v>
      </c>
      <c r="I12" s="52" t="s">
        <v>9</v>
      </c>
      <c r="O12" s="51"/>
      <c r="P12"/>
      <c r="Q12"/>
      <c r="R12"/>
      <c r="S12"/>
    </row>
    <row r="13" spans="1:19">
      <c r="B13" s="54">
        <v>16</v>
      </c>
      <c r="C13" s="54">
        <v>9</v>
      </c>
      <c r="D13" s="54"/>
      <c r="F13" s="49" t="s">
        <v>44</v>
      </c>
      <c r="G13" s="50">
        <f ca="1">SUMPRODUCT((FREQUENCY(MATCH(Dates,Client!$B$4:$B$5,0),ROW(INDIRECT("$1:$"&amp;COUNTA(Dates))))&gt;0)*(OFFSET(Client!$D$4:$D$5,,,COUNTA(Dates)+1)="Site"))</f>
        <v>1</v>
      </c>
      <c r="I13" s="53">
        <f>SUM(Tableau5[Nbr Passifs])</f>
        <v>0</v>
      </c>
      <c r="O13" s="51"/>
      <c r="P13"/>
      <c r="Q13"/>
      <c r="R13"/>
      <c r="S13"/>
    </row>
    <row r="14" spans="1:19">
      <c r="O14"/>
      <c r="P14"/>
      <c r="Q14"/>
      <c r="R14"/>
    </row>
    <row r="15" spans="1:19">
      <c r="O15"/>
      <c r="P15"/>
      <c r="Q15"/>
      <c r="R15"/>
    </row>
    <row r="16" spans="1:19">
      <c r="O16"/>
      <c r="P16"/>
      <c r="Q16"/>
      <c r="R16"/>
    </row>
    <row r="17" spans="15:18">
      <c r="O17"/>
      <c r="P17"/>
      <c r="Q17"/>
      <c r="R17"/>
    </row>
    <row r="18" spans="15:18">
      <c r="O18"/>
      <c r="P18"/>
      <c r="Q18"/>
      <c r="R18"/>
    </row>
    <row r="19" spans="15:18">
      <c r="O19"/>
      <c r="P19"/>
      <c r="Q19"/>
      <c r="R19"/>
    </row>
    <row r="20" spans="15:18">
      <c r="O20"/>
      <c r="P20"/>
      <c r="Q20"/>
      <c r="R20"/>
    </row>
    <row r="21" spans="15:18">
      <c r="O21"/>
      <c r="P21"/>
      <c r="Q21"/>
      <c r="R21"/>
    </row>
    <row r="22" spans="15:18">
      <c r="O22"/>
      <c r="P22"/>
      <c r="Q22"/>
      <c r="R22"/>
    </row>
  </sheetData>
  <mergeCells count="1">
    <mergeCell ref="A1:L1"/>
  </mergeCells>
  <phoneticPr fontId="12" type="noConversion"/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Satisfaction</vt:lpstr>
      <vt:lpstr>Stats</vt:lpstr>
      <vt:lpstr>Axclient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dkoch</cp:lastModifiedBy>
  <cp:lastPrinted>2015-02-04T13:59:56Z</cp:lastPrinted>
  <dcterms:created xsi:type="dcterms:W3CDTF">2015-01-20T20:45:39Z</dcterms:created>
  <dcterms:modified xsi:type="dcterms:W3CDTF">2015-03-05T16:42:47Z</dcterms:modified>
</cp:coreProperties>
</file>