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henryth/Desktop/"/>
    </mc:Choice>
  </mc:AlternateContent>
  <bookViews>
    <workbookView xWindow="0" yWindow="460" windowWidth="38400" windowHeight="19740"/>
  </bookViews>
  <sheets>
    <sheet name="JF" sheetId="3" r:id="rId1"/>
    <sheet name="AVANT 2014" sheetId="4" r:id="rId2"/>
    <sheet name="2014" sheetId="5" r:id="rId3"/>
    <sheet name="2015" sheetId="6" r:id="rId4"/>
    <sheet name="2016" sheetId="7" r:id="rId5"/>
    <sheet name="2017" sheetId="8" r:id="rId6"/>
    <sheet name="2018" sheetId="9" r:id="rId7"/>
    <sheet name="2019" sheetId="11" r:id="rId8"/>
    <sheet name="CALCUL" sheetId="2" r:id="rId9"/>
  </sheets>
  <definedNames>
    <definedName name="JF" localSheetId="3">Tableau1[]</definedName>
    <definedName name="JF" localSheetId="4">Tableau1[]</definedName>
    <definedName name="JF" localSheetId="5">Tableau1[]</definedName>
    <definedName name="JF" localSheetId="6">Tableau1[]</definedName>
    <definedName name="JF" localSheetId="7">Tableau1[]</definedName>
    <definedName name="JF">Tableau1[]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5" l="1"/>
  <c r="D3" i="5"/>
  <c r="E3" i="5"/>
  <c r="F3" i="5"/>
  <c r="E2" i="5"/>
  <c r="H2" i="5"/>
  <c r="F2" i="5"/>
  <c r="I2" i="5"/>
  <c r="H2" i="6"/>
  <c r="E2" i="6"/>
  <c r="F2" i="6"/>
  <c r="I2" i="6"/>
  <c r="H2" i="7"/>
  <c r="E2" i="7"/>
  <c r="F2" i="7"/>
  <c r="I2" i="7"/>
  <c r="H2" i="8"/>
  <c r="E2" i="8"/>
  <c r="F2" i="8"/>
  <c r="I2" i="8"/>
  <c r="H2" i="9"/>
  <c r="E2" i="9"/>
  <c r="F2" i="9"/>
  <c r="I2" i="9"/>
  <c r="H2" i="11"/>
  <c r="E2" i="11"/>
  <c r="F2" i="11"/>
  <c r="I2" i="11"/>
  <c r="D2" i="11"/>
  <c r="C2" i="11"/>
  <c r="D2" i="9"/>
  <c r="C2" i="9"/>
  <c r="D2" i="8"/>
  <c r="C2" i="8"/>
  <c r="D2" i="7"/>
  <c r="C2" i="7"/>
  <c r="D2" i="6"/>
  <c r="C2" i="6"/>
  <c r="C2" i="5"/>
  <c r="E2" i="2"/>
  <c r="C3" i="2"/>
  <c r="D3" i="2"/>
  <c r="E3" i="2"/>
  <c r="C4" i="2"/>
  <c r="D4" i="2"/>
  <c r="E4" i="2"/>
  <c r="C5" i="2"/>
  <c r="D5" i="2"/>
  <c r="E5" i="2"/>
  <c r="C6" i="2"/>
  <c r="D6" i="2"/>
  <c r="E6" i="2"/>
  <c r="F6" i="2"/>
  <c r="G6" i="2"/>
  <c r="C7" i="2"/>
  <c r="D7" i="2"/>
  <c r="E7" i="2"/>
  <c r="C8" i="2"/>
  <c r="D8" i="2"/>
  <c r="E8" i="2"/>
  <c r="C9" i="2"/>
  <c r="D9" i="2"/>
  <c r="E9" i="2"/>
  <c r="E10" i="2"/>
  <c r="C11" i="2"/>
  <c r="D11" i="2"/>
  <c r="E11" i="2"/>
  <c r="C12" i="2"/>
  <c r="D12" i="2"/>
  <c r="E12" i="2"/>
  <c r="C13" i="2"/>
  <c r="D13" i="2"/>
  <c r="E13" i="2"/>
  <c r="F13" i="2"/>
  <c r="G13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F19" i="2"/>
  <c r="G19" i="2"/>
  <c r="C20" i="2"/>
  <c r="D20" i="2"/>
  <c r="E20" i="2"/>
  <c r="C21" i="2"/>
  <c r="D21" i="2"/>
  <c r="E21" i="2"/>
  <c r="C22" i="2"/>
  <c r="D22" i="2"/>
  <c r="E22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C31" i="2"/>
  <c r="D31" i="2"/>
  <c r="E31" i="2"/>
  <c r="C32" i="2"/>
  <c r="D32" i="2"/>
  <c r="E32" i="2"/>
  <c r="C33" i="2"/>
  <c r="D33" i="2"/>
  <c r="E33" i="2"/>
  <c r="C34" i="2"/>
  <c r="D34" i="2"/>
  <c r="E34" i="2"/>
  <c r="F34" i="2"/>
  <c r="G34" i="2"/>
  <c r="D2" i="5"/>
  <c r="D55" i="2"/>
  <c r="D56" i="2"/>
  <c r="D57" i="2"/>
  <c r="D58" i="2"/>
  <c r="D59" i="2"/>
  <c r="D60" i="2"/>
  <c r="D61" i="2"/>
  <c r="D62" i="2"/>
  <c r="D63" i="2"/>
  <c r="G63" i="2"/>
  <c r="D48" i="2"/>
  <c r="D49" i="2"/>
  <c r="D50" i="2"/>
  <c r="D51" i="2"/>
  <c r="D52" i="2"/>
  <c r="D53" i="2"/>
  <c r="G53" i="2"/>
  <c r="D42" i="2"/>
  <c r="D43" i="2"/>
  <c r="D45" i="2"/>
  <c r="D46" i="2"/>
  <c r="D47" i="2"/>
  <c r="G47" i="2"/>
  <c r="D40" i="2"/>
  <c r="D41" i="2"/>
  <c r="G41" i="2"/>
  <c r="D36" i="2"/>
  <c r="D37" i="2"/>
  <c r="G37" i="2"/>
  <c r="D38" i="2"/>
  <c r="C55" i="2"/>
  <c r="C56" i="2"/>
  <c r="C57" i="2"/>
  <c r="C58" i="2"/>
  <c r="C59" i="2"/>
  <c r="C60" i="2"/>
  <c r="C61" i="2"/>
  <c r="C62" i="2"/>
  <c r="C63" i="2"/>
  <c r="F63" i="2"/>
  <c r="C48" i="2"/>
  <c r="C49" i="2"/>
  <c r="C50" i="2"/>
  <c r="C51" i="2"/>
  <c r="C52" i="2"/>
  <c r="C53" i="2"/>
  <c r="F53" i="2"/>
  <c r="E35" i="2"/>
  <c r="C36" i="2"/>
  <c r="E36" i="2"/>
  <c r="C37" i="2"/>
  <c r="E37" i="2"/>
  <c r="C38" i="2"/>
  <c r="E38" i="2"/>
  <c r="E39" i="2"/>
  <c r="C40" i="2"/>
  <c r="E40" i="2"/>
  <c r="C41" i="2"/>
  <c r="E41" i="2"/>
  <c r="C42" i="2"/>
  <c r="E42" i="2"/>
  <c r="C43" i="2"/>
  <c r="E43" i="2"/>
  <c r="E44" i="2"/>
  <c r="C45" i="2"/>
  <c r="E45" i="2"/>
  <c r="C46" i="2"/>
  <c r="E46" i="2"/>
  <c r="C47" i="2"/>
  <c r="E47" i="2"/>
  <c r="E49" i="2"/>
  <c r="E50" i="2"/>
  <c r="E51" i="2"/>
  <c r="E52" i="2"/>
  <c r="E53" i="2"/>
  <c r="E54" i="2"/>
  <c r="F47" i="2"/>
  <c r="F41" i="2"/>
  <c r="F37" i="2"/>
  <c r="E48" i="2"/>
  <c r="E55" i="2"/>
  <c r="E56" i="2"/>
  <c r="E57" i="2"/>
  <c r="E58" i="2"/>
  <c r="E59" i="2"/>
  <c r="E60" i="2"/>
  <c r="E61" i="2"/>
  <c r="E62" i="2"/>
  <c r="E63" i="2"/>
  <c r="E64" i="2"/>
</calcChain>
</file>

<file path=xl/sharedStrings.xml><?xml version="1.0" encoding="utf-8"?>
<sst xmlns="http://schemas.openxmlformats.org/spreadsheetml/2006/main" count="152" uniqueCount="38">
  <si>
    <t>Jour de l'An</t>
  </si>
  <si>
    <t>Lundi de Pâques</t>
  </si>
  <si>
    <t>Fête du Travail</t>
  </si>
  <si>
    <t>Jeudi de l'Ascension</t>
  </si>
  <si>
    <t>Lundi de la Pentecôte</t>
  </si>
  <si>
    <t>Fête Nationale</t>
  </si>
  <si>
    <t>Assomption</t>
  </si>
  <si>
    <t>Toussaint</t>
  </si>
  <si>
    <t>Fête de l'Armistice</t>
  </si>
  <si>
    <t>Fête du Roi</t>
  </si>
  <si>
    <t>Noël</t>
  </si>
  <si>
    <t>Octroi</t>
  </si>
  <si>
    <t>?</t>
  </si>
  <si>
    <t>2009 aucun jour</t>
  </si>
  <si>
    <t>jo</t>
  </si>
  <si>
    <t>jo+jf</t>
  </si>
  <si>
    <t>RAISON</t>
  </si>
  <si>
    <t>JOUR</t>
  </si>
  <si>
    <t>Début
période</t>
  </si>
  <si>
    <t>Fin
période</t>
  </si>
  <si>
    <t>Total</t>
  </si>
  <si>
    <t>J. ouvr.</t>
  </si>
  <si>
    <t>J. ouvr.
prestés</t>
  </si>
  <si>
    <t>J. cal.</t>
  </si>
  <si>
    <t>Total
précédent</t>
  </si>
  <si>
    <t>Total
actuel</t>
  </si>
  <si>
    <t>Attention, les jours fériés de cette année ne sont pas implémentés !</t>
  </si>
  <si>
    <t>Implémentez ici le résultat de votre calcul manuel pour la période précédent la date d'octroi de 2014.</t>
  </si>
  <si>
    <t>Autres</t>
  </si>
  <si>
    <t>ABS SUPPLEMENTAIRE - REGIME</t>
  </si>
  <si>
    <t>Début</t>
  </si>
  <si>
    <t>Fin</t>
  </si>
  <si>
    <t>Nb semaine</t>
  </si>
  <si>
    <t>Jour(s) de non-prestation - semaine 1</t>
  </si>
  <si>
    <t>Jour(s) de non-prestation - semaine 2</t>
  </si>
  <si>
    <t>Jour(s) de non-prestation - semaine 3</t>
  </si>
  <si>
    <t>Attention, les jours fériés de 2019 ne sont pas implémentés !</t>
  </si>
  <si>
    <t>Attention, les absences supplémentaires ne comptabilisent pas les demi-jours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</si>
</sst>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,\ d\ mmm\,\ yyyy"/>
    <numFmt numFmtId="165" formatCode="dd\.mm\.yy"/>
    <numFmt numFmtId="166" formatCode="dd\.mm"/>
    <numFmt numFmtId="167" formatCode="dd\.mm\.yy;@"/>
    <numFmt numFmtId="168" formatCode="dddd\ dd\.mm\.yyyy"/>
  </numFmts>
  <fonts count="10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5050"/>
        <bgColor theme="5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85351115451523"/>
      </left>
      <right style="thin">
        <color theme="5" tint="0.39985351115451523"/>
      </right>
      <top style="thin">
        <color theme="5" tint="0.39985351115451523"/>
      </top>
      <bottom style="thin">
        <color theme="5" tint="0.39985351115451523"/>
      </bottom>
      <diagonal/>
    </border>
    <border>
      <left style="thin">
        <color theme="5" tint="0.39982299264503923"/>
      </left>
      <right style="thin">
        <color theme="5" tint="0.39982299264503923"/>
      </right>
      <top style="thin">
        <color theme="5" tint="0.39982299264503923"/>
      </top>
      <bottom style="thin">
        <color theme="5" tint="0.39982299264503923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6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16" fontId="1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6" fontId="7" fillId="0" borderId="3" xfId="0" applyNumberFormat="1" applyFont="1" applyFill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8" fillId="6" borderId="12" xfId="0" applyFont="1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 wrapText="1"/>
    </xf>
    <xf numFmtId="168" fontId="0" fillId="5" borderId="13" xfId="0" applyNumberForma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168" fontId="9" fillId="5" borderId="13" xfId="0" applyNumberFormat="1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88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dd\.mm\.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56" totalsRowShown="0" headerRowDxfId="87" dataDxfId="86">
  <autoFilter ref="A1:B56"/>
  <sortState ref="A2:B56">
    <sortCondition ref="B1:B56"/>
  </sortState>
  <tableColumns count="2">
    <tableColumn id="1" name="RAISON" dataDxfId="85"/>
    <tableColumn id="2" name="JOUR" dataDxfId="84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ABS_2014" displayName="ABS_2014" ref="A1:F3" headerRowDxfId="83" dataDxfId="82">
  <autoFilter ref="A1:F3"/>
  <tableColumns count="6">
    <tableColumn id="1" name="Début_x000a_période" totalsRowLabel="Total" dataDxfId="81" totalsRowDxfId="80"/>
    <tableColumn id="2" name="Fin_x000a_période" dataDxfId="79" totalsRowDxfId="78"/>
    <tableColumn id="3" name="J. cal." dataDxfId="77" totalsRowDxfId="76">
      <calculatedColumnFormula>_xlfn.DAYS(B2,A2)+1</calculatedColumnFormula>
    </tableColumn>
    <tableColumn id="4" name="J. ouvr." dataDxfId="75" totalsRowDxfId="74">
      <calculatedColumnFormula>NETWORKDAYS(A2,B2)</calculatedColumnFormula>
    </tableColumn>
    <tableColumn id="5" name="J. ouvr._x000a_prestés" dataDxfId="73" totalsRowDxfId="72">
      <calculatedColumnFormula>NETWORKDAYS(A2,B2,Tableau1[JOUR])</calculatedColumnFormula>
    </tableColumn>
    <tableColumn id="6" name="Total" totalsRowFunction="sum" dataDxfId="71" totalsRowDxfId="70">
      <calculatedColumnFormula>F1+E2</calculatedColumnFormula>
    </tableColumn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id="7" name="ABS_2015" displayName="ABS_2015" ref="A1:F2" headerRowDxfId="69" dataDxfId="68">
  <autoFilter ref="A1:F2"/>
  <tableColumns count="6">
    <tableColumn id="1" name="Début_x000a_période" totalsRowLabel="Total" dataDxfId="67" totalsRowDxfId="66"/>
    <tableColumn id="2" name="Fin_x000a_période" dataDxfId="65" totalsRowDxfId="64"/>
    <tableColumn id="3" name="J. cal." dataDxfId="63" totalsRowDxfId="62">
      <calculatedColumnFormula>_xlfn.DAYS(B2,A2)+1</calculatedColumnFormula>
    </tableColumn>
    <tableColumn id="4" name="J. ouvr." dataDxfId="61" totalsRowDxfId="60">
      <calculatedColumnFormula>NETWORKDAYS(A2,B2)</calculatedColumnFormula>
    </tableColumn>
    <tableColumn id="5" name="J. ouvr._x000a_prestés" dataDxfId="59" totalsRowDxfId="58">
      <calculatedColumnFormula>NETWORKDAYS(A2,B2,Tableau1[JOUR])</calculatedColumnFormula>
    </tableColumn>
    <tableColumn id="6" name="Total" totalsRowFunction="sum" dataDxfId="57" totalsRowDxfId="56">
      <calculatedColumnFormula>F1+E2</calculatedColumnFormula>
    </tableColumn>
  </tableColumns>
  <tableStyleInfo name="TableStyleMedium21" showFirstColumn="0" showLastColumn="0" showRowStripes="1" showColumnStripes="0"/>
</table>
</file>

<file path=xl/tables/table4.xml><?xml version="1.0" encoding="utf-8"?>
<table xmlns="http://schemas.openxmlformats.org/spreadsheetml/2006/main" id="9" name="ABS_2016" displayName="ABS_2016" ref="A1:F2" headerRowDxfId="55" dataDxfId="54">
  <autoFilter ref="A1:F2"/>
  <tableColumns count="6">
    <tableColumn id="1" name="Début_x000a_période" totalsRowLabel="Total" dataDxfId="53" totalsRowDxfId="52"/>
    <tableColumn id="2" name="Fin_x000a_période" dataDxfId="51" totalsRowDxfId="50"/>
    <tableColumn id="3" name="J. cal." dataDxfId="49" totalsRowDxfId="48">
      <calculatedColumnFormula>_xlfn.DAYS(B2,A2)+1</calculatedColumnFormula>
    </tableColumn>
    <tableColumn id="4" name="J. ouvr." dataDxfId="47" totalsRowDxfId="46">
      <calculatedColumnFormula>NETWORKDAYS(A2,B2)</calculatedColumnFormula>
    </tableColumn>
    <tableColumn id="5" name="J. ouvr._x000a_prestés" dataDxfId="45" totalsRowDxfId="44">
      <calculatedColumnFormula>NETWORKDAYS(A2,B2,Tableau1[JOUR])</calculatedColumnFormula>
    </tableColumn>
    <tableColumn id="6" name="Total" totalsRowFunction="sum" dataDxfId="43" totalsRowDxfId="42">
      <calculatedColumnFormula>F1+E2</calculatedColumnFormula>
    </tableColumn>
  </tableColumns>
  <tableStyleInfo name="TableStyleMedium21" showFirstColumn="0" showLastColumn="0" showRowStripes="1" showColumnStripes="0"/>
</table>
</file>

<file path=xl/tables/table5.xml><?xml version="1.0" encoding="utf-8"?>
<table xmlns="http://schemas.openxmlformats.org/spreadsheetml/2006/main" id="10" name="ABS_2017" displayName="ABS_2017" ref="A1:F2" headerRowDxfId="41" dataDxfId="40">
  <autoFilter ref="A1:F2"/>
  <tableColumns count="6">
    <tableColumn id="1" name="Début_x000a_période" totalsRowLabel="Total" dataDxfId="39" totalsRowDxfId="38"/>
    <tableColumn id="2" name="Fin_x000a_période" dataDxfId="37" totalsRowDxfId="36"/>
    <tableColumn id="3" name="J. cal." dataDxfId="35" totalsRowDxfId="34">
      <calculatedColumnFormula>_xlfn.DAYS(B2,A2)+1</calculatedColumnFormula>
    </tableColumn>
    <tableColumn id="4" name="J. ouvr." dataDxfId="33" totalsRowDxfId="32">
      <calculatedColumnFormula>NETWORKDAYS(A2,B2)</calculatedColumnFormula>
    </tableColumn>
    <tableColumn id="5" name="J. ouvr._x000a_prestés" dataDxfId="31" totalsRowDxfId="30">
      <calculatedColumnFormula>NETWORKDAYS(A2,B2,Tableau1[JOUR])</calculatedColumnFormula>
    </tableColumn>
    <tableColumn id="6" name="Total" totalsRowFunction="sum" dataDxfId="29" totalsRowDxfId="28">
      <calculatedColumnFormula>F1+E2</calculatedColumnFormula>
    </tableColumn>
  </tableColumns>
  <tableStyleInfo name="TableStyleMedium21" showFirstColumn="0" showLastColumn="0" showRowStripes="1" showColumnStripes="0"/>
</table>
</file>

<file path=xl/tables/table6.xml><?xml version="1.0" encoding="utf-8"?>
<table xmlns="http://schemas.openxmlformats.org/spreadsheetml/2006/main" id="11" name="ABS_2018" displayName="ABS_2018" ref="A1:F2" headerRowDxfId="27" dataDxfId="26">
  <autoFilter ref="A1:F2"/>
  <tableColumns count="6">
    <tableColumn id="1" name="Début_x000a_période" totalsRowLabel="Total" dataDxfId="25" totalsRowDxfId="24"/>
    <tableColumn id="2" name="Fin_x000a_période" dataDxfId="23" totalsRowDxfId="22"/>
    <tableColumn id="3" name="J. cal." dataDxfId="21" totalsRowDxfId="20">
      <calculatedColumnFormula>_xlfn.DAYS(B2,A2)+1</calculatedColumnFormula>
    </tableColumn>
    <tableColumn id="4" name="J. ouvr." dataDxfId="19" totalsRowDxfId="18">
      <calculatedColumnFormula>NETWORKDAYS(A2,B2)</calculatedColumnFormula>
    </tableColumn>
    <tableColumn id="5" name="J. ouvr._x000a_prestés" dataDxfId="17" totalsRowDxfId="16">
      <calculatedColumnFormula>NETWORKDAYS(A2,B2,Tableau1[JOUR])</calculatedColumnFormula>
    </tableColumn>
    <tableColumn id="6" name="Total" totalsRowFunction="sum" dataDxfId="15" totalsRowDxfId="14">
      <calculatedColumnFormula>F1+E2</calculatedColumnFormula>
    </tableColumn>
  </tableColumns>
  <tableStyleInfo name="TableStyleMedium21" showFirstColumn="0" showLastColumn="0" showRowStripes="1" showColumnStripes="0"/>
</table>
</file>

<file path=xl/tables/table7.xml><?xml version="1.0" encoding="utf-8"?>
<table xmlns="http://schemas.openxmlformats.org/spreadsheetml/2006/main" id="12" name="ABS_2019" displayName="ABS_2019" ref="A1:F2" headerRowDxfId="13" dataDxfId="12">
  <autoFilter ref="A1:F2"/>
  <tableColumns count="6">
    <tableColumn id="1" name="Début_x000a_période" totalsRowLabel="Total" dataDxfId="11" totalsRowDxfId="10"/>
    <tableColumn id="2" name="Fin_x000a_période" dataDxfId="9" totalsRowDxfId="8"/>
    <tableColumn id="3" name="J. cal." dataDxfId="7" totalsRowDxfId="6">
      <calculatedColumnFormula>_xlfn.DAYS(B2,A2)+1</calculatedColumnFormula>
    </tableColumn>
    <tableColumn id="4" name="J. ouvr." dataDxfId="5" totalsRowDxfId="4">
      <calculatedColumnFormula>NETWORKDAYS(A2,B2)</calculatedColumnFormula>
    </tableColumn>
    <tableColumn id="5" name="J. ouvr._x000a_prestés" dataDxfId="3" totalsRowDxfId="2">
      <calculatedColumnFormula>NETWORKDAYS(A2,B2,Tableau1[JOUR])</calculatedColumnFormula>
    </tableColumn>
    <tableColumn id="6" name="Total" totalsRowFunction="sum" dataDxfId="1" totalsRowDxfId="0">
      <calculatedColumnFormula>F1+E2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1"/>
  </sheetPr>
  <dimension ref="A1:J56"/>
  <sheetViews>
    <sheetView tabSelected="1" workbookViewId="0">
      <selection activeCell="D4" sqref="D4:F4"/>
    </sheetView>
  </sheetViews>
  <sheetFormatPr baseColWidth="10" defaultRowHeight="15" x14ac:dyDescent="0.2"/>
  <cols>
    <col min="1" max="1" width="21" style="46" customWidth="1"/>
    <col min="2" max="2" width="21" style="48" customWidth="1"/>
    <col min="3" max="3" width="10.83203125" style="46"/>
    <col min="4" max="6" width="22.83203125" style="46" customWidth="1"/>
    <col min="7" max="16384" width="10.83203125" style="46"/>
  </cols>
  <sheetData>
    <row r="1" spans="1:10" ht="15" customHeight="1" x14ac:dyDescent="0.2">
      <c r="A1" s="5" t="s">
        <v>16</v>
      </c>
      <c r="B1" s="6" t="s">
        <v>17</v>
      </c>
      <c r="D1" s="55" t="s">
        <v>29</v>
      </c>
      <c r="E1" s="55"/>
      <c r="F1" s="55"/>
      <c r="G1"/>
      <c r="H1" s="56" t="s">
        <v>36</v>
      </c>
      <c r="I1" s="56"/>
      <c r="J1" s="56"/>
    </row>
    <row r="2" spans="1:10" ht="15" customHeight="1" x14ac:dyDescent="0.2">
      <c r="A2" s="46" t="s">
        <v>0</v>
      </c>
      <c r="B2" s="47">
        <v>41640</v>
      </c>
      <c r="D2" s="51" t="s">
        <v>30</v>
      </c>
      <c r="E2" s="51" t="s">
        <v>31</v>
      </c>
      <c r="F2" s="51" t="s">
        <v>32</v>
      </c>
      <c r="G2"/>
      <c r="H2" s="56"/>
      <c r="I2" s="56"/>
      <c r="J2" s="56"/>
    </row>
    <row r="3" spans="1:10" x14ac:dyDescent="0.2">
      <c r="A3" s="46" t="s">
        <v>1</v>
      </c>
      <c r="B3" s="47">
        <v>41750</v>
      </c>
      <c r="D3" s="52">
        <v>41640</v>
      </c>
      <c r="E3" s="52">
        <v>42004</v>
      </c>
      <c r="F3" s="53">
        <v>2</v>
      </c>
      <c r="G3"/>
      <c r="H3"/>
    </row>
    <row r="4" spans="1:10" ht="15" customHeight="1" x14ac:dyDescent="0.2">
      <c r="A4" s="46" t="s">
        <v>2</v>
      </c>
      <c r="B4" s="47">
        <v>41760</v>
      </c>
      <c r="D4" s="55" t="s">
        <v>33</v>
      </c>
      <c r="E4" s="55"/>
      <c r="F4" s="55"/>
      <c r="H4" s="56" t="s">
        <v>37</v>
      </c>
      <c r="I4" s="56"/>
      <c r="J4" s="56"/>
    </row>
    <row r="5" spans="1:10" ht="15" customHeight="1" x14ac:dyDescent="0.2">
      <c r="A5" s="46" t="s">
        <v>3</v>
      </c>
      <c r="B5" s="47">
        <v>41788</v>
      </c>
      <c r="D5" s="54">
        <v>41649</v>
      </c>
      <c r="E5" s="54"/>
      <c r="F5" s="54"/>
      <c r="H5" s="56"/>
      <c r="I5" s="56"/>
      <c r="J5" s="56"/>
    </row>
    <row r="6" spans="1:10" ht="15" customHeight="1" x14ac:dyDescent="0.2">
      <c r="A6" s="46" t="s">
        <v>4</v>
      </c>
      <c r="B6" s="47">
        <v>41799</v>
      </c>
      <c r="D6" s="55" t="s">
        <v>34</v>
      </c>
      <c r="E6" s="55"/>
      <c r="F6" s="55"/>
    </row>
    <row r="7" spans="1:10" x14ac:dyDescent="0.2">
      <c r="A7" s="46" t="s">
        <v>5</v>
      </c>
      <c r="B7" s="47">
        <v>41841</v>
      </c>
      <c r="D7" s="54">
        <v>41652</v>
      </c>
      <c r="E7" s="54"/>
      <c r="F7" s="54"/>
    </row>
    <row r="8" spans="1:10" x14ac:dyDescent="0.2">
      <c r="A8" s="46" t="s">
        <v>6</v>
      </c>
      <c r="B8" s="47">
        <v>41866</v>
      </c>
      <c r="D8" s="55" t="s">
        <v>35</v>
      </c>
      <c r="E8" s="55"/>
      <c r="F8" s="55"/>
    </row>
    <row r="9" spans="1:10" x14ac:dyDescent="0.2">
      <c r="A9" s="46" t="s">
        <v>7</v>
      </c>
      <c r="B9" s="47">
        <v>41944</v>
      </c>
      <c r="D9" s="54"/>
      <c r="E9" s="54"/>
      <c r="F9" s="54"/>
    </row>
    <row r="10" spans="1:10" x14ac:dyDescent="0.2">
      <c r="A10" s="46" t="s">
        <v>8</v>
      </c>
      <c r="B10" s="47">
        <v>41954</v>
      </c>
    </row>
    <row r="11" spans="1:10" x14ac:dyDescent="0.2">
      <c r="A11" s="46" t="s">
        <v>9</v>
      </c>
      <c r="B11" s="47">
        <v>41958</v>
      </c>
      <c r="D11" s="55" t="s">
        <v>29</v>
      </c>
      <c r="E11" s="55"/>
      <c r="F11" s="55"/>
    </row>
    <row r="12" spans="1:10" x14ac:dyDescent="0.2">
      <c r="A12" s="46" t="s">
        <v>10</v>
      </c>
      <c r="B12" s="47">
        <v>41998</v>
      </c>
      <c r="D12" s="51" t="s">
        <v>30</v>
      </c>
      <c r="E12" s="51" t="s">
        <v>31</v>
      </c>
      <c r="F12" s="51" t="s">
        <v>32</v>
      </c>
    </row>
    <row r="13" spans="1:10" x14ac:dyDescent="0.2">
      <c r="A13" s="46" t="s">
        <v>0</v>
      </c>
      <c r="B13" s="47">
        <v>42005</v>
      </c>
      <c r="D13" s="52"/>
      <c r="E13" s="52"/>
      <c r="F13" s="53">
        <v>1</v>
      </c>
    </row>
    <row r="14" spans="1:10" x14ac:dyDescent="0.2">
      <c r="A14" s="46" t="s">
        <v>1</v>
      </c>
      <c r="B14" s="47">
        <v>42100</v>
      </c>
      <c r="D14" s="55" t="s">
        <v>33</v>
      </c>
      <c r="E14" s="55"/>
      <c r="F14" s="55"/>
    </row>
    <row r="15" spans="1:10" x14ac:dyDescent="0.2">
      <c r="A15" s="46" t="s">
        <v>2</v>
      </c>
      <c r="B15" s="47">
        <v>42125</v>
      </c>
      <c r="D15" s="54"/>
      <c r="E15" s="54"/>
      <c r="F15" s="54"/>
    </row>
    <row r="16" spans="1:10" x14ac:dyDescent="0.2">
      <c r="A16" s="46" t="s">
        <v>3</v>
      </c>
      <c r="B16" s="47">
        <v>42138</v>
      </c>
      <c r="D16" s="55" t="s">
        <v>34</v>
      </c>
      <c r="E16" s="55"/>
      <c r="F16" s="55"/>
    </row>
    <row r="17" spans="1:6" x14ac:dyDescent="0.2">
      <c r="A17" s="46" t="s">
        <v>4</v>
      </c>
      <c r="B17" s="47">
        <v>42149</v>
      </c>
      <c r="D17" s="54"/>
      <c r="E17" s="54"/>
      <c r="F17" s="54"/>
    </row>
    <row r="18" spans="1:6" x14ac:dyDescent="0.2">
      <c r="A18" s="46" t="s">
        <v>5</v>
      </c>
      <c r="B18" s="47">
        <v>42206</v>
      </c>
      <c r="D18" s="55" t="s">
        <v>35</v>
      </c>
      <c r="E18" s="55"/>
      <c r="F18" s="55"/>
    </row>
    <row r="19" spans="1:6" x14ac:dyDescent="0.2">
      <c r="A19" s="46" t="s">
        <v>6</v>
      </c>
      <c r="B19" s="47">
        <v>42231</v>
      </c>
      <c r="D19" s="54"/>
      <c r="E19" s="54"/>
      <c r="F19" s="54"/>
    </row>
    <row r="20" spans="1:6" x14ac:dyDescent="0.2">
      <c r="A20" s="46" t="s">
        <v>7</v>
      </c>
      <c r="B20" s="47">
        <v>42309</v>
      </c>
    </row>
    <row r="21" spans="1:6" x14ac:dyDescent="0.2">
      <c r="A21" s="46" t="s">
        <v>8</v>
      </c>
      <c r="B21" s="47">
        <v>42319</v>
      </c>
      <c r="D21" s="55" t="s">
        <v>29</v>
      </c>
      <c r="E21" s="55"/>
      <c r="F21" s="55"/>
    </row>
    <row r="22" spans="1:6" x14ac:dyDescent="0.2">
      <c r="A22" s="46" t="s">
        <v>9</v>
      </c>
      <c r="B22" s="47">
        <v>42323</v>
      </c>
      <c r="D22" s="51" t="s">
        <v>30</v>
      </c>
      <c r="E22" s="51" t="s">
        <v>31</v>
      </c>
      <c r="F22" s="51" t="s">
        <v>32</v>
      </c>
    </row>
    <row r="23" spans="1:6" x14ac:dyDescent="0.2">
      <c r="A23" s="46" t="s">
        <v>10</v>
      </c>
      <c r="B23" s="47">
        <v>42363</v>
      </c>
      <c r="D23" s="52"/>
      <c r="E23" s="52"/>
      <c r="F23" s="53">
        <v>1</v>
      </c>
    </row>
    <row r="24" spans="1:6" x14ac:dyDescent="0.2">
      <c r="A24" s="46" t="s">
        <v>0</v>
      </c>
      <c r="B24" s="47">
        <v>42370</v>
      </c>
      <c r="D24" s="55" t="s">
        <v>33</v>
      </c>
      <c r="E24" s="55"/>
      <c r="F24" s="55"/>
    </row>
    <row r="25" spans="1:6" x14ac:dyDescent="0.2">
      <c r="A25" s="46" t="s">
        <v>1</v>
      </c>
      <c r="B25" s="47">
        <v>42457</v>
      </c>
      <c r="D25" s="54"/>
      <c r="E25" s="54"/>
      <c r="F25" s="54"/>
    </row>
    <row r="26" spans="1:6" x14ac:dyDescent="0.2">
      <c r="A26" s="46" t="s">
        <v>2</v>
      </c>
      <c r="B26" s="47">
        <v>42491</v>
      </c>
      <c r="D26" s="55" t="s">
        <v>34</v>
      </c>
      <c r="E26" s="55"/>
      <c r="F26" s="55"/>
    </row>
    <row r="27" spans="1:6" x14ac:dyDescent="0.2">
      <c r="A27" s="46" t="s">
        <v>3</v>
      </c>
      <c r="B27" s="47">
        <v>42495</v>
      </c>
      <c r="D27" s="54"/>
      <c r="E27" s="54"/>
      <c r="F27" s="54"/>
    </row>
    <row r="28" spans="1:6" x14ac:dyDescent="0.2">
      <c r="A28" s="46" t="s">
        <v>4</v>
      </c>
      <c r="B28" s="47">
        <v>42506</v>
      </c>
      <c r="D28" s="55" t="s">
        <v>35</v>
      </c>
      <c r="E28" s="55"/>
      <c r="F28" s="55"/>
    </row>
    <row r="29" spans="1:6" x14ac:dyDescent="0.2">
      <c r="A29" s="46" t="s">
        <v>5</v>
      </c>
      <c r="B29" s="47">
        <v>42572</v>
      </c>
      <c r="D29" s="54"/>
      <c r="E29" s="54"/>
      <c r="F29" s="54"/>
    </row>
    <row r="30" spans="1:6" x14ac:dyDescent="0.2">
      <c r="A30" s="46" t="s">
        <v>6</v>
      </c>
      <c r="B30" s="47">
        <v>42597</v>
      </c>
    </row>
    <row r="31" spans="1:6" x14ac:dyDescent="0.2">
      <c r="A31" s="46" t="s">
        <v>7</v>
      </c>
      <c r="B31" s="47">
        <v>42675</v>
      </c>
      <c r="D31" s="55" t="s">
        <v>29</v>
      </c>
      <c r="E31" s="55"/>
      <c r="F31" s="55"/>
    </row>
    <row r="32" spans="1:6" x14ac:dyDescent="0.2">
      <c r="A32" s="46" t="s">
        <v>8</v>
      </c>
      <c r="B32" s="47">
        <v>42685</v>
      </c>
      <c r="D32" s="51" t="s">
        <v>30</v>
      </c>
      <c r="E32" s="51" t="s">
        <v>31</v>
      </c>
      <c r="F32" s="51" t="s">
        <v>32</v>
      </c>
    </row>
    <row r="33" spans="1:6" x14ac:dyDescent="0.2">
      <c r="A33" s="46" t="s">
        <v>9</v>
      </c>
      <c r="B33" s="47">
        <v>42689</v>
      </c>
      <c r="D33" s="52"/>
      <c r="E33" s="52"/>
      <c r="F33" s="53">
        <v>1</v>
      </c>
    </row>
    <row r="34" spans="1:6" x14ac:dyDescent="0.2">
      <c r="A34" s="46" t="s">
        <v>10</v>
      </c>
      <c r="B34" s="47">
        <v>42729</v>
      </c>
      <c r="D34" s="55" t="s">
        <v>33</v>
      </c>
      <c r="E34" s="55"/>
      <c r="F34" s="55"/>
    </row>
    <row r="35" spans="1:6" x14ac:dyDescent="0.2">
      <c r="A35" s="46" t="s">
        <v>0</v>
      </c>
      <c r="B35" s="47">
        <v>42736</v>
      </c>
      <c r="D35" s="54"/>
      <c r="E35" s="54"/>
      <c r="F35" s="54"/>
    </row>
    <row r="36" spans="1:6" x14ac:dyDescent="0.2">
      <c r="A36" s="46" t="s">
        <v>1</v>
      </c>
      <c r="B36" s="47">
        <v>42842</v>
      </c>
      <c r="D36" s="55" t="s">
        <v>34</v>
      </c>
      <c r="E36" s="55"/>
      <c r="F36" s="55"/>
    </row>
    <row r="37" spans="1:6" x14ac:dyDescent="0.2">
      <c r="A37" s="46" t="s">
        <v>2</v>
      </c>
      <c r="B37" s="47">
        <v>42856</v>
      </c>
      <c r="D37" s="54"/>
      <c r="E37" s="54"/>
      <c r="F37" s="54"/>
    </row>
    <row r="38" spans="1:6" x14ac:dyDescent="0.2">
      <c r="A38" s="46" t="s">
        <v>3</v>
      </c>
      <c r="B38" s="47">
        <v>42880</v>
      </c>
      <c r="D38" s="55" t="s">
        <v>35</v>
      </c>
      <c r="E38" s="55"/>
      <c r="F38" s="55"/>
    </row>
    <row r="39" spans="1:6" x14ac:dyDescent="0.2">
      <c r="A39" s="46" t="s">
        <v>4</v>
      </c>
      <c r="B39" s="47">
        <v>42891</v>
      </c>
      <c r="D39" s="54"/>
      <c r="E39" s="54"/>
      <c r="F39" s="54"/>
    </row>
    <row r="40" spans="1:6" x14ac:dyDescent="0.2">
      <c r="A40" s="46" t="s">
        <v>5</v>
      </c>
      <c r="B40" s="47">
        <v>42937</v>
      </c>
    </row>
    <row r="41" spans="1:6" x14ac:dyDescent="0.2">
      <c r="A41" s="46" t="s">
        <v>6</v>
      </c>
      <c r="B41" s="47">
        <v>42962</v>
      </c>
      <c r="D41" s="55" t="s">
        <v>29</v>
      </c>
      <c r="E41" s="55"/>
      <c r="F41" s="55"/>
    </row>
    <row r="42" spans="1:6" x14ac:dyDescent="0.2">
      <c r="A42" s="46" t="s">
        <v>7</v>
      </c>
      <c r="B42" s="47">
        <v>43040</v>
      </c>
      <c r="D42" s="51" t="s">
        <v>30</v>
      </c>
      <c r="E42" s="51" t="s">
        <v>31</v>
      </c>
      <c r="F42" s="51" t="s">
        <v>32</v>
      </c>
    </row>
    <row r="43" spans="1:6" x14ac:dyDescent="0.2">
      <c r="A43" s="46" t="s">
        <v>8</v>
      </c>
      <c r="B43" s="47">
        <v>43050</v>
      </c>
      <c r="D43" s="52"/>
      <c r="E43" s="52"/>
      <c r="F43" s="53">
        <v>1</v>
      </c>
    </row>
    <row r="44" spans="1:6" x14ac:dyDescent="0.2">
      <c r="A44" s="46" t="s">
        <v>9</v>
      </c>
      <c r="B44" s="47">
        <v>43054</v>
      </c>
      <c r="D44" s="55" t="s">
        <v>33</v>
      </c>
      <c r="E44" s="55"/>
      <c r="F44" s="55"/>
    </row>
    <row r="45" spans="1:6" x14ac:dyDescent="0.2">
      <c r="A45" s="46" t="s">
        <v>10</v>
      </c>
      <c r="B45" s="47">
        <v>43094</v>
      </c>
      <c r="D45" s="54"/>
      <c r="E45" s="54"/>
      <c r="F45" s="54"/>
    </row>
    <row r="46" spans="1:6" x14ac:dyDescent="0.2">
      <c r="A46" s="46" t="s">
        <v>0</v>
      </c>
      <c r="B46" s="47">
        <v>43101</v>
      </c>
      <c r="D46" s="55" t="s">
        <v>34</v>
      </c>
      <c r="E46" s="55"/>
      <c r="F46" s="55"/>
    </row>
    <row r="47" spans="1:6" x14ac:dyDescent="0.2">
      <c r="A47" s="46" t="s">
        <v>1</v>
      </c>
      <c r="B47" s="47">
        <v>43192</v>
      </c>
      <c r="D47" s="54"/>
      <c r="E47" s="54"/>
      <c r="F47" s="54"/>
    </row>
    <row r="48" spans="1:6" x14ac:dyDescent="0.2">
      <c r="A48" s="46" t="s">
        <v>2</v>
      </c>
      <c r="B48" s="47">
        <v>43221</v>
      </c>
      <c r="D48" s="55" t="s">
        <v>35</v>
      </c>
      <c r="E48" s="55"/>
      <c r="F48" s="55"/>
    </row>
    <row r="49" spans="1:6" x14ac:dyDescent="0.2">
      <c r="A49" s="46" t="s">
        <v>3</v>
      </c>
      <c r="B49" s="47">
        <v>43230</v>
      </c>
      <c r="D49" s="54"/>
      <c r="E49" s="54"/>
      <c r="F49" s="54"/>
    </row>
    <row r="50" spans="1:6" x14ac:dyDescent="0.2">
      <c r="A50" s="46" t="s">
        <v>4</v>
      </c>
      <c r="B50" s="47">
        <v>43241</v>
      </c>
    </row>
    <row r="51" spans="1:6" x14ac:dyDescent="0.2">
      <c r="A51" s="46" t="s">
        <v>5</v>
      </c>
      <c r="B51" s="47">
        <v>43302</v>
      </c>
    </row>
    <row r="52" spans="1:6" x14ac:dyDescent="0.2">
      <c r="A52" s="46" t="s">
        <v>6</v>
      </c>
      <c r="B52" s="47">
        <v>43327</v>
      </c>
    </row>
    <row r="53" spans="1:6" x14ac:dyDescent="0.2">
      <c r="A53" s="46" t="s">
        <v>7</v>
      </c>
      <c r="B53" s="47">
        <v>43405</v>
      </c>
    </row>
    <row r="54" spans="1:6" x14ac:dyDescent="0.2">
      <c r="A54" s="46" t="s">
        <v>8</v>
      </c>
      <c r="B54" s="47">
        <v>43415</v>
      </c>
    </row>
    <row r="55" spans="1:6" x14ac:dyDescent="0.2">
      <c r="A55" s="46" t="s">
        <v>9</v>
      </c>
      <c r="B55" s="47">
        <v>43419</v>
      </c>
    </row>
    <row r="56" spans="1:6" x14ac:dyDescent="0.2">
      <c r="A56" s="46" t="s">
        <v>10</v>
      </c>
      <c r="B56" s="47">
        <v>43459</v>
      </c>
    </row>
  </sheetData>
  <mergeCells count="22">
    <mergeCell ref="D48:F48"/>
    <mergeCell ref="D36:F36"/>
    <mergeCell ref="D38:F38"/>
    <mergeCell ref="D41:F41"/>
    <mergeCell ref="D44:F44"/>
    <mergeCell ref="D46:F46"/>
    <mergeCell ref="D24:F24"/>
    <mergeCell ref="D26:F26"/>
    <mergeCell ref="D28:F28"/>
    <mergeCell ref="D31:F31"/>
    <mergeCell ref="D34:F34"/>
    <mergeCell ref="D11:F11"/>
    <mergeCell ref="D14:F14"/>
    <mergeCell ref="D16:F16"/>
    <mergeCell ref="D18:F18"/>
    <mergeCell ref="D21:F21"/>
    <mergeCell ref="D4:F4"/>
    <mergeCell ref="D6:F6"/>
    <mergeCell ref="D8:F8"/>
    <mergeCell ref="D1:F1"/>
    <mergeCell ref="H1:J2"/>
    <mergeCell ref="H4:J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/>
  </sheetPr>
  <dimension ref="A1:F3"/>
  <sheetViews>
    <sheetView workbookViewId="0">
      <selection activeCell="B3" sqref="B3"/>
    </sheetView>
  </sheetViews>
  <sheetFormatPr baseColWidth="10" defaultRowHeight="15" x14ac:dyDescent="0.2"/>
  <cols>
    <col min="1" max="2" width="15.5" style="1" customWidth="1"/>
    <col min="3" max="16384" width="10.83203125" style="1"/>
  </cols>
  <sheetData>
    <row r="1" spans="1:6" ht="48.75" customHeight="1" x14ac:dyDescent="0.2">
      <c r="A1" s="49" t="s">
        <v>24</v>
      </c>
      <c r="B1" s="50">
        <v>0</v>
      </c>
      <c r="D1" s="56" t="s">
        <v>27</v>
      </c>
      <c r="E1" s="56"/>
      <c r="F1" s="56"/>
    </row>
    <row r="3" spans="1:6" ht="48.75" customHeight="1" x14ac:dyDescent="0.2">
      <c r="A3" s="49" t="s">
        <v>24</v>
      </c>
      <c r="B3" s="50">
        <v>0</v>
      </c>
      <c r="D3" s="56" t="s">
        <v>28</v>
      </c>
      <c r="E3" s="56"/>
      <c r="F3" s="56"/>
    </row>
  </sheetData>
  <mergeCells count="2">
    <mergeCell ref="D1:F1"/>
    <mergeCell ref="D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/>
  </sheetPr>
  <dimension ref="A1:I3"/>
  <sheetViews>
    <sheetView workbookViewId="0">
      <selection activeCell="C3" sqref="C3:E3"/>
    </sheetView>
  </sheetViews>
  <sheetFormatPr baseColWidth="10" defaultColWidth="11.6640625" defaultRowHeight="15" x14ac:dyDescent="0.2"/>
  <cols>
    <col min="1" max="2" width="13" style="38" customWidth="1"/>
    <col min="3" max="3" width="10.33203125" style="38" bestFit="1" customWidth="1"/>
    <col min="4" max="4" width="11.83203125" style="38" bestFit="1" customWidth="1"/>
    <col min="5" max="5" width="12.1640625" style="38" bestFit="1" customWidth="1"/>
    <col min="6" max="6" width="10" style="38" bestFit="1" customWidth="1"/>
    <col min="7" max="7" width="11.6640625" style="38"/>
    <col min="8" max="9" width="15" style="38" customWidth="1"/>
    <col min="10" max="16384" width="11.6640625" style="38"/>
  </cols>
  <sheetData>
    <row r="1" spans="1:9" ht="30" x14ac:dyDescent="0.2">
      <c r="A1" s="38" t="s">
        <v>18</v>
      </c>
      <c r="B1" s="38" t="s">
        <v>19</v>
      </c>
      <c r="C1" s="38" t="s">
        <v>23</v>
      </c>
      <c r="D1" s="38" t="s">
        <v>21</v>
      </c>
      <c r="E1" s="38" t="s">
        <v>22</v>
      </c>
      <c r="F1" s="40" t="s">
        <v>20</v>
      </c>
      <c r="H1" s="44" t="s">
        <v>24</v>
      </c>
      <c r="I1" s="45" t="s">
        <v>25</v>
      </c>
    </row>
    <row r="2" spans="1:9" x14ac:dyDescent="0.2">
      <c r="A2" s="39">
        <v>41652</v>
      </c>
      <c r="B2" s="39">
        <v>41670</v>
      </c>
      <c r="C2" s="43">
        <f t="shared" ref="C2" si="0">_xlfn.DAYS(B2,A2)+1</f>
        <v>19</v>
      </c>
      <c r="D2" s="43">
        <f t="shared" ref="D2" si="1">NETWORKDAYS(A2,B2)</f>
        <v>15</v>
      </c>
      <c r="E2" s="43">
        <f>NETWORKDAYS(A2,B2,Tableau1[JOUR])</f>
        <v>15</v>
      </c>
      <c r="F2" s="1">
        <f>H2+E2</f>
        <v>15</v>
      </c>
      <c r="H2" s="41">
        <f>'AVANT 2014'!B1</f>
        <v>0</v>
      </c>
      <c r="I2" s="42">
        <f>LOOKUP(9^9,ABS_2014[Total])</f>
        <v>36</v>
      </c>
    </row>
    <row r="3" spans="1:9" x14ac:dyDescent="0.2">
      <c r="A3" s="39">
        <v>41730</v>
      </c>
      <c r="B3" s="39">
        <v>41759</v>
      </c>
      <c r="C3" s="43">
        <f>_xlfn.DAYS(B3,A3)+1</f>
        <v>30</v>
      </c>
      <c r="D3" s="43">
        <f>NETWORKDAYS(A3,B3)</f>
        <v>22</v>
      </c>
      <c r="E3" s="43">
        <f>NETWORKDAYS(A3,B3,Tableau1[JOUR])</f>
        <v>21</v>
      </c>
      <c r="F3" s="43">
        <f>F2+E3</f>
        <v>36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/>
  </sheetPr>
  <dimension ref="A1:I2"/>
  <sheetViews>
    <sheetView workbookViewId="0"/>
  </sheetViews>
  <sheetFormatPr baseColWidth="10" defaultColWidth="11.6640625" defaultRowHeight="15" x14ac:dyDescent="0.2"/>
  <cols>
    <col min="1" max="2" width="13" style="38" customWidth="1"/>
    <col min="3" max="3" width="10.33203125" style="38" bestFit="1" customWidth="1"/>
    <col min="4" max="4" width="11.83203125" style="38" bestFit="1" customWidth="1"/>
    <col min="5" max="5" width="12.1640625" style="38" bestFit="1" customWidth="1"/>
    <col min="6" max="6" width="10" style="38" bestFit="1" customWidth="1"/>
    <col min="7" max="7" width="11.6640625" style="38"/>
    <col min="8" max="9" width="15" style="38" customWidth="1"/>
    <col min="10" max="16384" width="11.6640625" style="38"/>
  </cols>
  <sheetData>
    <row r="1" spans="1:9" ht="30" x14ac:dyDescent="0.2">
      <c r="A1" s="38" t="s">
        <v>18</v>
      </c>
      <c r="B1" s="38" t="s">
        <v>19</v>
      </c>
      <c r="C1" s="38" t="s">
        <v>23</v>
      </c>
      <c r="D1" s="38" t="s">
        <v>21</v>
      </c>
      <c r="E1" s="38" t="s">
        <v>22</v>
      </c>
      <c r="F1" s="40" t="s">
        <v>20</v>
      </c>
      <c r="H1" s="44" t="s">
        <v>24</v>
      </c>
      <c r="I1" s="45" t="s">
        <v>25</v>
      </c>
    </row>
    <row r="2" spans="1:9" x14ac:dyDescent="0.2">
      <c r="A2" s="39"/>
      <c r="B2" s="39"/>
      <c r="C2" s="43">
        <f>_xlfn.DAYS(B2,A2)+1</f>
        <v>1</v>
      </c>
      <c r="D2" s="43">
        <f t="shared" ref="D2" si="0">NETWORKDAYS(A2,B2)</f>
        <v>0</v>
      </c>
      <c r="E2" s="43">
        <f>NETWORKDAYS(A2,B2,Tableau1[JOUR])</f>
        <v>0</v>
      </c>
      <c r="F2" s="1">
        <f>H2+E2</f>
        <v>36</v>
      </c>
      <c r="H2" s="41">
        <f>'2014'!$I$2</f>
        <v>36</v>
      </c>
      <c r="I2" s="42">
        <f>LOOKUP(9^9,ABS_2015[Total])</f>
        <v>36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/>
  </sheetPr>
  <dimension ref="A1:I2"/>
  <sheetViews>
    <sheetView workbookViewId="0"/>
  </sheetViews>
  <sheetFormatPr baseColWidth="10" defaultColWidth="11.6640625" defaultRowHeight="15" x14ac:dyDescent="0.2"/>
  <cols>
    <col min="1" max="2" width="13" style="38" customWidth="1"/>
    <col min="3" max="3" width="10.33203125" style="38" bestFit="1" customWidth="1"/>
    <col min="4" max="4" width="11.83203125" style="38" bestFit="1" customWidth="1"/>
    <col min="5" max="5" width="12.1640625" style="38" bestFit="1" customWidth="1"/>
    <col min="6" max="6" width="10" style="38" bestFit="1" customWidth="1"/>
    <col min="7" max="7" width="11.6640625" style="38"/>
    <col min="8" max="9" width="15" style="38" customWidth="1"/>
    <col min="10" max="16384" width="11.6640625" style="38"/>
  </cols>
  <sheetData>
    <row r="1" spans="1:9" ht="30" x14ac:dyDescent="0.2">
      <c r="A1" s="38" t="s">
        <v>18</v>
      </c>
      <c r="B1" s="38" t="s">
        <v>19</v>
      </c>
      <c r="C1" s="38" t="s">
        <v>23</v>
      </c>
      <c r="D1" s="38" t="s">
        <v>21</v>
      </c>
      <c r="E1" s="38" t="s">
        <v>22</v>
      </c>
      <c r="F1" s="40" t="s">
        <v>20</v>
      </c>
      <c r="H1" s="44" t="s">
        <v>24</v>
      </c>
      <c r="I1" s="45" t="s">
        <v>25</v>
      </c>
    </row>
    <row r="2" spans="1:9" x14ac:dyDescent="0.2">
      <c r="A2" s="39"/>
      <c r="B2" s="39"/>
      <c r="C2" s="43">
        <f>_xlfn.DAYS(B2,A2)+1</f>
        <v>1</v>
      </c>
      <c r="D2" s="43">
        <f t="shared" ref="D2" si="0">NETWORKDAYS(A2,B2)</f>
        <v>0</v>
      </c>
      <c r="E2" s="43">
        <f>NETWORKDAYS(A2,B2,Tableau1[JOUR])</f>
        <v>0</v>
      </c>
      <c r="F2" s="1">
        <f>H2+E2</f>
        <v>36</v>
      </c>
      <c r="H2" s="41">
        <f>'2015'!$I$2</f>
        <v>36</v>
      </c>
      <c r="I2" s="42">
        <f>LOOKUP(9^9,ABS_2016[Total])</f>
        <v>36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/>
  </sheetPr>
  <dimension ref="A1:I2"/>
  <sheetViews>
    <sheetView workbookViewId="0"/>
  </sheetViews>
  <sheetFormatPr baseColWidth="10" defaultColWidth="11.6640625" defaultRowHeight="15" x14ac:dyDescent="0.2"/>
  <cols>
    <col min="1" max="2" width="13" style="38" customWidth="1"/>
    <col min="3" max="3" width="10.33203125" style="38" bestFit="1" customWidth="1"/>
    <col min="4" max="4" width="11.83203125" style="38" bestFit="1" customWidth="1"/>
    <col min="5" max="5" width="12.1640625" style="38" bestFit="1" customWidth="1"/>
    <col min="6" max="6" width="10" style="38" bestFit="1" customWidth="1"/>
    <col min="7" max="7" width="11.6640625" style="38"/>
    <col min="8" max="9" width="15" style="38" customWidth="1"/>
    <col min="10" max="16384" width="11.6640625" style="38"/>
  </cols>
  <sheetData>
    <row r="1" spans="1:9" ht="30" x14ac:dyDescent="0.2">
      <c r="A1" s="38" t="s">
        <v>18</v>
      </c>
      <c r="B1" s="38" t="s">
        <v>19</v>
      </c>
      <c r="C1" s="38" t="s">
        <v>23</v>
      </c>
      <c r="D1" s="38" t="s">
        <v>21</v>
      </c>
      <c r="E1" s="38" t="s">
        <v>22</v>
      </c>
      <c r="F1" s="40" t="s">
        <v>20</v>
      </c>
      <c r="H1" s="44" t="s">
        <v>24</v>
      </c>
      <c r="I1" s="45" t="s">
        <v>25</v>
      </c>
    </row>
    <row r="2" spans="1:9" x14ac:dyDescent="0.2">
      <c r="A2" s="39"/>
      <c r="B2" s="39"/>
      <c r="C2" s="43">
        <f>_xlfn.DAYS(B2,A2)+1</f>
        <v>1</v>
      </c>
      <c r="D2" s="43">
        <f t="shared" ref="D2" si="0">NETWORKDAYS(A2,B2)</f>
        <v>0</v>
      </c>
      <c r="E2" s="43">
        <f>NETWORKDAYS(A2,B2,Tableau1[JOUR])</f>
        <v>0</v>
      </c>
      <c r="F2" s="1">
        <f>H2+E2</f>
        <v>36</v>
      </c>
      <c r="H2" s="41">
        <f>'2016'!$I$2</f>
        <v>36</v>
      </c>
      <c r="I2" s="42">
        <f>LOOKUP(9^9,ABS_2017[Total])</f>
        <v>36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/>
  </sheetPr>
  <dimension ref="A1:I2"/>
  <sheetViews>
    <sheetView workbookViewId="0"/>
  </sheetViews>
  <sheetFormatPr baseColWidth="10" defaultColWidth="11.6640625" defaultRowHeight="15" x14ac:dyDescent="0.2"/>
  <cols>
    <col min="1" max="2" width="13" style="38" customWidth="1"/>
    <col min="3" max="3" width="10.33203125" style="38" bestFit="1" customWidth="1"/>
    <col min="4" max="4" width="11.83203125" style="38" bestFit="1" customWidth="1"/>
    <col min="5" max="5" width="12.1640625" style="38" bestFit="1" customWidth="1"/>
    <col min="6" max="6" width="10" style="38" bestFit="1" customWidth="1"/>
    <col min="7" max="7" width="11.6640625" style="38"/>
    <col min="8" max="9" width="15" style="38" customWidth="1"/>
    <col min="10" max="16384" width="11.6640625" style="38"/>
  </cols>
  <sheetData>
    <row r="1" spans="1:9" ht="30" x14ac:dyDescent="0.2">
      <c r="A1" s="38" t="s">
        <v>18</v>
      </c>
      <c r="B1" s="38" t="s">
        <v>19</v>
      </c>
      <c r="C1" s="38" t="s">
        <v>23</v>
      </c>
      <c r="D1" s="38" t="s">
        <v>21</v>
      </c>
      <c r="E1" s="38" t="s">
        <v>22</v>
      </c>
      <c r="F1" s="40" t="s">
        <v>20</v>
      </c>
      <c r="H1" s="44" t="s">
        <v>24</v>
      </c>
      <c r="I1" s="45" t="s">
        <v>25</v>
      </c>
    </row>
    <row r="2" spans="1:9" x14ac:dyDescent="0.2">
      <c r="A2" s="39"/>
      <c r="B2" s="39"/>
      <c r="C2" s="43">
        <f>_xlfn.DAYS(B2,A2)+1</f>
        <v>1</v>
      </c>
      <c r="D2" s="43">
        <f t="shared" ref="D2" si="0">NETWORKDAYS(A2,B2)</f>
        <v>0</v>
      </c>
      <c r="E2" s="43">
        <f>NETWORKDAYS(A2,B2,Tableau1[JOUR])</f>
        <v>0</v>
      </c>
      <c r="F2" s="1">
        <f>H2+E2</f>
        <v>36</v>
      </c>
      <c r="H2" s="41">
        <f>'2017'!$I$2</f>
        <v>36</v>
      </c>
      <c r="I2" s="42">
        <f>LOOKUP(9^9,ABS_2018[Total])</f>
        <v>36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/>
  </sheetPr>
  <dimension ref="A1:M2"/>
  <sheetViews>
    <sheetView workbookViewId="0"/>
  </sheetViews>
  <sheetFormatPr baseColWidth="10" defaultColWidth="11.6640625" defaultRowHeight="15" x14ac:dyDescent="0.2"/>
  <cols>
    <col min="1" max="2" width="13" style="38" customWidth="1"/>
    <col min="3" max="3" width="10.33203125" style="38" bestFit="1" customWidth="1"/>
    <col min="4" max="4" width="11.83203125" style="38" bestFit="1" customWidth="1"/>
    <col min="5" max="5" width="12.1640625" style="38" bestFit="1" customWidth="1"/>
    <col min="6" max="6" width="10" style="38" bestFit="1" customWidth="1"/>
    <col min="7" max="7" width="11.6640625" style="38"/>
    <col min="8" max="9" width="15" style="38" customWidth="1"/>
    <col min="10" max="16384" width="11.6640625" style="38"/>
  </cols>
  <sheetData>
    <row r="1" spans="1:13" ht="30" customHeight="1" x14ac:dyDescent="0.2">
      <c r="A1" s="38" t="s">
        <v>18</v>
      </c>
      <c r="B1" s="38" t="s">
        <v>19</v>
      </c>
      <c r="C1" s="38" t="s">
        <v>23</v>
      </c>
      <c r="D1" s="38" t="s">
        <v>21</v>
      </c>
      <c r="E1" s="38" t="s">
        <v>22</v>
      </c>
      <c r="F1" s="40" t="s">
        <v>20</v>
      </c>
      <c r="H1" s="44" t="s">
        <v>24</v>
      </c>
      <c r="I1" s="45" t="s">
        <v>25</v>
      </c>
      <c r="K1" s="56" t="s">
        <v>26</v>
      </c>
      <c r="L1" s="56"/>
      <c r="M1" s="56"/>
    </row>
    <row r="2" spans="1:13" x14ac:dyDescent="0.2">
      <c r="A2" s="39"/>
      <c r="B2" s="39"/>
      <c r="C2" s="43">
        <f>_xlfn.DAYS(B2,A2)+1</f>
        <v>1</v>
      </c>
      <c r="D2" s="43">
        <f t="shared" ref="D2" si="0">NETWORKDAYS(A2,B2)</f>
        <v>0</v>
      </c>
      <c r="E2" s="43">
        <f>NETWORKDAYS(A2,B2,Tableau1[JOUR])</f>
        <v>0</v>
      </c>
      <c r="F2" s="1">
        <f>H2+E2</f>
        <v>36</v>
      </c>
      <c r="H2" s="41">
        <f>'2018'!$I$2</f>
        <v>36</v>
      </c>
      <c r="I2" s="42">
        <f>LOOKUP(9^9,ABS_2019[Total])</f>
        <v>36</v>
      </c>
      <c r="K2" s="56"/>
      <c r="L2" s="56"/>
      <c r="M2" s="56"/>
    </row>
  </sheetData>
  <mergeCells count="1">
    <mergeCell ref="K1:M2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 tint="-0.499984740745262"/>
  </sheetPr>
  <dimension ref="A1:G64"/>
  <sheetViews>
    <sheetView workbookViewId="0">
      <selection activeCell="F23" sqref="F23"/>
    </sheetView>
  </sheetViews>
  <sheetFormatPr baseColWidth="10" defaultColWidth="13.1640625" defaultRowHeight="17.25" customHeight="1" x14ac:dyDescent="0.2"/>
  <cols>
    <col min="1" max="2" width="12.1640625" style="1" customWidth="1"/>
    <col min="3" max="4" width="9.83203125" style="4" customWidth="1"/>
    <col min="5" max="5" width="9.83203125" style="7" customWidth="1"/>
    <col min="6" max="6" width="12.1640625" style="11" customWidth="1"/>
    <col min="7" max="16384" width="13.1640625" style="7"/>
  </cols>
  <sheetData>
    <row r="1" spans="1:7" ht="17.25" customHeight="1" x14ac:dyDescent="0.2">
      <c r="A1" s="57" t="s">
        <v>13</v>
      </c>
      <c r="B1" s="58"/>
      <c r="C1" s="8" t="s">
        <v>14</v>
      </c>
      <c r="D1" s="8" t="s">
        <v>15</v>
      </c>
      <c r="E1" s="9">
        <v>140</v>
      </c>
      <c r="F1" s="10" t="s">
        <v>11</v>
      </c>
    </row>
    <row r="2" spans="1:7" s="2" customFormat="1" ht="17.25" customHeight="1" x14ac:dyDescent="0.2">
      <c r="A2" s="21">
        <v>2010</v>
      </c>
      <c r="B2" s="22">
        <v>43435</v>
      </c>
      <c r="C2" s="23"/>
      <c r="D2" s="23"/>
      <c r="E2" s="36">
        <f t="shared" ref="E2:E53" si="0">E1+C2</f>
        <v>140</v>
      </c>
      <c r="F2" s="11">
        <v>310</v>
      </c>
    </row>
    <row r="3" spans="1:7" ht="17.25" customHeight="1" x14ac:dyDescent="0.2">
      <c r="A3" s="17">
        <v>40218</v>
      </c>
      <c r="B3" s="17">
        <v>40218</v>
      </c>
      <c r="C3" s="3">
        <f>NETWORKDAYS(A3,B3)</f>
        <v>1</v>
      </c>
      <c r="D3" s="3">
        <f>NETWORKDAYS(A3,B3,Tableau1[JOUR])</f>
        <v>1</v>
      </c>
      <c r="E3" s="9">
        <f t="shared" si="0"/>
        <v>141</v>
      </c>
      <c r="F3" s="12"/>
    </row>
    <row r="4" spans="1:7" ht="17.25" customHeight="1" x14ac:dyDescent="0.2">
      <c r="A4" s="17">
        <v>40219</v>
      </c>
      <c r="B4" s="17">
        <v>40219</v>
      </c>
      <c r="C4" s="3">
        <f t="shared" ref="C4:C9" si="1">NETWORKDAYS(A4,B4)</f>
        <v>1</v>
      </c>
      <c r="D4" s="3">
        <f>NETWORKDAYS(A4,B4,Tableau1[JOUR])</f>
        <v>1</v>
      </c>
      <c r="E4" s="9">
        <f t="shared" si="0"/>
        <v>142</v>
      </c>
      <c r="F4" s="12"/>
    </row>
    <row r="5" spans="1:7" ht="17.25" customHeight="1" x14ac:dyDescent="0.2">
      <c r="A5" s="17">
        <v>40301</v>
      </c>
      <c r="B5" s="17">
        <v>40303</v>
      </c>
      <c r="C5" s="3">
        <f t="shared" si="1"/>
        <v>3</v>
      </c>
      <c r="D5" s="3">
        <f>NETWORKDAYS(A5,B5,Tableau1[JOUR])</f>
        <v>3</v>
      </c>
      <c r="E5" s="9">
        <f t="shared" si="0"/>
        <v>145</v>
      </c>
      <c r="F5" s="12"/>
    </row>
    <row r="6" spans="1:7" ht="17.25" customHeight="1" thickBot="1" x14ac:dyDescent="0.25">
      <c r="A6" s="18">
        <v>40304</v>
      </c>
      <c r="B6" s="18">
        <v>40312</v>
      </c>
      <c r="C6" s="15">
        <f t="shared" si="1"/>
        <v>7</v>
      </c>
      <c r="D6" s="15">
        <f>NETWORKDAYS(A6,B6,Tableau1[JOUR])</f>
        <v>7</v>
      </c>
      <c r="E6" s="16">
        <f t="shared" si="0"/>
        <v>152</v>
      </c>
      <c r="F6" s="12">
        <f>SUM(C3:C6)</f>
        <v>12</v>
      </c>
      <c r="G6" s="12">
        <f>SUM(D3:D6)</f>
        <v>12</v>
      </c>
    </row>
    <row r="7" spans="1:7" ht="17.25" customHeight="1" x14ac:dyDescent="0.2">
      <c r="A7" s="19">
        <v>40525</v>
      </c>
      <c r="B7" s="19">
        <v>40525</v>
      </c>
      <c r="C7" s="13">
        <f t="shared" si="1"/>
        <v>1</v>
      </c>
      <c r="D7" s="13">
        <f>NETWORKDAYS(A7,B7,Tableau1[JOUR])</f>
        <v>1</v>
      </c>
      <c r="E7" s="14">
        <f t="shared" si="0"/>
        <v>153</v>
      </c>
      <c r="F7" s="12"/>
    </row>
    <row r="8" spans="1:7" ht="17.25" customHeight="1" x14ac:dyDescent="0.2">
      <c r="A8" s="17">
        <v>40526</v>
      </c>
      <c r="B8" s="17">
        <v>40529</v>
      </c>
      <c r="C8" s="3">
        <f t="shared" si="1"/>
        <v>4</v>
      </c>
      <c r="D8" s="3">
        <f>NETWORKDAYS(A8,B8,Tableau1[JOUR])</f>
        <v>4</v>
      </c>
      <c r="E8" s="9">
        <f t="shared" si="0"/>
        <v>157</v>
      </c>
      <c r="F8" s="12"/>
    </row>
    <row r="9" spans="1:7" ht="17.25" customHeight="1" x14ac:dyDescent="0.2">
      <c r="A9" s="20">
        <v>40530</v>
      </c>
      <c r="B9" s="20">
        <v>40543</v>
      </c>
      <c r="C9" s="3">
        <f t="shared" si="1"/>
        <v>10</v>
      </c>
      <c r="D9" s="3">
        <f>NETWORKDAYS(A9,B9,Tableau1[JOUR])</f>
        <v>10</v>
      </c>
      <c r="E9" s="9">
        <f t="shared" si="0"/>
        <v>167</v>
      </c>
    </row>
    <row r="10" spans="1:7" ht="17.25" customHeight="1" x14ac:dyDescent="0.2">
      <c r="A10" s="21">
        <v>2011</v>
      </c>
      <c r="B10" s="22">
        <v>43435</v>
      </c>
      <c r="C10" s="24"/>
      <c r="D10" s="24"/>
      <c r="E10" s="36">
        <f t="shared" si="0"/>
        <v>167</v>
      </c>
      <c r="F10" s="11">
        <v>329</v>
      </c>
    </row>
    <row r="11" spans="1:7" ht="17.25" customHeight="1" x14ac:dyDescent="0.2">
      <c r="A11" s="20">
        <v>40544</v>
      </c>
      <c r="B11" s="20">
        <v>40545</v>
      </c>
      <c r="C11" s="3">
        <f t="shared" ref="C11:C43" si="2">NETWORKDAYS(A11,B11)</f>
        <v>0</v>
      </c>
      <c r="D11" s="3">
        <f>NETWORKDAYS(A11,B11,Tableau1[JOUR])</f>
        <v>0</v>
      </c>
      <c r="E11" s="9">
        <f t="shared" si="0"/>
        <v>167</v>
      </c>
      <c r="F11" s="12"/>
    </row>
    <row r="12" spans="1:7" ht="17.25" customHeight="1" x14ac:dyDescent="0.2">
      <c r="A12" s="17">
        <v>40591</v>
      </c>
      <c r="B12" s="17">
        <v>40592</v>
      </c>
      <c r="C12" s="3">
        <f t="shared" si="2"/>
        <v>2</v>
      </c>
      <c r="D12" s="3">
        <f>NETWORKDAYS(A12,B12,Tableau1[JOUR])</f>
        <v>2</v>
      </c>
      <c r="E12" s="9">
        <f t="shared" si="0"/>
        <v>169</v>
      </c>
      <c r="F12" s="12"/>
    </row>
    <row r="13" spans="1:7" ht="17.25" customHeight="1" thickBot="1" x14ac:dyDescent="0.25">
      <c r="A13" s="18">
        <v>40780</v>
      </c>
      <c r="B13" s="18">
        <v>40788</v>
      </c>
      <c r="C13" s="15">
        <f t="shared" si="2"/>
        <v>7</v>
      </c>
      <c r="D13" s="15">
        <f>NETWORKDAYS(A13,B13,Tableau1[JOUR])</f>
        <v>7</v>
      </c>
      <c r="E13" s="16">
        <f t="shared" si="0"/>
        <v>176</v>
      </c>
      <c r="F13" s="12">
        <f>SUM(C7:C13)</f>
        <v>24</v>
      </c>
      <c r="G13" s="12">
        <f>SUM(D7:D13)</f>
        <v>24</v>
      </c>
    </row>
    <row r="14" spans="1:7" ht="17.25" customHeight="1" x14ac:dyDescent="0.2">
      <c r="A14" s="25">
        <v>2012</v>
      </c>
      <c r="B14" s="26">
        <v>43435</v>
      </c>
      <c r="C14" s="27"/>
      <c r="D14" s="27"/>
      <c r="E14" s="37">
        <f t="shared" si="0"/>
        <v>176</v>
      </c>
      <c r="F14" s="11">
        <v>345</v>
      </c>
    </row>
    <row r="15" spans="1:7" ht="17.25" customHeight="1" x14ac:dyDescent="0.2">
      <c r="A15" s="17">
        <v>40989</v>
      </c>
      <c r="B15" s="17">
        <v>40996</v>
      </c>
      <c r="C15" s="3">
        <f t="shared" si="2"/>
        <v>6</v>
      </c>
      <c r="D15" s="3">
        <f>NETWORKDAYS(A15,B15,Tableau1[JOUR])</f>
        <v>6</v>
      </c>
      <c r="E15" s="9">
        <f t="shared" si="0"/>
        <v>182</v>
      </c>
      <c r="F15" s="12"/>
    </row>
    <row r="16" spans="1:7" ht="17.25" customHeight="1" x14ac:dyDescent="0.2">
      <c r="A16" s="17">
        <v>41158</v>
      </c>
      <c r="B16" s="17">
        <v>41169</v>
      </c>
      <c r="C16" s="3">
        <f t="shared" si="2"/>
        <v>8</v>
      </c>
      <c r="D16" s="3">
        <f>NETWORKDAYS(A16,B16,Tableau1[JOUR])</f>
        <v>8</v>
      </c>
      <c r="E16" s="9">
        <f t="shared" si="0"/>
        <v>190</v>
      </c>
      <c r="F16" s="12"/>
    </row>
    <row r="17" spans="1:7" ht="17.25" customHeight="1" x14ac:dyDescent="0.2">
      <c r="A17" s="17">
        <v>41170</v>
      </c>
      <c r="B17" s="17">
        <v>41173</v>
      </c>
      <c r="C17" s="3">
        <f t="shared" si="2"/>
        <v>4</v>
      </c>
      <c r="D17" s="3">
        <f>NETWORKDAYS(A17,B17,Tableau1[JOUR])</f>
        <v>4</v>
      </c>
      <c r="E17" s="9">
        <f t="shared" si="0"/>
        <v>194</v>
      </c>
      <c r="F17" s="12"/>
    </row>
    <row r="18" spans="1:7" ht="17.25" customHeight="1" x14ac:dyDescent="0.2">
      <c r="A18" s="17">
        <v>41242</v>
      </c>
      <c r="B18" s="17">
        <v>41242</v>
      </c>
      <c r="C18" s="3">
        <f t="shared" si="2"/>
        <v>1</v>
      </c>
      <c r="D18" s="3">
        <f>NETWORKDAYS(A18,B18,Tableau1[JOUR])</f>
        <v>1</v>
      </c>
      <c r="E18" s="9">
        <f t="shared" si="0"/>
        <v>195</v>
      </c>
      <c r="F18" s="12"/>
    </row>
    <row r="19" spans="1:7" ht="17.25" customHeight="1" thickBot="1" x14ac:dyDescent="0.25">
      <c r="A19" s="28">
        <v>41243</v>
      </c>
      <c r="B19" s="28">
        <v>41243</v>
      </c>
      <c r="C19" s="15">
        <f t="shared" si="2"/>
        <v>1</v>
      </c>
      <c r="D19" s="15">
        <f>NETWORKDAYS(A19,B19,Tableau1[JOUR])</f>
        <v>1</v>
      </c>
      <c r="E19" s="29">
        <f t="shared" si="0"/>
        <v>196</v>
      </c>
      <c r="F19" s="12">
        <f>SUM(C14:C19)</f>
        <v>20</v>
      </c>
      <c r="G19" s="12">
        <f>SUM(D14:D19)</f>
        <v>20</v>
      </c>
    </row>
    <row r="20" spans="1:7" ht="17.25" customHeight="1" x14ac:dyDescent="0.2">
      <c r="A20" s="30">
        <v>41244</v>
      </c>
      <c r="B20" s="30">
        <v>41255</v>
      </c>
      <c r="C20" s="31">
        <f t="shared" si="2"/>
        <v>8</v>
      </c>
      <c r="D20" s="13">
        <f>NETWORKDAYS(A20,B20,Tableau1[JOUR])</f>
        <v>8</v>
      </c>
      <c r="E20" s="32">
        <f t="shared" si="0"/>
        <v>204</v>
      </c>
      <c r="F20" s="12"/>
    </row>
    <row r="21" spans="1:7" ht="17.25" customHeight="1" x14ac:dyDescent="0.2">
      <c r="A21" s="19">
        <v>41256</v>
      </c>
      <c r="B21" s="19">
        <v>41262</v>
      </c>
      <c r="C21" s="13">
        <f t="shared" si="2"/>
        <v>5</v>
      </c>
      <c r="D21" s="3">
        <f>NETWORKDAYS(A21,B21,Tableau1[JOUR])</f>
        <v>5</v>
      </c>
      <c r="E21" s="14">
        <f t="shared" si="0"/>
        <v>209</v>
      </c>
      <c r="F21" s="12"/>
    </row>
    <row r="22" spans="1:7" ht="17.25" customHeight="1" x14ac:dyDescent="0.2">
      <c r="A22" s="17">
        <v>41263</v>
      </c>
      <c r="B22" s="17">
        <v>41274</v>
      </c>
      <c r="C22" s="3">
        <f t="shared" si="2"/>
        <v>8</v>
      </c>
      <c r="D22" s="3">
        <f>NETWORKDAYS(A22,B22,Tableau1[JOUR])</f>
        <v>8</v>
      </c>
      <c r="E22" s="9">
        <f t="shared" si="0"/>
        <v>217</v>
      </c>
      <c r="F22" s="12"/>
    </row>
    <row r="23" spans="1:7" ht="17.25" customHeight="1" x14ac:dyDescent="0.2">
      <c r="A23" s="21">
        <v>2013</v>
      </c>
      <c r="B23" s="22">
        <v>43435</v>
      </c>
      <c r="C23" s="24"/>
      <c r="D23" s="24"/>
      <c r="E23" s="36">
        <f t="shared" si="0"/>
        <v>217</v>
      </c>
      <c r="F23" s="11">
        <v>367</v>
      </c>
    </row>
    <row r="24" spans="1:7" ht="17.25" customHeight="1" x14ac:dyDescent="0.2">
      <c r="A24" s="17">
        <v>41304</v>
      </c>
      <c r="B24" s="17">
        <v>41306</v>
      </c>
      <c r="C24" s="3">
        <f t="shared" si="2"/>
        <v>3</v>
      </c>
      <c r="D24" s="3">
        <f>NETWORKDAYS(A24,B24,Tableau1[JOUR])</f>
        <v>3</v>
      </c>
      <c r="E24" s="9">
        <f t="shared" si="0"/>
        <v>220</v>
      </c>
      <c r="F24" s="12"/>
    </row>
    <row r="25" spans="1:7" ht="17.25" customHeight="1" x14ac:dyDescent="0.2">
      <c r="A25" s="17">
        <v>41324</v>
      </c>
      <c r="B25" s="17">
        <v>41327</v>
      </c>
      <c r="C25" s="3">
        <f t="shared" si="2"/>
        <v>4</v>
      </c>
      <c r="D25" s="3">
        <f>NETWORKDAYS(A25,B25,Tableau1[JOUR])</f>
        <v>4</v>
      </c>
      <c r="E25" s="9">
        <f t="shared" si="0"/>
        <v>224</v>
      </c>
      <c r="F25" s="12"/>
    </row>
    <row r="26" spans="1:7" ht="17.25" customHeight="1" x14ac:dyDescent="0.2">
      <c r="A26" s="17">
        <v>41328</v>
      </c>
      <c r="B26" s="17">
        <v>41334</v>
      </c>
      <c r="C26" s="3">
        <f t="shared" si="2"/>
        <v>5</v>
      </c>
      <c r="D26" s="3">
        <f>NETWORKDAYS(A26,B26,Tableau1[JOUR])</f>
        <v>5</v>
      </c>
      <c r="E26" s="9">
        <f t="shared" si="0"/>
        <v>229</v>
      </c>
      <c r="F26" s="12"/>
    </row>
    <row r="27" spans="1:7" ht="17.25" customHeight="1" x14ac:dyDescent="0.2">
      <c r="A27" s="17">
        <v>41359</v>
      </c>
      <c r="B27" s="17">
        <v>41362</v>
      </c>
      <c r="C27" s="3">
        <f t="shared" si="2"/>
        <v>4</v>
      </c>
      <c r="D27" s="3">
        <f>NETWORKDAYS(A27,B27,Tableau1[JOUR])</f>
        <v>4</v>
      </c>
      <c r="E27" s="9">
        <f t="shared" si="0"/>
        <v>233</v>
      </c>
      <c r="F27" s="12"/>
    </row>
    <row r="28" spans="1:7" ht="17.25" customHeight="1" x14ac:dyDescent="0.2">
      <c r="A28" s="17">
        <v>41437</v>
      </c>
      <c r="B28" s="17">
        <v>41439</v>
      </c>
      <c r="C28" s="3">
        <f t="shared" si="2"/>
        <v>3</v>
      </c>
      <c r="D28" s="3">
        <f>NETWORKDAYS(A28,B28,Tableau1[JOUR])</f>
        <v>3</v>
      </c>
      <c r="E28" s="9">
        <f t="shared" si="0"/>
        <v>236</v>
      </c>
      <c r="F28" s="12"/>
    </row>
    <row r="29" spans="1:7" ht="17.25" customHeight="1" x14ac:dyDescent="0.2">
      <c r="A29" s="17">
        <v>41443</v>
      </c>
      <c r="B29" s="17">
        <v>41449</v>
      </c>
      <c r="C29" s="3">
        <f t="shared" si="2"/>
        <v>5</v>
      </c>
      <c r="D29" s="3">
        <f>NETWORKDAYS(A29,B29,Tableau1[JOUR])</f>
        <v>5</v>
      </c>
      <c r="E29" s="9">
        <f t="shared" si="0"/>
        <v>241</v>
      </c>
      <c r="F29" s="12"/>
    </row>
    <row r="30" spans="1:7" ht="17.25" customHeight="1" x14ac:dyDescent="0.2">
      <c r="A30" s="17">
        <v>41555</v>
      </c>
      <c r="B30" s="17">
        <v>41558</v>
      </c>
      <c r="C30" s="3">
        <f t="shared" si="2"/>
        <v>4</v>
      </c>
      <c r="D30" s="3">
        <f>NETWORKDAYS(A30,B30,Tableau1[JOUR])</f>
        <v>4</v>
      </c>
      <c r="E30" s="9">
        <f t="shared" si="0"/>
        <v>245</v>
      </c>
      <c r="F30" s="12"/>
    </row>
    <row r="31" spans="1:7" ht="17.25" customHeight="1" x14ac:dyDescent="0.2">
      <c r="A31" s="17">
        <v>41561</v>
      </c>
      <c r="B31" s="17">
        <v>41565</v>
      </c>
      <c r="C31" s="3">
        <f t="shared" si="2"/>
        <v>5</v>
      </c>
      <c r="D31" s="3">
        <f>NETWORKDAYS(A31,B31,Tableau1[JOUR])</f>
        <v>5</v>
      </c>
      <c r="E31" s="9">
        <f t="shared" si="0"/>
        <v>250</v>
      </c>
      <c r="F31" s="12"/>
    </row>
    <row r="32" spans="1:7" ht="17.25" customHeight="1" x14ac:dyDescent="0.2">
      <c r="A32" s="17">
        <v>41568</v>
      </c>
      <c r="B32" s="17">
        <v>41572</v>
      </c>
      <c r="C32" s="3">
        <f t="shared" si="2"/>
        <v>5</v>
      </c>
      <c r="D32" s="3">
        <f>NETWORKDAYS(A32,B32,Tableau1[JOUR])</f>
        <v>5</v>
      </c>
      <c r="E32" s="9">
        <f t="shared" si="0"/>
        <v>255</v>
      </c>
      <c r="F32" s="12"/>
    </row>
    <row r="33" spans="1:7" ht="17.25" customHeight="1" x14ac:dyDescent="0.2">
      <c r="A33" s="17">
        <v>41575</v>
      </c>
      <c r="B33" s="17">
        <v>41582</v>
      </c>
      <c r="C33" s="3">
        <f t="shared" si="2"/>
        <v>6</v>
      </c>
      <c r="D33" s="3">
        <f>NETWORKDAYS(A33,B33,Tableau1[JOUR])</f>
        <v>6</v>
      </c>
      <c r="E33" s="9">
        <f t="shared" si="0"/>
        <v>261</v>
      </c>
      <c r="F33" s="12"/>
    </row>
    <row r="34" spans="1:7" ht="17.25" customHeight="1" thickBot="1" x14ac:dyDescent="0.25">
      <c r="A34" s="18">
        <v>41583</v>
      </c>
      <c r="B34" s="18">
        <v>41586</v>
      </c>
      <c r="C34" s="15">
        <f t="shared" si="2"/>
        <v>4</v>
      </c>
      <c r="D34" s="15">
        <f>NETWORKDAYS(A34,B34,Tableau1[JOUR])</f>
        <v>4</v>
      </c>
      <c r="E34" s="16">
        <f t="shared" si="0"/>
        <v>265</v>
      </c>
      <c r="F34" s="12">
        <f>SUM(C20:C34)</f>
        <v>69</v>
      </c>
      <c r="G34" s="12">
        <f>SUM(D20:D34)</f>
        <v>69</v>
      </c>
    </row>
    <row r="35" spans="1:7" ht="17.25" customHeight="1" x14ac:dyDescent="0.2">
      <c r="A35" s="25">
        <v>2014</v>
      </c>
      <c r="B35" s="26">
        <v>43160</v>
      </c>
      <c r="C35" s="27"/>
      <c r="D35" s="27"/>
      <c r="E35" s="37">
        <f>E34+C35</f>
        <v>265</v>
      </c>
      <c r="F35" s="11">
        <v>387</v>
      </c>
    </row>
    <row r="36" spans="1:7" ht="17.25" customHeight="1" x14ac:dyDescent="0.2">
      <c r="A36" s="17">
        <v>41681</v>
      </c>
      <c r="B36" s="17">
        <v>41684</v>
      </c>
      <c r="C36" s="3">
        <f t="shared" si="2"/>
        <v>4</v>
      </c>
      <c r="D36" s="3">
        <f>NETWORKDAYS(A36,B36,Tableau1[JOUR])</f>
        <v>4</v>
      </c>
      <c r="E36" s="9">
        <f t="shared" si="0"/>
        <v>269</v>
      </c>
      <c r="F36" s="12"/>
    </row>
    <row r="37" spans="1:7" ht="17.25" customHeight="1" thickBot="1" x14ac:dyDescent="0.25">
      <c r="A37" s="18">
        <v>41685</v>
      </c>
      <c r="B37" s="18">
        <v>41691</v>
      </c>
      <c r="C37" s="15">
        <f t="shared" si="2"/>
        <v>5</v>
      </c>
      <c r="D37" s="15">
        <f>NETWORKDAYS(A37,B37,Tableau1[JOUR])</f>
        <v>5</v>
      </c>
      <c r="E37" s="16">
        <f t="shared" si="0"/>
        <v>274</v>
      </c>
      <c r="F37" s="12">
        <f>SUM(C36:C37)</f>
        <v>9</v>
      </c>
      <c r="G37" s="12">
        <f>SUM(D36:D37)</f>
        <v>9</v>
      </c>
    </row>
    <row r="38" spans="1:7" ht="17.25" customHeight="1" x14ac:dyDescent="0.2">
      <c r="A38" s="19">
        <v>41765</v>
      </c>
      <c r="B38" s="19">
        <v>41774</v>
      </c>
      <c r="C38" s="13">
        <f t="shared" si="2"/>
        <v>8</v>
      </c>
      <c r="D38" s="13">
        <f>NETWORKDAYS(A38,B38,Tableau1[JOUR])</f>
        <v>8</v>
      </c>
      <c r="E38" s="14">
        <f t="shared" si="0"/>
        <v>282</v>
      </c>
      <c r="F38" s="12"/>
    </row>
    <row r="39" spans="1:7" ht="17.25" customHeight="1" x14ac:dyDescent="0.2">
      <c r="A39" s="21">
        <v>2015</v>
      </c>
      <c r="B39" s="22">
        <v>43160</v>
      </c>
      <c r="C39" s="24"/>
      <c r="D39" s="24"/>
      <c r="E39" s="36">
        <f t="shared" si="0"/>
        <v>282</v>
      </c>
      <c r="F39" s="11">
        <v>404</v>
      </c>
    </row>
    <row r="40" spans="1:7" ht="17.25" customHeight="1" x14ac:dyDescent="0.2">
      <c r="A40" s="17">
        <v>42045</v>
      </c>
      <c r="B40" s="17">
        <v>42048</v>
      </c>
      <c r="C40" s="3">
        <f t="shared" si="2"/>
        <v>4</v>
      </c>
      <c r="D40" s="3">
        <f>NETWORKDAYS(A40,B40,Tableau1[JOUR])</f>
        <v>4</v>
      </c>
      <c r="E40" s="9">
        <f t="shared" si="0"/>
        <v>286</v>
      </c>
      <c r="F40" s="12"/>
    </row>
    <row r="41" spans="1:7" ht="17.25" customHeight="1" thickBot="1" x14ac:dyDescent="0.25">
      <c r="A41" s="18">
        <v>42052</v>
      </c>
      <c r="B41" s="18">
        <v>42052</v>
      </c>
      <c r="C41" s="15">
        <f t="shared" si="2"/>
        <v>1</v>
      </c>
      <c r="D41" s="15">
        <f>NETWORKDAYS(A41,B41,Tableau1[JOUR])</f>
        <v>1</v>
      </c>
      <c r="E41" s="16">
        <f t="shared" si="0"/>
        <v>287</v>
      </c>
      <c r="F41" s="12">
        <f>SUM(C40:C41)</f>
        <v>5</v>
      </c>
      <c r="G41" s="12">
        <f>SUM(D40:D41)</f>
        <v>5</v>
      </c>
    </row>
    <row r="42" spans="1:7" ht="17.25" customHeight="1" x14ac:dyDescent="0.2">
      <c r="A42" s="19">
        <v>42144</v>
      </c>
      <c r="B42" s="19">
        <v>42153</v>
      </c>
      <c r="C42" s="13">
        <f t="shared" si="2"/>
        <v>8</v>
      </c>
      <c r="D42" s="13">
        <f>NETWORKDAYS(A42,B42,Tableau1[JOUR])</f>
        <v>7</v>
      </c>
      <c r="E42" s="14">
        <f t="shared" si="0"/>
        <v>295</v>
      </c>
      <c r="F42" s="12"/>
    </row>
    <row r="43" spans="1:7" ht="17.25" customHeight="1" x14ac:dyDescent="0.2">
      <c r="A43" s="17">
        <v>42255</v>
      </c>
      <c r="B43" s="17">
        <v>42258</v>
      </c>
      <c r="C43" s="3">
        <f t="shared" si="2"/>
        <v>4</v>
      </c>
      <c r="D43" s="3">
        <f>NETWORKDAYS(A43,B43,Tableau1[JOUR])</f>
        <v>4</v>
      </c>
      <c r="E43" s="9">
        <f t="shared" si="0"/>
        <v>299</v>
      </c>
      <c r="F43" s="12"/>
    </row>
    <row r="44" spans="1:7" ht="17.25" customHeight="1" x14ac:dyDescent="0.2">
      <c r="A44" s="21">
        <v>2016</v>
      </c>
      <c r="B44" s="22">
        <v>43160</v>
      </c>
      <c r="C44" s="24"/>
      <c r="D44" s="24"/>
      <c r="E44" s="36">
        <f t="shared" si="0"/>
        <v>299</v>
      </c>
      <c r="F44" s="11">
        <v>425</v>
      </c>
    </row>
    <row r="45" spans="1:7" ht="17.25" customHeight="1" x14ac:dyDescent="0.2">
      <c r="A45" s="17">
        <v>42374</v>
      </c>
      <c r="B45" s="17">
        <v>42376</v>
      </c>
      <c r="C45" s="3">
        <f t="shared" ref="C45:C63" si="3">NETWORKDAYS(A45,B45)</f>
        <v>3</v>
      </c>
      <c r="D45" s="3">
        <f>NETWORKDAYS(A45,B45,Tableau1[JOUR])</f>
        <v>3</v>
      </c>
      <c r="E45" s="9">
        <f t="shared" si="0"/>
        <v>302</v>
      </c>
      <c r="F45" s="12"/>
    </row>
    <row r="46" spans="1:7" ht="17.25" customHeight="1" x14ac:dyDescent="0.2">
      <c r="A46" s="17">
        <v>42377</v>
      </c>
      <c r="B46" s="17">
        <v>42421</v>
      </c>
      <c r="C46" s="3">
        <f t="shared" si="3"/>
        <v>31</v>
      </c>
      <c r="D46" s="3">
        <f>NETWORKDAYS(A46,B46,Tableau1[JOUR])</f>
        <v>31</v>
      </c>
      <c r="E46" s="9">
        <f t="shared" si="0"/>
        <v>333</v>
      </c>
      <c r="F46" s="12"/>
    </row>
    <row r="47" spans="1:7" ht="17.25" customHeight="1" thickBot="1" x14ac:dyDescent="0.25">
      <c r="A47" s="33">
        <v>42422</v>
      </c>
      <c r="B47" s="28">
        <v>42429</v>
      </c>
      <c r="C47" s="15">
        <f t="shared" si="3"/>
        <v>6</v>
      </c>
      <c r="D47" s="15">
        <f>NETWORKDAYS(A47,B47,Tableau1[JOUR])</f>
        <v>6</v>
      </c>
      <c r="E47" s="29">
        <f t="shared" si="0"/>
        <v>339</v>
      </c>
      <c r="F47" s="12">
        <f>SUM(C42:C47)</f>
        <v>52</v>
      </c>
      <c r="G47" s="12">
        <f>SUM(D42:D47)</f>
        <v>51</v>
      </c>
    </row>
    <row r="48" spans="1:7" ht="17.25" customHeight="1" x14ac:dyDescent="0.2">
      <c r="A48" s="34">
        <v>42430</v>
      </c>
      <c r="B48" s="34">
        <v>42460</v>
      </c>
      <c r="C48" s="13">
        <f t="shared" ref="C48" si="4">NETWORKDAYS(A48,B48)</f>
        <v>23</v>
      </c>
      <c r="D48" s="13">
        <f>NETWORKDAYS(A48,B48,Tableau1[JOUR])</f>
        <v>22</v>
      </c>
      <c r="E48" s="35">
        <f>E46+C48</f>
        <v>356</v>
      </c>
      <c r="F48" s="12"/>
    </row>
    <row r="49" spans="1:7" ht="17.25" customHeight="1" x14ac:dyDescent="0.2">
      <c r="A49" s="19">
        <v>42461</v>
      </c>
      <c r="B49" s="19">
        <v>42490</v>
      </c>
      <c r="C49" s="13">
        <f t="shared" si="3"/>
        <v>21</v>
      </c>
      <c r="D49" s="3">
        <f>NETWORKDAYS(A49,B49,Tableau1[JOUR])</f>
        <v>21</v>
      </c>
      <c r="E49" s="14">
        <f>E47+C49</f>
        <v>360</v>
      </c>
      <c r="F49" s="12"/>
    </row>
    <row r="50" spans="1:7" ht="17.25" customHeight="1" x14ac:dyDescent="0.2">
      <c r="A50" s="17">
        <v>42491</v>
      </c>
      <c r="B50" s="17">
        <v>42503</v>
      </c>
      <c r="C50" s="3">
        <f t="shared" si="3"/>
        <v>10</v>
      </c>
      <c r="D50" s="3">
        <f>NETWORKDAYS(A50,B50,Tableau1[JOUR])</f>
        <v>9</v>
      </c>
      <c r="E50" s="9">
        <f t="shared" si="0"/>
        <v>370</v>
      </c>
      <c r="F50" s="12"/>
    </row>
    <row r="51" spans="1:7" ht="17.25" customHeight="1" x14ac:dyDescent="0.2">
      <c r="A51" s="17">
        <v>42703</v>
      </c>
      <c r="B51" s="17">
        <v>42706</v>
      </c>
      <c r="C51" s="3">
        <f t="shared" si="3"/>
        <v>4</v>
      </c>
      <c r="D51" s="3">
        <f>NETWORKDAYS(A51,B51,Tableau1[JOUR])</f>
        <v>4</v>
      </c>
      <c r="E51" s="9">
        <f t="shared" si="0"/>
        <v>374</v>
      </c>
      <c r="F51" s="12"/>
    </row>
    <row r="52" spans="1:7" ht="17.25" customHeight="1" x14ac:dyDescent="0.2">
      <c r="A52" s="17">
        <v>42709</v>
      </c>
      <c r="B52" s="17">
        <v>42713</v>
      </c>
      <c r="C52" s="3">
        <f t="shared" si="3"/>
        <v>5</v>
      </c>
      <c r="D52" s="3">
        <f>NETWORKDAYS(A52,B52,Tableau1[JOUR])</f>
        <v>5</v>
      </c>
      <c r="E52" s="9">
        <f t="shared" si="0"/>
        <v>379</v>
      </c>
      <c r="F52" s="12"/>
    </row>
    <row r="53" spans="1:7" ht="17.25" customHeight="1" thickBot="1" x14ac:dyDescent="0.25">
      <c r="A53" s="18">
        <v>42727</v>
      </c>
      <c r="B53" s="18">
        <v>42731</v>
      </c>
      <c r="C53" s="15">
        <f t="shared" si="3"/>
        <v>3</v>
      </c>
      <c r="D53" s="15">
        <f>NETWORKDAYS(A53,B53,Tableau1[JOUR])</f>
        <v>3</v>
      </c>
      <c r="E53" s="16">
        <f t="shared" si="0"/>
        <v>382</v>
      </c>
      <c r="F53" s="12">
        <f>SUM(C48:C53)</f>
        <v>66</v>
      </c>
      <c r="G53" s="12">
        <f>SUM(D48:D53)</f>
        <v>64</v>
      </c>
    </row>
    <row r="54" spans="1:7" ht="17.25" customHeight="1" x14ac:dyDescent="0.2">
      <c r="A54" s="25">
        <v>2017</v>
      </c>
      <c r="B54" s="26">
        <v>43160</v>
      </c>
      <c r="C54" s="27"/>
      <c r="D54" s="27"/>
      <c r="E54" s="37">
        <f t="shared" ref="E54" si="5">E53+C54</f>
        <v>382</v>
      </c>
      <c r="F54" s="11">
        <v>446</v>
      </c>
    </row>
    <row r="55" spans="1:7" ht="17.25" customHeight="1" x14ac:dyDescent="0.2">
      <c r="A55" s="19">
        <v>42808</v>
      </c>
      <c r="B55" s="19">
        <v>42811</v>
      </c>
      <c r="C55" s="13">
        <f t="shared" si="3"/>
        <v>4</v>
      </c>
      <c r="D55" s="3">
        <f>NETWORKDAYS(A55,B55,Tableau1[JOUR])</f>
        <v>4</v>
      </c>
      <c r="E55" s="14">
        <f t="shared" ref="E55:E63" si="6">E54+C55</f>
        <v>386</v>
      </c>
      <c r="F55" s="12"/>
    </row>
    <row r="56" spans="1:7" ht="17.25" customHeight="1" x14ac:dyDescent="0.2">
      <c r="A56" s="17">
        <v>42812</v>
      </c>
      <c r="B56" s="17">
        <v>42818</v>
      </c>
      <c r="C56" s="3">
        <f t="shared" si="3"/>
        <v>5</v>
      </c>
      <c r="D56" s="3">
        <f>NETWORKDAYS(A56,B56,Tableau1[JOUR])</f>
        <v>5</v>
      </c>
      <c r="E56" s="9">
        <f t="shared" si="6"/>
        <v>391</v>
      </c>
      <c r="F56" s="12"/>
    </row>
    <row r="57" spans="1:7" ht="17.25" customHeight="1" x14ac:dyDescent="0.2">
      <c r="A57" s="17">
        <v>42857</v>
      </c>
      <c r="B57" s="17">
        <v>42860</v>
      </c>
      <c r="C57" s="3">
        <f t="shared" si="3"/>
        <v>4</v>
      </c>
      <c r="D57" s="3">
        <f>NETWORKDAYS(A57,B57,Tableau1[JOUR])</f>
        <v>4</v>
      </c>
      <c r="E57" s="9">
        <f t="shared" si="6"/>
        <v>395</v>
      </c>
      <c r="F57" s="12"/>
    </row>
    <row r="58" spans="1:7" ht="17.25" customHeight="1" x14ac:dyDescent="0.2">
      <c r="A58" s="17">
        <v>42898</v>
      </c>
      <c r="B58" s="17">
        <v>42909</v>
      </c>
      <c r="C58" s="3">
        <f t="shared" si="3"/>
        <v>10</v>
      </c>
      <c r="D58" s="3">
        <f>NETWORKDAYS(A58,B58,Tableau1[JOUR])</f>
        <v>10</v>
      </c>
      <c r="E58" s="9">
        <f t="shared" si="6"/>
        <v>405</v>
      </c>
      <c r="F58" s="12"/>
    </row>
    <row r="59" spans="1:7" ht="17.25" customHeight="1" x14ac:dyDescent="0.2">
      <c r="A59" s="17">
        <v>42912</v>
      </c>
      <c r="B59" s="17">
        <v>42930</v>
      </c>
      <c r="C59" s="3">
        <f t="shared" si="3"/>
        <v>15</v>
      </c>
      <c r="D59" s="3">
        <f>NETWORKDAYS(A59,B59,Tableau1[JOUR])</f>
        <v>15</v>
      </c>
      <c r="E59" s="9">
        <f t="shared" si="6"/>
        <v>420</v>
      </c>
      <c r="F59" s="12"/>
    </row>
    <row r="60" spans="1:7" ht="17.25" customHeight="1" x14ac:dyDescent="0.2">
      <c r="A60" s="17">
        <v>42933</v>
      </c>
      <c r="B60" s="17">
        <v>42940</v>
      </c>
      <c r="C60" s="3">
        <f t="shared" si="3"/>
        <v>6</v>
      </c>
      <c r="D60" s="3">
        <f>NETWORKDAYS(A60,B60,Tableau1[JOUR])</f>
        <v>5</v>
      </c>
      <c r="E60" s="9">
        <f t="shared" si="6"/>
        <v>426</v>
      </c>
      <c r="F60" s="12"/>
    </row>
    <row r="61" spans="1:7" ht="17.25" customHeight="1" x14ac:dyDescent="0.2">
      <c r="A61" s="17">
        <v>42941</v>
      </c>
      <c r="B61" s="17">
        <v>42965</v>
      </c>
      <c r="C61" s="3">
        <f t="shared" si="3"/>
        <v>19</v>
      </c>
      <c r="D61" s="3">
        <f>NETWORKDAYS(A61,B61,Tableau1[JOUR])</f>
        <v>18</v>
      </c>
      <c r="E61" s="9">
        <f t="shared" si="6"/>
        <v>445</v>
      </c>
      <c r="F61" s="12"/>
    </row>
    <row r="62" spans="1:7" ht="17.25" customHeight="1" x14ac:dyDescent="0.2">
      <c r="A62" s="17">
        <v>43033</v>
      </c>
      <c r="B62" s="17">
        <v>43042</v>
      </c>
      <c r="C62" s="3">
        <f t="shared" si="3"/>
        <v>8</v>
      </c>
      <c r="D62" s="3">
        <f>NETWORKDAYS(A62,B62,Tableau1[JOUR])</f>
        <v>7</v>
      </c>
      <c r="E62" s="9">
        <f t="shared" si="6"/>
        <v>453</v>
      </c>
      <c r="F62" s="12"/>
    </row>
    <row r="63" spans="1:7" ht="17.25" customHeight="1" thickBot="1" x14ac:dyDescent="0.25">
      <c r="A63" s="18">
        <v>43045</v>
      </c>
      <c r="B63" s="18">
        <v>43048</v>
      </c>
      <c r="C63" s="15">
        <f t="shared" si="3"/>
        <v>4</v>
      </c>
      <c r="D63" s="15">
        <f>NETWORKDAYS(A63,B63,Tableau1[JOUR])</f>
        <v>4</v>
      </c>
      <c r="E63" s="16">
        <f t="shared" si="6"/>
        <v>457</v>
      </c>
      <c r="F63" s="12">
        <f>SUM(C55:C63)</f>
        <v>75</v>
      </c>
      <c r="G63" s="12">
        <f>SUM(D55:D63)</f>
        <v>72</v>
      </c>
    </row>
    <row r="64" spans="1:7" ht="17.25" customHeight="1" x14ac:dyDescent="0.2">
      <c r="A64" s="25">
        <v>2018</v>
      </c>
      <c r="B64" s="26">
        <v>43160</v>
      </c>
      <c r="C64" s="27"/>
      <c r="D64" s="27"/>
      <c r="E64" s="37">
        <f t="shared" ref="E64" si="7">E63+C64</f>
        <v>457</v>
      </c>
      <c r="F64" s="11" t="s">
        <v>12</v>
      </c>
    </row>
  </sheetData>
  <sortState ref="A1:C57">
    <sortCondition ref="A1"/>
  </sortState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JF</vt:lpstr>
      <vt:lpstr>AVANT 2014</vt:lpstr>
      <vt:lpstr>2014</vt:lpstr>
      <vt:lpstr>2015</vt:lpstr>
      <vt:lpstr>2016</vt:lpstr>
      <vt:lpstr>2017</vt:lpstr>
      <vt:lpstr>2018</vt:lpstr>
      <vt:lpstr>2019</vt:lpstr>
      <vt:lpstr>CALCUL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Utilisateur de Microsoft Office</cp:lastModifiedBy>
  <dcterms:created xsi:type="dcterms:W3CDTF">2018-06-07T12:57:27Z</dcterms:created>
  <dcterms:modified xsi:type="dcterms:W3CDTF">2018-07-14T09:12:00Z</dcterms:modified>
  <cp:category/>
</cp:coreProperties>
</file>