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autoCompressPictures="0"/>
  <bookViews>
    <workbookView xWindow="0" yWindow="0" windowWidth="23256" windowHeight="14064" tabRatio="500"/>
  </bookViews>
  <sheets>
    <sheet name="Base de donnée" sheetId="1" r:id="rId1"/>
  </sheets>
  <definedNames>
    <definedName name="_xlnm._FilterDatabase" localSheetId="0" hidden="1">'Base de donnée'!$A$1:$P$19</definedName>
    <definedName name="debut">Table1[[#Headers],[Numéro]]</definedName>
    <definedName name="fin">'Base de donnée'!$A$20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V2" i="1" l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Q2" i="1"/>
  <c r="Q3" i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O2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C34" i="1"/>
  <c r="B34" i="1"/>
  <c r="C33" i="1"/>
  <c r="B33" i="1"/>
  <c r="L20" i="1"/>
  <c r="L21" i="1"/>
  <c r="K20" i="1"/>
  <c r="K21" i="1"/>
  <c r="J20" i="1"/>
  <c r="J21" i="1"/>
  <c r="I20" i="1"/>
  <c r="I21" i="1"/>
  <c r="H20" i="1"/>
  <c r="H21" i="1"/>
  <c r="G20" i="1"/>
  <c r="G21" i="1"/>
  <c r="L29" i="1"/>
  <c r="K29" i="1"/>
  <c r="J29" i="1"/>
  <c r="I29" i="1"/>
  <c r="H29" i="1"/>
  <c r="G29" i="1"/>
  <c r="L28" i="1"/>
  <c r="K28" i="1"/>
  <c r="J28" i="1"/>
  <c r="I28" i="1"/>
  <c r="H28" i="1"/>
  <c r="G28" i="1"/>
  <c r="U20" i="1"/>
  <c r="T20" i="1"/>
  <c r="R20" i="1"/>
  <c r="Q30" i="1"/>
  <c r="B37" i="1"/>
  <c r="P30" i="1"/>
  <c r="B36" i="1"/>
  <c r="F20" i="1"/>
  <c r="O20" i="1"/>
  <c r="O21" i="1"/>
  <c r="O30" i="1"/>
  <c r="M20" i="1"/>
  <c r="M21" i="1"/>
  <c r="M30" i="1"/>
  <c r="L30" i="1"/>
  <c r="K30" i="1"/>
  <c r="J30" i="1"/>
  <c r="I30" i="1"/>
  <c r="H30" i="1"/>
  <c r="G30" i="1"/>
  <c r="F21" i="1"/>
  <c r="F30" i="1"/>
  <c r="O29" i="1"/>
  <c r="M29" i="1"/>
  <c r="F29" i="1"/>
  <c r="P28" i="1"/>
  <c r="O28" i="1"/>
  <c r="M28" i="1"/>
  <c r="F28" i="1"/>
  <c r="O27" i="1"/>
  <c r="M27" i="1"/>
  <c r="L27" i="1"/>
  <c r="K27" i="1"/>
  <c r="J27" i="1"/>
  <c r="I27" i="1"/>
  <c r="H27" i="1"/>
  <c r="G27" i="1"/>
  <c r="F27" i="1"/>
  <c r="V20" i="1"/>
  <c r="S20" i="1"/>
  <c r="N20" i="1"/>
</calcChain>
</file>

<file path=xl/comments1.xml><?xml version="1.0" encoding="utf-8"?>
<comments xmlns="http://schemas.openxmlformats.org/spreadsheetml/2006/main">
  <authors>
    <author>Amir Mustafa</author>
  </authors>
  <commentList>
    <comment ref="A33" authorId="0">
      <text>
        <r>
          <rPr>
            <b/>
            <sz val="9"/>
            <color indexed="81"/>
            <rFont val="Calibri"/>
            <family val="2"/>
          </rPr>
          <t>Amir Mustafa:</t>
        </r>
        <r>
          <rPr>
            <sz val="9"/>
            <color indexed="81"/>
            <rFont val="Calibri"/>
            <family val="2"/>
          </rPr>
          <t xml:space="preserve">
Cela correspond aux nombres d'heures total d'absences des hommes/ nombre total d'heures travaillées homme
</t>
        </r>
      </text>
    </comment>
  </commentList>
</comments>
</file>

<file path=xl/sharedStrings.xml><?xml version="1.0" encoding="utf-8"?>
<sst xmlns="http://schemas.openxmlformats.org/spreadsheetml/2006/main" count="97" uniqueCount="46">
  <si>
    <t>Numéro</t>
  </si>
  <si>
    <t>Nom</t>
  </si>
  <si>
    <t>taux</t>
  </si>
  <si>
    <t>Sexe</t>
  </si>
  <si>
    <t>service</t>
  </si>
  <si>
    <t>heures/jour</t>
  </si>
  <si>
    <t>maladie</t>
  </si>
  <si>
    <t>accident prof</t>
  </si>
  <si>
    <t>accident non prof</t>
  </si>
  <si>
    <t>maternité</t>
  </si>
  <si>
    <t>paternité</t>
  </si>
  <si>
    <t>Autre absence</t>
  </si>
  <si>
    <t>Absence Total</t>
  </si>
  <si>
    <t xml:space="preserve">Absence Maladie et Accident </t>
  </si>
  <si>
    <t>heure de travail</t>
  </si>
  <si>
    <t>taux d'absence</t>
  </si>
  <si>
    <t>Taux d'absence Maladie Accident</t>
  </si>
  <si>
    <t>Micro</t>
  </si>
  <si>
    <t>Courte</t>
  </si>
  <si>
    <t>Moyen</t>
  </si>
  <si>
    <t>Longue</t>
  </si>
  <si>
    <t>Bradford</t>
  </si>
  <si>
    <t>H</t>
  </si>
  <si>
    <t>Admnistration générale</t>
  </si>
  <si>
    <t>F</t>
  </si>
  <si>
    <t>Sous-total</t>
  </si>
  <si>
    <t>Absence Totale</t>
  </si>
  <si>
    <t>Taux accident Maladie</t>
  </si>
  <si>
    <t>Total :</t>
  </si>
  <si>
    <t>-</t>
  </si>
  <si>
    <t>Maximum :</t>
  </si>
  <si>
    <t>Minimum :</t>
  </si>
  <si>
    <t>Moyenne :</t>
  </si>
  <si>
    <t>Taux moyen d'absence des hommes :</t>
  </si>
  <si>
    <t>Taux moyen d'absence des femmes :</t>
  </si>
  <si>
    <t>Taux moyen d'absence total:</t>
  </si>
  <si>
    <t>Taux moyen d'absence Maladie et Accident</t>
  </si>
  <si>
    <t>Hakan</t>
  </si>
  <si>
    <t>Modif formule Numéro</t>
  </si>
  <si>
    <t>Uti. @Nom</t>
  </si>
  <si>
    <t>Si 0 rien, &lt;!&gt; mais si 0,1 alors 0 !</t>
  </si>
  <si>
    <t>Waard</t>
  </si>
  <si>
    <t>test</t>
  </si>
  <si>
    <t>ok cellule avec formule</t>
  </si>
  <si>
    <t>waard test insert 1 ligne</t>
  </si>
  <si>
    <t>Si pris une à une formule ok, si MàJ colonne, erreur nom?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</si>
</sst>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 * #,##0.00_ ;_ * \-#,##0.00_ ;_ * &quot;-&quot;??_ ;_ @_ "/>
    <numFmt numFmtId="165" formatCode="0.0"/>
    <numFmt numFmtId="166" formatCode="0.00;[Red]0.00"/>
    <numFmt numFmtId="167" formatCode="0.0%"/>
  </numFmts>
  <fonts count="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Verdana"/>
      <family val="2"/>
    </font>
    <font>
      <b/>
      <sz val="9"/>
      <color indexed="81"/>
      <name val="Calibri"/>
      <family val="2"/>
    </font>
    <font>
      <sz val="9"/>
      <color indexed="81"/>
      <name val="Calibri"/>
      <family val="2"/>
    </font>
    <font>
      <b/>
      <sz val="12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9">
    <xf numFmtId="0" fontId="0" fillId="0" borderId="0" xfId="0"/>
    <xf numFmtId="0" fontId="2" fillId="0" borderId="1" xfId="0" applyFont="1" applyBorder="1" applyProtection="1">
      <protection locked="0"/>
    </xf>
    <xf numFmtId="9" fontId="2" fillId="0" borderId="1" xfId="2" applyFont="1" applyBorder="1" applyProtection="1">
      <protection locked="0"/>
    </xf>
    <xf numFmtId="0" fontId="2" fillId="0" borderId="1" xfId="0" applyFont="1" applyBorder="1"/>
    <xf numFmtId="0" fontId="2" fillId="0" borderId="1" xfId="0" applyFont="1" applyFill="1" applyBorder="1"/>
    <xf numFmtId="0" fontId="2" fillId="0" borderId="2" xfId="0" applyFont="1" applyBorder="1"/>
    <xf numFmtId="0" fontId="2" fillId="0" borderId="0" xfId="0" applyFont="1" applyBorder="1"/>
    <xf numFmtId="0" fontId="2" fillId="0" borderId="0" xfId="0" applyFont="1" applyBorder="1" applyProtection="1">
      <protection locked="0"/>
    </xf>
    <xf numFmtId="0" fontId="2" fillId="0" borderId="0" xfId="0" applyFont="1"/>
    <xf numFmtId="0" fontId="0" fillId="0" borderId="0" xfId="0" applyBorder="1" applyProtection="1">
      <protection locked="0"/>
    </xf>
    <xf numFmtId="0" fontId="3" fillId="0" borderId="0" xfId="0" applyFont="1" applyFill="1" applyBorder="1" applyAlignment="1" applyProtection="1">
      <protection locked="0"/>
    </xf>
    <xf numFmtId="164" fontId="3" fillId="0" borderId="0" xfId="0" applyNumberFormat="1" applyFont="1" applyFill="1" applyBorder="1" applyAlignment="1" applyProtection="1">
      <protection locked="0"/>
    </xf>
    <xf numFmtId="2" fontId="0" fillId="0" borderId="0" xfId="0" applyNumberFormat="1" applyBorder="1"/>
    <xf numFmtId="0" fontId="0" fillId="0" borderId="0" xfId="0" applyFill="1" applyBorder="1"/>
    <xf numFmtId="0" fontId="0" fillId="0" borderId="0" xfId="0" applyBorder="1"/>
    <xf numFmtId="9" fontId="0" fillId="0" borderId="3" xfId="2" applyFont="1" applyBorder="1"/>
    <xf numFmtId="165" fontId="0" fillId="0" borderId="0" xfId="0" applyNumberFormat="1" applyBorder="1"/>
    <xf numFmtId="0" fontId="0" fillId="0" borderId="0" xfId="0" applyFill="1" applyBorder="1" applyProtection="1">
      <protection locked="0"/>
    </xf>
    <xf numFmtId="166" fontId="3" fillId="0" borderId="0" xfId="0" applyNumberFormat="1" applyFont="1" applyFill="1" applyBorder="1" applyAlignment="1" applyProtection="1">
      <protection locked="0"/>
    </xf>
    <xf numFmtId="9" fontId="0" fillId="0" borderId="0" xfId="2" applyFont="1" applyBorder="1" applyProtection="1">
      <protection locked="0"/>
    </xf>
    <xf numFmtId="0" fontId="0" fillId="0" borderId="4" xfId="0" applyBorder="1" applyProtection="1">
      <protection locked="0"/>
    </xf>
    <xf numFmtId="0" fontId="3" fillId="0" borderId="1" xfId="0" applyFont="1" applyFill="1" applyBorder="1" applyProtection="1">
      <protection locked="0"/>
    </xf>
    <xf numFmtId="9" fontId="0" fillId="0" borderId="1" xfId="2" applyFont="1" applyBorder="1" applyProtection="1">
      <protection locked="0"/>
    </xf>
    <xf numFmtId="0" fontId="0" fillId="0" borderId="1" xfId="0" applyFill="1" applyBorder="1" applyProtection="1">
      <protection locked="0"/>
    </xf>
    <xf numFmtId="2" fontId="0" fillId="0" borderId="1" xfId="0" applyNumberFormat="1" applyFill="1" applyBorder="1"/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1" xfId="0" applyFill="1" applyBorder="1"/>
    <xf numFmtId="2" fontId="0" fillId="0" borderId="5" xfId="0" applyNumberFormat="1" applyBorder="1"/>
    <xf numFmtId="0" fontId="0" fillId="0" borderId="7" xfId="0" applyBorder="1" applyProtection="1">
      <protection locked="0"/>
    </xf>
    <xf numFmtId="0" fontId="0" fillId="0" borderId="8" xfId="0" applyBorder="1"/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9" fontId="0" fillId="0" borderId="10" xfId="2" applyFont="1" applyBorder="1" applyProtection="1">
      <protection locked="0"/>
    </xf>
    <xf numFmtId="0" fontId="0" fillId="0" borderId="10" xfId="0" applyBorder="1"/>
    <xf numFmtId="0" fontId="0" fillId="0" borderId="11" xfId="0" applyBorder="1"/>
    <xf numFmtId="0" fontId="0" fillId="0" borderId="0" xfId="0" applyProtection="1">
      <protection locked="0"/>
    </xf>
    <xf numFmtId="9" fontId="0" fillId="0" borderId="0" xfId="2" applyFont="1" applyProtection="1">
      <protection locked="0"/>
    </xf>
    <xf numFmtId="0" fontId="2" fillId="2" borderId="12" xfId="0" applyFont="1" applyFill="1" applyBorder="1"/>
    <xf numFmtId="0" fontId="2" fillId="2" borderId="13" xfId="0" applyFont="1" applyFill="1" applyBorder="1" applyProtection="1">
      <protection locked="0"/>
    </xf>
    <xf numFmtId="0" fontId="2" fillId="2" borderId="14" xfId="0" applyFont="1" applyFill="1" applyBorder="1" applyProtection="1">
      <protection locked="0"/>
    </xf>
    <xf numFmtId="0" fontId="2" fillId="2" borderId="13" xfId="0" applyFont="1" applyFill="1" applyBorder="1"/>
    <xf numFmtId="0" fontId="2" fillId="2" borderId="15" xfId="0" applyFont="1" applyFill="1" applyBorder="1"/>
    <xf numFmtId="0" fontId="2" fillId="2" borderId="6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9" fontId="0" fillId="2" borderId="1" xfId="2" applyFont="1" applyFill="1" applyBorder="1" applyProtection="1">
      <protection locked="0"/>
    </xf>
    <xf numFmtId="164" fontId="0" fillId="2" borderId="6" xfId="1" applyFont="1" applyFill="1" applyBorder="1"/>
    <xf numFmtId="164" fontId="0" fillId="2" borderId="6" xfId="1" applyFont="1" applyFill="1" applyBorder="1" applyProtection="1">
      <protection locked="0"/>
    </xf>
    <xf numFmtId="2" fontId="0" fillId="2" borderId="6" xfId="0" applyNumberFormat="1" applyFill="1" applyBorder="1" applyAlignment="1">
      <alignment horizontal="right"/>
    </xf>
    <xf numFmtId="0" fontId="2" fillId="2" borderId="16" xfId="0" applyFont="1" applyFill="1" applyBorder="1" applyProtection="1">
      <protection locked="0"/>
    </xf>
    <xf numFmtId="0" fontId="0" fillId="2" borderId="0" xfId="0" applyFill="1" applyBorder="1" applyProtection="1">
      <protection locked="0"/>
    </xf>
    <xf numFmtId="9" fontId="0" fillId="2" borderId="0" xfId="2" applyFont="1" applyFill="1" applyBorder="1" applyProtection="1">
      <protection locked="0"/>
    </xf>
    <xf numFmtId="164" fontId="0" fillId="2" borderId="16" xfId="1" applyFont="1" applyFill="1" applyBorder="1"/>
    <xf numFmtId="164" fontId="0" fillId="2" borderId="16" xfId="1" applyFont="1" applyFill="1" applyBorder="1" applyProtection="1">
      <protection locked="0"/>
    </xf>
    <xf numFmtId="9" fontId="0" fillId="2" borderId="16" xfId="2" applyFont="1" applyFill="1" applyBorder="1"/>
    <xf numFmtId="164" fontId="0" fillId="2" borderId="16" xfId="1" applyFont="1" applyFill="1" applyBorder="1" applyAlignment="1">
      <alignment horizontal="right"/>
    </xf>
    <xf numFmtId="0" fontId="2" fillId="2" borderId="17" xfId="0" applyFont="1" applyFill="1" applyBorder="1" applyProtection="1">
      <protection locked="0"/>
    </xf>
    <xf numFmtId="0" fontId="0" fillId="2" borderId="10" xfId="0" applyFill="1" applyBorder="1" applyProtection="1">
      <protection locked="0"/>
    </xf>
    <xf numFmtId="9" fontId="0" fillId="2" borderId="10" xfId="2" applyFont="1" applyFill="1" applyBorder="1" applyProtection="1">
      <protection locked="0"/>
    </xf>
    <xf numFmtId="164" fontId="0" fillId="2" borderId="17" xfId="1" applyFont="1" applyFill="1" applyBorder="1"/>
    <xf numFmtId="164" fontId="0" fillId="2" borderId="17" xfId="1" applyFont="1" applyFill="1" applyBorder="1" applyProtection="1">
      <protection locked="0"/>
    </xf>
    <xf numFmtId="10" fontId="0" fillId="2" borderId="17" xfId="2" applyNumberFormat="1" applyFont="1" applyFill="1" applyBorder="1"/>
    <xf numFmtId="167" fontId="0" fillId="2" borderId="17" xfId="2" applyNumberFormat="1" applyFont="1" applyFill="1" applyBorder="1"/>
    <xf numFmtId="0" fontId="2" fillId="2" borderId="0" xfId="0" applyFont="1" applyFill="1" applyBorder="1" applyProtection="1">
      <protection locked="0"/>
    </xf>
    <xf numFmtId="10" fontId="0" fillId="0" borderId="0" xfId="2" applyNumberFormat="1" applyFont="1" applyProtection="1">
      <protection locked="0"/>
    </xf>
    <xf numFmtId="10" fontId="0" fillId="0" borderId="0" xfId="0" applyNumberFormat="1" applyProtection="1">
      <protection locked="0"/>
    </xf>
    <xf numFmtId="0" fontId="2" fillId="3" borderId="7" xfId="0" applyFont="1" applyFill="1" applyBorder="1" applyProtection="1">
      <protection locked="0"/>
    </xf>
    <xf numFmtId="0" fontId="2" fillId="3" borderId="0" xfId="0" applyFont="1" applyFill="1" applyBorder="1"/>
    <xf numFmtId="0" fontId="6" fillId="3" borderId="0" xfId="0" applyFont="1" applyFill="1" applyBorder="1"/>
    <xf numFmtId="0" fontId="0" fillId="0" borderId="0" xfId="0" applyNumberFormat="1" applyFill="1" applyBorder="1"/>
    <xf numFmtId="9" fontId="0" fillId="0" borderId="3" xfId="2" applyNumberFormat="1" applyFont="1" applyBorder="1"/>
    <xf numFmtId="0" fontId="0" fillId="4" borderId="0" xfId="0" applyFill="1" applyBorder="1" applyProtection="1">
      <protection locked="0"/>
    </xf>
    <xf numFmtId="2" fontId="0" fillId="4" borderId="0" xfId="0" applyNumberFormat="1" applyFill="1" applyBorder="1"/>
    <xf numFmtId="0" fontId="0" fillId="4" borderId="0" xfId="0" applyNumberFormat="1" applyFill="1" applyBorder="1"/>
    <xf numFmtId="9" fontId="0" fillId="4" borderId="3" xfId="2" applyNumberFormat="1" applyFont="1" applyFill="1" applyBorder="1"/>
    <xf numFmtId="165" fontId="0" fillId="4" borderId="0" xfId="0" applyNumberFormat="1" applyFill="1" applyBorder="1"/>
    <xf numFmtId="0" fontId="0" fillId="4" borderId="7" xfId="0" applyFill="1" applyBorder="1" applyProtection="1">
      <protection locked="0"/>
    </xf>
    <xf numFmtId="0" fontId="0" fillId="4" borderId="6" xfId="0" applyFill="1" applyBorder="1"/>
    <xf numFmtId="0" fontId="7" fillId="4" borderId="5" xfId="0" applyFont="1" applyFill="1" applyBorder="1"/>
  </cellXfs>
  <cellStyles count="3">
    <cellStyle name="Milliers" xfId="1" builtinId="3"/>
    <cellStyle name="Normal" xfId="0" builtinId="0"/>
    <cellStyle name="Pourcentage" xfId="2" builtinId="5"/>
  </cellStyles>
  <dxfs count="24">
    <dxf>
      <numFmt numFmtId="165" formatCode="0.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3" formatCode="0%"/>
      <border diagonalUp="0" diagonalDown="0">
        <left style="thick">
          <color auto="1"/>
        </left>
        <right style="thick">
          <color auto="1"/>
        </right>
        <top/>
        <bottom/>
        <vertical/>
        <horizontal/>
      </border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numFmt numFmtId="0" formatCode="General"/>
      <fill>
        <patternFill patternType="none">
          <fgColor indexed="64"/>
          <bgColor indexed="65"/>
        </patternFill>
      </fill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numFmt numFmtId="2" formatCode="0.00"/>
    </dxf>
    <dxf>
      <fill>
        <patternFill patternType="none">
          <fgColor indexed="64"/>
          <bgColor indexed="65"/>
        </patternFill>
      </fill>
      <protection locked="0" hidden="0"/>
    </dxf>
    <dxf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numFmt numFmtId="166" formatCode="0.00;[Red]0.0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scheme val="none"/>
      </font>
      <protection locked="0" hidden="0"/>
    </dxf>
    <dxf>
      <protection locked="0" hidden="0"/>
    </dxf>
    <dxf>
      <border outline="0">
        <left style="thin">
          <color auto="1"/>
        </left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1:V19" totalsRowShown="0" headerRowDxfId="23" tableBorderDxfId="22">
  <autoFilter ref="A1:V19"/>
  <tableColumns count="22">
    <tableColumn id="1" name="Numéro" dataDxfId="21">
      <calculatedColumnFormula>ROW(Table1[[#This Row],[Numéro]])-1</calculatedColumnFormula>
    </tableColumn>
    <tableColumn id="2" name="Nom" dataDxfId="20"/>
    <tableColumn id="3" name="taux" dataDxfId="19"/>
    <tableColumn id="4" name="Sexe" dataDxfId="18"/>
    <tableColumn id="5" name="service" dataDxfId="17"/>
    <tableColumn id="6" name="heures/jour" dataDxfId="16">
      <calculatedColumnFormula>Table1[[#This Row],[taux]]*8.18</calculatedColumnFormula>
    </tableColumn>
    <tableColumn id="7" name="maladie" dataDxfId="15"/>
    <tableColumn id="8" name="accident prof" dataDxfId="14"/>
    <tableColumn id="9" name="accident non prof" dataDxfId="13"/>
    <tableColumn id="10" name="maternité" dataDxfId="12"/>
    <tableColumn id="11" name="paternité" dataDxfId="11"/>
    <tableColumn id="12" name="Autre absence" dataDxfId="10"/>
    <tableColumn id="13" name="Absence Total" dataDxfId="9">
      <calculatedColumnFormula>Table1[[#This Row],[maladie]] + Table1[[#This Row],[accident prof]] + Table1[[#This Row],[accident non prof]] + Table1[[#This Row],[maternité]] + Table1[[#This Row],[paternité]] + Table1[[#This Row],[Autre absence]]</calculatedColumnFormula>
    </tableColumn>
    <tableColumn id="14" name="Absence Maladie et Accident " dataDxfId="8">
      <calculatedColumnFormula>Table1[[#This Row],[maladie]]+Table1[[#This Row],[accident prof]]+Table1[[#This Row],[accident non prof]]</calculatedColumnFormula>
    </tableColumn>
    <tableColumn id="15" name="heure de travail" dataDxfId="7">
      <calculatedColumnFormula>Table1[[#This Row],[heures/jour]]*252</calculatedColumnFormula>
    </tableColumn>
    <tableColumn id="16" name="taux d'absence" dataDxfId="2" dataCellStyle="Pourcentage">
      <calculatedColumnFormula>IF(Table1[[#This Row],[heure de travail]]=0,"",Table1[[#This Row],[Absence Total]]/Table1[[#This Row],[heure de travail]])</calculatedColumnFormula>
    </tableColumn>
    <tableColumn id="17" name="Taux d'absence Maladie Accident" dataDxfId="1" dataCellStyle="Pourcentage">
      <calculatedColumnFormula>IF(Table1[[#This Row],[heure de travail]]=0,"",Table1[[#This Row],[Absence Maladie et Accident ]]/Table1[[#This Row],[heure de travail]])</calculatedColumnFormula>
    </tableColumn>
    <tableColumn id="18" name="Micro" dataDxfId="6"/>
    <tableColumn id="19" name="Courte" dataDxfId="5"/>
    <tableColumn id="20" name="Moyen" dataDxfId="4"/>
    <tableColumn id="21" name="Longue" dataDxfId="3"/>
    <tableColumn id="22" name="Bradford" dataDxfId="0">
      <calculatedColumnFormula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calculatedColumnFormula>
    </tableColumn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37"/>
  <sheetViews>
    <sheetView showZeros="0" tabSelected="1" workbookViewId="0">
      <selection activeCell="E8" sqref="E8"/>
    </sheetView>
  </sheetViews>
  <sheetFormatPr baseColWidth="10" defaultRowHeight="15.6" x14ac:dyDescent="0.3"/>
  <cols>
    <col min="1" max="1" width="37.19921875" style="36" bestFit="1" customWidth="1"/>
    <col min="2" max="2" width="27.5" style="36" customWidth="1"/>
    <col min="3" max="3" width="7.69921875" style="37" bestFit="1" customWidth="1"/>
    <col min="4" max="4" width="7.796875" style="36" bestFit="1" customWidth="1"/>
    <col min="5" max="5" width="30.19921875" style="36" bestFit="1" customWidth="1"/>
    <col min="6" max="6" width="13.796875" bestFit="1" customWidth="1"/>
    <col min="7" max="7" width="15.19921875" style="36" customWidth="1"/>
    <col min="8" max="8" width="14.796875" style="36" bestFit="1" customWidth="1"/>
    <col min="9" max="9" width="18.5" style="36" bestFit="1" customWidth="1"/>
    <col min="10" max="10" width="12.19921875" style="36" bestFit="1" customWidth="1"/>
    <col min="11" max="11" width="11.69921875" style="36" bestFit="1" customWidth="1"/>
    <col min="12" max="12" width="15.796875" style="36" bestFit="1" customWidth="1"/>
    <col min="13" max="13" width="15.69921875" bestFit="1" customWidth="1"/>
    <col min="14" max="14" width="28.5" bestFit="1" customWidth="1"/>
    <col min="15" max="15" width="17" bestFit="1" customWidth="1"/>
    <col min="16" max="16" width="16.296875" bestFit="1" customWidth="1"/>
    <col min="17" max="17" width="31.296875" customWidth="1"/>
    <col min="18" max="21" width="10.796875" style="36"/>
    <col min="22" max="22" width="16" bestFit="1" customWidth="1"/>
  </cols>
  <sheetData>
    <row r="1" spans="1:22" s="8" customFormat="1" x14ac:dyDescent="0.3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4" t="s">
        <v>12</v>
      </c>
      <c r="N1" s="4" t="s">
        <v>13</v>
      </c>
      <c r="O1" s="3" t="s">
        <v>14</v>
      </c>
      <c r="P1" s="5" t="s">
        <v>15</v>
      </c>
      <c r="Q1" s="6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6" t="s">
        <v>21</v>
      </c>
    </row>
    <row r="2" spans="1:22" x14ac:dyDescent="0.3">
      <c r="A2" s="9">
        <f>ROW(Table1[[#This Row],[Numéro]])-1</f>
        <v>1</v>
      </c>
      <c r="B2" s="10" t="s">
        <v>37</v>
      </c>
      <c r="C2" s="11">
        <v>1</v>
      </c>
      <c r="D2" s="9" t="s">
        <v>22</v>
      </c>
      <c r="E2" s="9" t="s">
        <v>23</v>
      </c>
      <c r="F2" s="12">
        <f>Table1[[#This Row],[taux]]*8.18</f>
        <v>8.18</v>
      </c>
      <c r="G2" s="9"/>
      <c r="H2" s="9"/>
      <c r="I2" s="9"/>
      <c r="J2" s="9"/>
      <c r="K2" s="9"/>
      <c r="L2" s="9"/>
      <c r="M2" s="13">
        <f>Table1[[#This Row],[maladie]] + Table1[[#This Row],[accident prof]] + Table1[[#This Row],[accident non prof]] + Table1[[#This Row],[maternité]] + Table1[[#This Row],[paternité]] + Table1[[#This Row],[Autre absence]]</f>
        <v>0</v>
      </c>
      <c r="N2" s="13">
        <f>Table1[[#This Row],[maladie]]+Table1[[#This Row],[accident prof]]+Table1[[#This Row],[accident non prof]]</f>
        <v>0</v>
      </c>
      <c r="O2" s="14">
        <f>Table1[[#This Row],[heures/jour]]*252</f>
        <v>2061.36</v>
      </c>
      <c r="P2" s="15">
        <f>IF(Table1[[#This Row],[heure de travail]]=0,"",Table1[[#This Row],[Absence Total]]/Table1[[#This Row],[heure de travail]])</f>
        <v>0</v>
      </c>
      <c r="Q2" s="15">
        <f>IF(Table1[[#This Row],[heure de travail]]=0,"",Table1[[#This Row],[Absence Maladie et Accident ]]/Table1[[#This Row],[heure de travail]])</f>
        <v>0</v>
      </c>
      <c r="R2" s="9"/>
      <c r="S2" s="9"/>
      <c r="T2" s="9"/>
      <c r="U2" s="9"/>
      <c r="V2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3" spans="1:22" x14ac:dyDescent="0.3">
      <c r="A3" s="9">
        <f>ROW(Table1[[#This Row],[Numéro]])-1</f>
        <v>2</v>
      </c>
      <c r="B3" s="10" t="s">
        <v>37</v>
      </c>
      <c r="C3" s="11">
        <v>1</v>
      </c>
      <c r="D3" s="9" t="s">
        <v>24</v>
      </c>
      <c r="E3" s="9" t="s">
        <v>23</v>
      </c>
      <c r="F3" s="12">
        <f>Table1[[#This Row],[taux]]*8.18</f>
        <v>8.18</v>
      </c>
      <c r="G3" s="9"/>
      <c r="H3" s="9"/>
      <c r="I3" s="9"/>
      <c r="J3" s="9"/>
      <c r="K3" s="9"/>
      <c r="L3" s="9"/>
      <c r="M3" s="13">
        <f>Table1[[#This Row],[maladie]] + Table1[[#This Row],[accident prof]] + Table1[[#This Row],[accident non prof]] + Table1[[#This Row],[maternité]] + Table1[[#This Row],[paternité]] + Table1[[#This Row],[Autre absence]]</f>
        <v>0</v>
      </c>
      <c r="N3" s="13">
        <f>Table1[[#This Row],[maladie]]+Table1[[#This Row],[accident prof]]+Table1[[#This Row],[accident non prof]]</f>
        <v>0</v>
      </c>
      <c r="O3" s="14">
        <f>Table1[[#This Row],[heures/jour]]*252</f>
        <v>2061.36</v>
      </c>
      <c r="P3" s="15">
        <f>IF(Table1[[#This Row],[heure de travail]]=0,"",Table1[[#This Row],[Absence Total]]/Table1[[#This Row],[heure de travail]])</f>
        <v>0</v>
      </c>
      <c r="Q3" s="15">
        <f>IF(Table1[[#This Row],[heure de travail]]=0,"",Table1[[#This Row],[Absence Maladie et Accident ]]/Table1[[#This Row],[heure de travail]])</f>
        <v>0</v>
      </c>
      <c r="R3" s="9"/>
      <c r="S3" s="9"/>
      <c r="T3" s="9"/>
      <c r="U3" s="9"/>
      <c r="V3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4" spans="1:22" x14ac:dyDescent="0.3">
      <c r="A4" s="9">
        <f>ROW(Table1[[#This Row],[Numéro]])-1</f>
        <v>3</v>
      </c>
      <c r="B4" s="10"/>
      <c r="C4" s="18"/>
      <c r="D4" s="17"/>
      <c r="E4" s="17"/>
      <c r="F4" s="12">
        <f>Table1[[#This Row],[taux]]*8.18</f>
        <v>0</v>
      </c>
      <c r="G4" s="9"/>
      <c r="H4" s="9"/>
      <c r="I4" s="9"/>
      <c r="J4" s="9"/>
      <c r="K4" s="9"/>
      <c r="L4" s="9"/>
      <c r="M4" s="69">
        <f>Table1[[#This Row],[maladie]] + Table1[[#This Row],[accident prof]] + Table1[[#This Row],[accident non prof]] + Table1[[#This Row],[maternité]] + Table1[[#This Row],[paternité]] + Table1[[#This Row],[Autre absence]]</f>
        <v>0</v>
      </c>
      <c r="N4" s="69">
        <f>Table1[[#This Row],[maladie]]+Table1[[#This Row],[accident prof]]+Table1[[#This Row],[accident non prof]]</f>
        <v>0</v>
      </c>
      <c r="O4" s="69">
        <f>Table1[[#This Row],[heures/jour]]*252</f>
        <v>0</v>
      </c>
      <c r="P4" s="70" t="str">
        <f>IF(Table1[[#This Row],[heure de travail]]=0,"",Table1[[#This Row],[Absence Total]]/Table1[[#This Row],[heure de travail]])</f>
        <v/>
      </c>
      <c r="Q4" s="70" t="str">
        <f>IF(Table1[[#This Row],[heure de travail]]=0,"",Table1[[#This Row],[Absence Maladie et Accident ]]/Table1[[#This Row],[heure de travail]])</f>
        <v/>
      </c>
      <c r="R4" s="9"/>
      <c r="S4" s="9"/>
      <c r="T4" s="9"/>
      <c r="U4" s="9"/>
      <c r="V4" s="16" t="str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/>
      </c>
    </row>
    <row r="5" spans="1:22" x14ac:dyDescent="0.3">
      <c r="A5" s="9">
        <f>ROW(Table1[[#This Row],[Numéro]])-1</f>
        <v>4</v>
      </c>
      <c r="B5" s="10"/>
      <c r="C5" s="18"/>
      <c r="D5" s="17"/>
      <c r="E5" s="17"/>
      <c r="F5" s="12">
        <f>Table1[[#This Row],[taux]]*8.18</f>
        <v>0</v>
      </c>
      <c r="G5" s="9"/>
      <c r="H5" s="9"/>
      <c r="I5" s="9"/>
      <c r="J5" s="9"/>
      <c r="K5" s="9"/>
      <c r="L5" s="9"/>
      <c r="M5" s="69">
        <f>Table1[[#This Row],[maladie]] + Table1[[#This Row],[accident prof]] + Table1[[#This Row],[accident non prof]] + Table1[[#This Row],[maternité]] + Table1[[#This Row],[paternité]] + Table1[[#This Row],[Autre absence]]</f>
        <v>0</v>
      </c>
      <c r="N5" s="69">
        <f>Table1[[#This Row],[maladie]]+Table1[[#This Row],[accident prof]]+Table1[[#This Row],[accident non prof]]</f>
        <v>0</v>
      </c>
      <c r="O5" s="69">
        <f>Table1[[#This Row],[heures/jour]]*252</f>
        <v>0</v>
      </c>
      <c r="P5" s="70" t="str">
        <f>IF(Table1[[#This Row],[heure de travail]]=0,"",Table1[[#This Row],[Absence Total]]/Table1[[#This Row],[heure de travail]])</f>
        <v/>
      </c>
      <c r="Q5" s="70" t="str">
        <f>IF(Table1[[#This Row],[heure de travail]]=0,"",Table1[[#This Row],[Absence Maladie et Accident ]]/Table1[[#This Row],[heure de travail]])</f>
        <v/>
      </c>
      <c r="R5" s="9"/>
      <c r="S5" s="9"/>
      <c r="T5" s="9"/>
      <c r="U5" s="9"/>
      <c r="V5" s="16" t="str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/>
      </c>
    </row>
    <row r="6" spans="1:22" x14ac:dyDescent="0.3">
      <c r="A6" s="9">
        <f>ROW(Table1[[#This Row],[Numéro]])-1</f>
        <v>5</v>
      </c>
      <c r="B6" s="10"/>
      <c r="C6" s="18"/>
      <c r="D6" s="17"/>
      <c r="E6" s="17"/>
      <c r="F6" s="12">
        <f>Table1[[#This Row],[taux]]*8.18</f>
        <v>0</v>
      </c>
      <c r="G6" s="9"/>
      <c r="H6" s="9"/>
      <c r="I6" s="9"/>
      <c r="J6" s="9"/>
      <c r="K6" s="9"/>
      <c r="L6" s="9"/>
      <c r="M6" s="69">
        <f>Table1[[#This Row],[maladie]] + Table1[[#This Row],[accident prof]] + Table1[[#This Row],[accident non prof]] + Table1[[#This Row],[maternité]] + Table1[[#This Row],[paternité]] + Table1[[#This Row],[Autre absence]]</f>
        <v>0</v>
      </c>
      <c r="N6" s="69">
        <f>Table1[[#This Row],[maladie]]+Table1[[#This Row],[accident prof]]+Table1[[#This Row],[accident non prof]]</f>
        <v>0</v>
      </c>
      <c r="O6" s="69">
        <f>Table1[[#This Row],[heures/jour]]*252</f>
        <v>0</v>
      </c>
      <c r="P6" s="70" t="str">
        <f>IF(Table1[[#This Row],[heure de travail]]=0,"",Table1[[#This Row],[Absence Total]]/Table1[[#This Row],[heure de travail]])</f>
        <v/>
      </c>
      <c r="Q6" s="70" t="str">
        <f>IF(Table1[[#This Row],[heure de travail]]=0,"",Table1[[#This Row],[Absence Maladie et Accident ]]/Table1[[#This Row],[heure de travail]])</f>
        <v/>
      </c>
      <c r="R6" s="9"/>
      <c r="S6" s="9"/>
      <c r="T6" s="9"/>
      <c r="U6" s="9"/>
      <c r="V6" s="16" t="str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/>
      </c>
    </row>
    <row r="7" spans="1:22" x14ac:dyDescent="0.3">
      <c r="A7" s="9">
        <f>ROW(Table1[[#This Row],[Numéro]])-1</f>
        <v>6</v>
      </c>
      <c r="B7" s="10"/>
      <c r="C7" s="18"/>
      <c r="D7" s="17"/>
      <c r="E7" s="17"/>
      <c r="F7" s="12">
        <f>Table1[[#This Row],[taux]]*8.18</f>
        <v>0</v>
      </c>
      <c r="G7" s="9"/>
      <c r="H7" s="9"/>
      <c r="I7" s="9"/>
      <c r="J7" s="9"/>
      <c r="K7" s="9"/>
      <c r="L7" s="9"/>
      <c r="M7" s="69">
        <f>Table1[[#This Row],[maladie]] + Table1[[#This Row],[accident prof]] + Table1[[#This Row],[accident non prof]] + Table1[[#This Row],[maternité]] + Table1[[#This Row],[paternité]] + Table1[[#This Row],[Autre absence]]</f>
        <v>0</v>
      </c>
      <c r="N7" s="69">
        <f>Table1[[#This Row],[maladie]]+Table1[[#This Row],[accident prof]]+Table1[[#This Row],[accident non prof]]</f>
        <v>0</v>
      </c>
      <c r="O7" s="69">
        <f>Table1[[#This Row],[heures/jour]]*252</f>
        <v>0</v>
      </c>
      <c r="P7" s="70" t="str">
        <f>IF(Table1[[#This Row],[heure de travail]]=0,"",Table1[[#This Row],[Absence Total]]/Table1[[#This Row],[heure de travail]])</f>
        <v/>
      </c>
      <c r="Q7" s="70" t="str">
        <f>IF(Table1[[#This Row],[heure de travail]]=0,"",Table1[[#This Row],[Absence Maladie et Accident ]]/Table1[[#This Row],[heure de travail]])</f>
        <v/>
      </c>
      <c r="R7" s="9"/>
      <c r="S7" s="9"/>
      <c r="T7" s="9"/>
      <c r="U7" s="9"/>
      <c r="V7" s="16" t="str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/>
      </c>
    </row>
    <row r="8" spans="1:22" x14ac:dyDescent="0.3">
      <c r="A8" s="9">
        <f>ROW(Table1[[#This Row],[Numéro]])-1</f>
        <v>7</v>
      </c>
      <c r="B8" s="10" t="s">
        <v>44</v>
      </c>
      <c r="C8" s="18">
        <v>1</v>
      </c>
      <c r="D8" s="17" t="s">
        <v>22</v>
      </c>
      <c r="E8" s="17" t="s">
        <v>42</v>
      </c>
      <c r="F8" s="12">
        <f>Table1[[#This Row],[taux]]*8.18</f>
        <v>8.18</v>
      </c>
      <c r="G8" s="9">
        <v>1</v>
      </c>
      <c r="H8" s="9">
        <v>1</v>
      </c>
      <c r="I8" s="9">
        <v>1</v>
      </c>
      <c r="J8" s="9"/>
      <c r="K8" s="9"/>
      <c r="L8" s="9"/>
      <c r="M8" s="69">
        <f>Table1[[#This Row],[maladie]] + Table1[[#This Row],[accident prof]] + Table1[[#This Row],[accident non prof]] + Table1[[#This Row],[maternité]] + Table1[[#This Row],[paternité]] + Table1[[#This Row],[Autre absence]]</f>
        <v>3</v>
      </c>
      <c r="N8" s="69">
        <f>Table1[[#This Row],[maladie]]+Table1[[#This Row],[accident prof]]+Table1[[#This Row],[accident non prof]]</f>
        <v>3</v>
      </c>
      <c r="O8" s="69">
        <f>Table1[[#This Row],[heures/jour]]*252</f>
        <v>2061.36</v>
      </c>
      <c r="P8" s="70">
        <f>IF(Table1[[#This Row],[heure de travail]]=0,"",Table1[[#This Row],[Absence Total]]/Table1[[#This Row],[heure de travail]])</f>
        <v>1.4553498661078123E-3</v>
      </c>
      <c r="Q8" s="70">
        <f>IF(Table1[[#This Row],[heure de travail]]=0,"",Table1[[#This Row],[Absence Maladie et Accident ]]/Table1[[#This Row],[heure de travail]])</f>
        <v>1.4553498661078123E-3</v>
      </c>
      <c r="R8" s="9"/>
      <c r="S8" s="9"/>
      <c r="T8" s="9"/>
      <c r="U8" s="9"/>
      <c r="V8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9" spans="1:22" x14ac:dyDescent="0.3">
      <c r="A9" s="9">
        <f>ROW(Table1[[#This Row],[Numéro]])-1</f>
        <v>8</v>
      </c>
      <c r="B9" s="10" t="s">
        <v>37</v>
      </c>
      <c r="C9" s="11">
        <v>1</v>
      </c>
      <c r="D9" s="9" t="s">
        <v>24</v>
      </c>
      <c r="E9" s="9" t="s">
        <v>23</v>
      </c>
      <c r="F9" s="12">
        <f>Table1[[#This Row],[taux]]*8.18</f>
        <v>8.18</v>
      </c>
      <c r="G9" s="9">
        <v>16.5</v>
      </c>
      <c r="H9" s="9"/>
      <c r="I9" s="9"/>
      <c r="J9" s="9"/>
      <c r="K9" s="9"/>
      <c r="L9" s="9">
        <v>6.65</v>
      </c>
      <c r="M9" s="13">
        <f>Table1[[#This Row],[maladie]] + Table1[[#This Row],[accident prof]] + Table1[[#This Row],[accident non prof]] + Table1[[#This Row],[maternité]] + Table1[[#This Row],[paternité]] + Table1[[#This Row],[Autre absence]]</f>
        <v>23.15</v>
      </c>
      <c r="N9" s="13">
        <f>Table1[[#This Row],[maladie]]+Table1[[#This Row],[accident prof]]+Table1[[#This Row],[accident non prof]]</f>
        <v>16.5</v>
      </c>
      <c r="O9" s="14">
        <f>Table1[[#This Row],[heures/jour]]*252</f>
        <v>2061.36</v>
      </c>
      <c r="P9" s="15">
        <f>IF(Table1[[#This Row],[heure de travail]]=0,"",Table1[[#This Row],[Absence Total]]/Table1[[#This Row],[heure de travail]])</f>
        <v>1.123044980013195E-2</v>
      </c>
      <c r="Q9" s="15">
        <f>IF(Table1[[#This Row],[heure de travail]]=0,"",Table1[[#This Row],[Absence Maladie et Accident ]]/Table1[[#This Row],[heure de travail]])</f>
        <v>8.0044242635929665E-3</v>
      </c>
      <c r="R9" s="9">
        <v>2</v>
      </c>
      <c r="S9" s="9"/>
      <c r="T9" s="9"/>
      <c r="U9" s="9"/>
      <c r="V9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8.0684596577017125</v>
      </c>
    </row>
    <row r="10" spans="1:22" x14ac:dyDescent="0.3">
      <c r="A10" s="71">
        <f>ROW(Table1[[#This Row],[Numéro]])-1</f>
        <v>9</v>
      </c>
      <c r="B10" s="10" t="s">
        <v>41</v>
      </c>
      <c r="C10" s="18">
        <v>1</v>
      </c>
      <c r="D10" s="17" t="s">
        <v>22</v>
      </c>
      <c r="E10" s="17" t="s">
        <v>42</v>
      </c>
      <c r="F10" s="72">
        <f>Table1[[#This Row],[taux]]*8.18</f>
        <v>8.18</v>
      </c>
      <c r="G10" s="9">
        <v>1</v>
      </c>
      <c r="H10" s="9">
        <v>1</v>
      </c>
      <c r="I10" s="9">
        <v>1</v>
      </c>
      <c r="J10" s="9"/>
      <c r="K10" s="9"/>
      <c r="L10" s="9"/>
      <c r="M10" s="73">
        <f>Table1[[#This Row],[maladie]] + Table1[[#This Row],[accident prof]] + Table1[[#This Row],[accident non prof]] + Table1[[#This Row],[maternité]] + Table1[[#This Row],[paternité]] + Table1[[#This Row],[Autre absence]]</f>
        <v>3</v>
      </c>
      <c r="N10" s="73">
        <f>Table1[[#This Row],[maladie]]+Table1[[#This Row],[accident prof]]+Table1[[#This Row],[accident non prof]]</f>
        <v>3</v>
      </c>
      <c r="O10" s="73">
        <f>Table1[[#This Row],[heures/jour]]*252</f>
        <v>2061.36</v>
      </c>
      <c r="P10" s="74">
        <f>IF(Table1[[#This Row],[heure de travail]]=0,"",Table1[[#This Row],[Absence Total]]/Table1[[#This Row],[heure de travail]])</f>
        <v>1.4553498661078123E-3</v>
      </c>
      <c r="Q10" s="74">
        <f>IF(Table1[[#This Row],[heure de travail]]=0,"",Table1[[#This Row],[Absence Maladie et Accident ]]/Table1[[#This Row],[heure de travail]])</f>
        <v>1.4553498661078123E-3</v>
      </c>
      <c r="R10" s="9"/>
      <c r="S10" s="9">
        <v>1</v>
      </c>
      <c r="T10" s="9"/>
      <c r="U10" s="9"/>
      <c r="V10" s="75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0.36674816625916873</v>
      </c>
    </row>
    <row r="11" spans="1:22" x14ac:dyDescent="0.3">
      <c r="A11" s="9">
        <f>ROW(Table1[[#This Row],[Numéro]])-1</f>
        <v>10</v>
      </c>
      <c r="B11" s="10" t="s">
        <v>41</v>
      </c>
      <c r="C11" s="18">
        <v>1</v>
      </c>
      <c r="D11" s="17" t="s">
        <v>22</v>
      </c>
      <c r="E11" s="17" t="s">
        <v>42</v>
      </c>
      <c r="F11" s="12">
        <f>Table1[[#This Row],[taux]]*8.18</f>
        <v>8.18</v>
      </c>
      <c r="G11" s="9">
        <v>1</v>
      </c>
      <c r="H11" s="9"/>
      <c r="I11" s="9"/>
      <c r="J11" s="9"/>
      <c r="K11" s="9"/>
      <c r="L11" s="9"/>
      <c r="M11" s="69">
        <f>Table1[[#This Row],[maladie]] + Table1[[#This Row],[accident prof]] + Table1[[#This Row],[accident non prof]] + Table1[[#This Row],[maternité]] + Table1[[#This Row],[paternité]] + Table1[[#This Row],[Autre absence]]</f>
        <v>1</v>
      </c>
      <c r="N11" s="69">
        <f>Table1[[#This Row],[maladie]]+Table1[[#This Row],[accident prof]]+Table1[[#This Row],[accident non prof]]</f>
        <v>1</v>
      </c>
      <c r="O11" s="69">
        <f>Table1[[#This Row],[heures/jour]]*252</f>
        <v>2061.36</v>
      </c>
      <c r="P11" s="70">
        <f>IF(Table1[[#This Row],[heure de travail]]=0,"",Table1[[#This Row],[Absence Total]]/Table1[[#This Row],[heure de travail]])</f>
        <v>4.8511662203593742E-4</v>
      </c>
      <c r="Q11" s="70">
        <f>IF(Table1[[#This Row],[heure de travail]]=0,"",Table1[[#This Row],[Absence Maladie et Accident ]]/Table1[[#This Row],[heure de travail]])</f>
        <v>4.8511662203593742E-4</v>
      </c>
      <c r="R11" s="9"/>
      <c r="S11" s="9"/>
      <c r="T11" s="9"/>
      <c r="U11" s="9"/>
      <c r="V11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12" spans="1:22" x14ac:dyDescent="0.3">
      <c r="A12" s="9">
        <f>ROW(Table1[[#This Row],[Numéro]])-1</f>
        <v>11</v>
      </c>
      <c r="B12" s="10" t="s">
        <v>41</v>
      </c>
      <c r="C12" s="18">
        <v>1</v>
      </c>
      <c r="D12" s="17" t="s">
        <v>22</v>
      </c>
      <c r="E12" s="17" t="s">
        <v>42</v>
      </c>
      <c r="F12" s="12">
        <f>Table1[[#This Row],[taux]]*8.18</f>
        <v>8.18</v>
      </c>
      <c r="G12" s="9">
        <v>1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69">
        <f>Table1[[#This Row],[maladie]] + Table1[[#This Row],[accident prof]] + Table1[[#This Row],[accident non prof]] + Table1[[#This Row],[maternité]] + Table1[[#This Row],[paternité]] + Table1[[#This Row],[Autre absence]]</f>
        <v>6</v>
      </c>
      <c r="N12" s="69">
        <f>Table1[[#This Row],[maladie]]+Table1[[#This Row],[accident prof]]+Table1[[#This Row],[accident non prof]]</f>
        <v>3</v>
      </c>
      <c r="O12" s="69">
        <f>Table1[[#This Row],[heures/jour]]*252</f>
        <v>2061.36</v>
      </c>
      <c r="P12" s="70">
        <f>IF(Table1[[#This Row],[heure de travail]]=0,"",Table1[[#This Row],[Absence Total]]/Table1[[#This Row],[heure de travail]])</f>
        <v>2.9106997322156246E-3</v>
      </c>
      <c r="Q12" s="70">
        <f>IF(Table1[[#This Row],[heure de travail]]=0,"",Table1[[#This Row],[Absence Maladie et Accident ]]/Table1[[#This Row],[heure de travail]])</f>
        <v>1.4553498661078123E-3</v>
      </c>
      <c r="R12" s="9">
        <v>1</v>
      </c>
      <c r="S12" s="9">
        <v>1</v>
      </c>
      <c r="T12" s="9">
        <v>1</v>
      </c>
      <c r="U12" s="9">
        <v>1</v>
      </c>
      <c r="V12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5.8679706601466997</v>
      </c>
    </row>
    <row r="13" spans="1:22" x14ac:dyDescent="0.3">
      <c r="A13" s="9">
        <f>ROW(Table1[[#This Row],[Numéro]])-1</f>
        <v>12</v>
      </c>
      <c r="B13" s="10" t="s">
        <v>37</v>
      </c>
      <c r="C13" s="11">
        <v>0.8</v>
      </c>
      <c r="D13" s="9" t="s">
        <v>24</v>
      </c>
      <c r="E13" s="9" t="s">
        <v>23</v>
      </c>
      <c r="F13" s="12">
        <f>Table1[[#This Row],[taux]]*8.18</f>
        <v>6.5440000000000005</v>
      </c>
      <c r="G13" s="9">
        <v>32.979999999999997</v>
      </c>
      <c r="H13" s="9"/>
      <c r="I13" s="9"/>
      <c r="J13" s="9"/>
      <c r="K13" s="9"/>
      <c r="L13" s="9">
        <v>4.5</v>
      </c>
      <c r="M13" s="13">
        <f>Table1[[#This Row],[maladie]] + Table1[[#This Row],[accident prof]] + Table1[[#This Row],[accident non prof]] + Table1[[#This Row],[maternité]] + Table1[[#This Row],[paternité]] + Table1[[#This Row],[Autre absence]]</f>
        <v>37.479999999999997</v>
      </c>
      <c r="N13" s="13">
        <f>Table1[[#This Row],[maladie]]+Table1[[#This Row],[accident prof]]+Table1[[#This Row],[accident non prof]]</f>
        <v>32.979999999999997</v>
      </c>
      <c r="O13" s="14">
        <f>Table1[[#This Row],[heures/jour]]*252</f>
        <v>1649.0880000000002</v>
      </c>
      <c r="P13" s="15">
        <f>IF(Table1[[#This Row],[heure de travail]]=0,"",Table1[[#This Row],[Absence Total]]/Table1[[#This Row],[heure de travail]])</f>
        <v>2.2727713742383665E-2</v>
      </c>
      <c r="Q13" s="15">
        <f>IF(Table1[[#This Row],[heure de travail]]=0,"",Table1[[#This Row],[Absence Maladie et Accident ]]/Table1[[#This Row],[heure de travail]])</f>
        <v>1.9998932743431518E-2</v>
      </c>
      <c r="R13" s="9">
        <v>3</v>
      </c>
      <c r="S13" s="9"/>
      <c r="T13" s="9"/>
      <c r="U13" s="9"/>
      <c r="V13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45.357579462102684</v>
      </c>
    </row>
    <row r="14" spans="1:22" x14ac:dyDescent="0.3">
      <c r="A14" s="9">
        <f>ROW(Table1[[#This Row],[Numéro]])-1</f>
        <v>13</v>
      </c>
      <c r="B14" s="10" t="s">
        <v>37</v>
      </c>
      <c r="C14" s="11">
        <v>0.8</v>
      </c>
      <c r="D14" s="9" t="s">
        <v>24</v>
      </c>
      <c r="E14" s="9" t="s">
        <v>23</v>
      </c>
      <c r="F14" s="12">
        <f>Table1[[#This Row],[taux]]*8.18</f>
        <v>6.5440000000000005</v>
      </c>
      <c r="G14" s="9"/>
      <c r="H14" s="9"/>
      <c r="I14" s="9"/>
      <c r="J14" s="9"/>
      <c r="K14" s="9"/>
      <c r="L14" s="9">
        <v>0.3</v>
      </c>
      <c r="M14" s="13">
        <f>Table1[[#This Row],[maladie]] + Table1[[#This Row],[accident prof]] + Table1[[#This Row],[accident non prof]] + Table1[[#This Row],[maternité]] + Table1[[#This Row],[paternité]] + Table1[[#This Row],[Autre absence]]</f>
        <v>0.3</v>
      </c>
      <c r="N14" s="13">
        <f>Table1[[#This Row],[maladie]]+Table1[[#This Row],[accident prof]]+Table1[[#This Row],[accident non prof]]</f>
        <v>0</v>
      </c>
      <c r="O14" s="14">
        <f>Table1[[#This Row],[heures/jour]]*252</f>
        <v>1649.0880000000002</v>
      </c>
      <c r="P14" s="15">
        <f>IF(Table1[[#This Row],[heure de travail]]=0,"",Table1[[#This Row],[Absence Total]]/Table1[[#This Row],[heure de travail]])</f>
        <v>1.8191873326347651E-4</v>
      </c>
      <c r="Q14" s="15">
        <f>IF(Table1[[#This Row],[heure de travail]]=0,"",Table1[[#This Row],[Absence Maladie et Accident ]]/Table1[[#This Row],[heure de travail]])</f>
        <v>0</v>
      </c>
      <c r="R14" s="9"/>
      <c r="S14" s="9"/>
      <c r="T14" s="9"/>
      <c r="U14" s="9"/>
      <c r="V14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15" spans="1:22" x14ac:dyDescent="0.3">
      <c r="A15" s="9">
        <f>ROW(Table1[[#This Row],[Numéro]])-1</f>
        <v>14</v>
      </c>
      <c r="B15" s="10" t="s">
        <v>37</v>
      </c>
      <c r="C15" s="11">
        <v>0.5</v>
      </c>
      <c r="D15" s="9" t="s">
        <v>24</v>
      </c>
      <c r="E15" s="9" t="s">
        <v>23</v>
      </c>
      <c r="F15" s="12">
        <f>Table1[[#This Row],[taux]]*8.18</f>
        <v>4.09</v>
      </c>
      <c r="G15" s="9"/>
      <c r="H15" s="9"/>
      <c r="I15" s="9"/>
      <c r="J15" s="9"/>
      <c r="K15" s="9"/>
      <c r="L15" s="9">
        <v>4.5</v>
      </c>
      <c r="M15" s="13">
        <f>Table1[[#This Row],[maladie]] + Table1[[#This Row],[accident prof]] + Table1[[#This Row],[accident non prof]] + Table1[[#This Row],[maternité]] + Table1[[#This Row],[paternité]] + Table1[[#This Row],[Autre absence]]</f>
        <v>4.5</v>
      </c>
      <c r="N15" s="13">
        <f>Table1[[#This Row],[maladie]]+Table1[[#This Row],[accident prof]]+Table1[[#This Row],[accident non prof]]</f>
        <v>0</v>
      </c>
      <c r="O15" s="14">
        <f>Table1[[#This Row],[heures/jour]]*252</f>
        <v>1030.68</v>
      </c>
      <c r="P15" s="15">
        <f>IF(Table1[[#This Row],[heure de travail]]=0,"",Table1[[#This Row],[Absence Total]]/Table1[[#This Row],[heure de travail]])</f>
        <v>4.3660495983234363E-3</v>
      </c>
      <c r="Q15" s="15">
        <f>IF(Table1[[#This Row],[heure de travail]]=0,"",Table1[[#This Row],[Absence Maladie et Accident ]]/Table1[[#This Row],[heure de travail]])</f>
        <v>0</v>
      </c>
      <c r="R15" s="9"/>
      <c r="S15" s="9"/>
      <c r="T15" s="9"/>
      <c r="U15" s="9"/>
      <c r="V15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16" spans="1:22" x14ac:dyDescent="0.3">
      <c r="A16" s="9">
        <f>ROW(Table1[[#This Row],[Numéro]])-1</f>
        <v>15</v>
      </c>
      <c r="B16" s="10" t="s">
        <v>37</v>
      </c>
      <c r="C16" s="11">
        <v>0.5</v>
      </c>
      <c r="D16" s="9" t="s">
        <v>24</v>
      </c>
      <c r="E16" s="9" t="s">
        <v>23</v>
      </c>
      <c r="F16" s="12">
        <f>Table1[[#This Row],[taux]]*8.18</f>
        <v>4.09</v>
      </c>
      <c r="G16" s="9"/>
      <c r="H16" s="9"/>
      <c r="I16" s="9"/>
      <c r="J16" s="9"/>
      <c r="K16" s="9"/>
      <c r="L16" s="9">
        <v>1.3</v>
      </c>
      <c r="M16" s="13">
        <f>Table1[[#This Row],[maladie]] + Table1[[#This Row],[accident prof]] + Table1[[#This Row],[accident non prof]] + Table1[[#This Row],[maternité]] + Table1[[#This Row],[paternité]] + Table1[[#This Row],[Autre absence]]</f>
        <v>1.3</v>
      </c>
      <c r="N16" s="13">
        <f>Table1[[#This Row],[maladie]]+Table1[[#This Row],[accident prof]]+Table1[[#This Row],[accident non prof]]</f>
        <v>0</v>
      </c>
      <c r="O16" s="14">
        <f>Table1[[#This Row],[heures/jour]]*252</f>
        <v>1030.68</v>
      </c>
      <c r="P16" s="15">
        <f>IF(Table1[[#This Row],[heure de travail]]=0,"",Table1[[#This Row],[Absence Total]]/Table1[[#This Row],[heure de travail]])</f>
        <v>1.2613032172934372E-3</v>
      </c>
      <c r="Q16" s="15">
        <f>IF(Table1[[#This Row],[heure de travail]]=0,"",Table1[[#This Row],[Absence Maladie et Accident ]]/Table1[[#This Row],[heure de travail]])</f>
        <v>0</v>
      </c>
      <c r="R16" s="9"/>
      <c r="S16" s="9"/>
      <c r="T16" s="9"/>
      <c r="U16" s="9"/>
      <c r="V16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0</v>
      </c>
    </row>
    <row r="17" spans="1:22" x14ac:dyDescent="0.3">
      <c r="A17" s="9">
        <f>ROW(Table1[[#This Row],[Numéro]])-1</f>
        <v>16</v>
      </c>
      <c r="B17" s="10" t="s">
        <v>37</v>
      </c>
      <c r="C17" s="11">
        <v>0.8</v>
      </c>
      <c r="D17" s="9" t="s">
        <v>24</v>
      </c>
      <c r="E17" s="9" t="s">
        <v>23</v>
      </c>
      <c r="F17" s="12">
        <f>Table1[[#This Row],[taux]]*8.18</f>
        <v>6.5440000000000005</v>
      </c>
      <c r="G17" s="9">
        <v>19.5</v>
      </c>
      <c r="H17" s="9"/>
      <c r="I17" s="9"/>
      <c r="J17" s="9"/>
      <c r="K17" s="9"/>
      <c r="L17" s="9"/>
      <c r="M17" s="13">
        <f>Table1[[#This Row],[maladie]] + Table1[[#This Row],[accident prof]] + Table1[[#This Row],[accident non prof]] + Table1[[#This Row],[maternité]] + Table1[[#This Row],[paternité]] + Table1[[#This Row],[Autre absence]]</f>
        <v>19.5</v>
      </c>
      <c r="N17" s="13">
        <f>Table1[[#This Row],[maladie]]+Table1[[#This Row],[accident prof]]+Table1[[#This Row],[accident non prof]]</f>
        <v>19.5</v>
      </c>
      <c r="O17" s="14">
        <f>Table1[[#This Row],[heures/jour]]*252</f>
        <v>1649.0880000000002</v>
      </c>
      <c r="P17" s="15">
        <f>IF(Table1[[#This Row],[heure de travail]]=0,"",Table1[[#This Row],[Absence Total]]/Table1[[#This Row],[heure de travail]])</f>
        <v>1.1824717662125974E-2</v>
      </c>
      <c r="Q17" s="15">
        <f>IF(Table1[[#This Row],[heure de travail]]=0,"",Table1[[#This Row],[Absence Maladie et Accident ]]/Table1[[#This Row],[heure de travail]])</f>
        <v>1.1824717662125974E-2</v>
      </c>
      <c r="R17" s="9">
        <v>3</v>
      </c>
      <c r="S17" s="9"/>
      <c r="T17" s="9"/>
      <c r="U17" s="9"/>
      <c r="V17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26.818459657701709</v>
      </c>
    </row>
    <row r="18" spans="1:22" x14ac:dyDescent="0.3">
      <c r="A18" s="9">
        <f>ROW(Table1[[#This Row],[Numéro]])-1</f>
        <v>17</v>
      </c>
      <c r="B18" s="10" t="s">
        <v>37</v>
      </c>
      <c r="C18" s="11">
        <v>0.85</v>
      </c>
      <c r="D18" s="9" t="s">
        <v>24</v>
      </c>
      <c r="E18" s="9" t="s">
        <v>23</v>
      </c>
      <c r="F18" s="12">
        <f>Table1[[#This Row],[taux]]*8.18</f>
        <v>6.9529999999999994</v>
      </c>
      <c r="G18" s="9">
        <v>79.91</v>
      </c>
      <c r="H18" s="9"/>
      <c r="I18" s="9"/>
      <c r="J18" s="9"/>
      <c r="K18" s="9"/>
      <c r="L18" s="9">
        <v>1.4</v>
      </c>
      <c r="M18" s="13">
        <f>Table1[[#This Row],[maladie]] + Table1[[#This Row],[accident prof]] + Table1[[#This Row],[accident non prof]] + Table1[[#This Row],[maternité]] + Table1[[#This Row],[paternité]] + Table1[[#This Row],[Autre absence]]</f>
        <v>81.31</v>
      </c>
      <c r="N18" s="13">
        <f>Table1[[#This Row],[maladie]]+Table1[[#This Row],[accident prof]]+Table1[[#This Row],[accident non prof]]</f>
        <v>79.91</v>
      </c>
      <c r="O18" s="14">
        <f>Table1[[#This Row],[heures/jour]]*252</f>
        <v>1752.1559999999999</v>
      </c>
      <c r="P18" s="15">
        <f>IF(Table1[[#This Row],[heure de travail]]=0,"",Table1[[#This Row],[Absence Total]]/Table1[[#This Row],[heure de travail]])</f>
        <v>4.6405685338520089E-2</v>
      </c>
      <c r="Q18" s="15">
        <f>IF(Table1[[#This Row],[heure de travail]]=0,"",Table1[[#This Row],[Absence Maladie et Accident ]]/Table1[[#This Row],[heure de travail]])</f>
        <v>4.5606669725755014E-2</v>
      </c>
      <c r="R18" s="9">
        <v>8</v>
      </c>
      <c r="S18" s="9">
        <v>1</v>
      </c>
      <c r="T18" s="9"/>
      <c r="U18" s="9"/>
      <c r="V18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930.92334244211133</v>
      </c>
    </row>
    <row r="19" spans="1:22" x14ac:dyDescent="0.3">
      <c r="A19" s="9">
        <f>ROW(Table1[[#This Row],[Numéro]])-1</f>
        <v>18</v>
      </c>
      <c r="B19" s="10" t="s">
        <v>37</v>
      </c>
      <c r="C19" s="11">
        <v>0.7</v>
      </c>
      <c r="D19" s="9" t="s">
        <v>24</v>
      </c>
      <c r="E19" s="9" t="s">
        <v>23</v>
      </c>
      <c r="F19" s="12">
        <f>Table1[[#This Row],[taux]]*8.18</f>
        <v>5.7259999999999991</v>
      </c>
      <c r="G19" s="9">
        <v>40.49</v>
      </c>
      <c r="H19" s="9"/>
      <c r="I19" s="9"/>
      <c r="J19" s="9"/>
      <c r="K19" s="9"/>
      <c r="L19" s="9">
        <v>1.3</v>
      </c>
      <c r="M19" s="13">
        <f>Table1[[#This Row],[maladie]] + Table1[[#This Row],[accident prof]] + Table1[[#This Row],[accident non prof]] + Table1[[#This Row],[maternité]] + Table1[[#This Row],[paternité]] + Table1[[#This Row],[Autre absence]]</f>
        <v>41.79</v>
      </c>
      <c r="N19" s="13">
        <f>Table1[[#This Row],[maladie]]+Table1[[#This Row],[accident prof]]+Table1[[#This Row],[accident non prof]]</f>
        <v>40.49</v>
      </c>
      <c r="O19" s="14">
        <f>Table1[[#This Row],[heures/jour]]*252</f>
        <v>1442.9519999999998</v>
      </c>
      <c r="P19" s="15">
        <f>IF(Table1[[#This Row],[heure de travail]]=0,"",Table1[[#This Row],[Absence Total]]/Table1[[#This Row],[heure de travail]])</f>
        <v>2.896146233554547E-2</v>
      </c>
      <c r="Q19" s="15">
        <f>IF(Table1[[#This Row],[heure de travail]]=0,"",Table1[[#This Row],[Absence Maladie et Accident ]]/Table1[[#This Row],[heure de travail]])</f>
        <v>2.806053146605016E-2</v>
      </c>
      <c r="R19" s="9">
        <v>2</v>
      </c>
      <c r="S19" s="9">
        <v>1</v>
      </c>
      <c r="T19" s="9"/>
      <c r="U19" s="9"/>
      <c r="V19" s="16">
        <f>IF(Table1[[#This Row],[heures/jour]]=0,"",(Table1[[#This Row],[Micro]]+Table1[[#This Row],[Courte]]+Table1[[#This Row],[Moyen]]+Table1[[#This Row],[Longue]])^2*((Table1[[#This Row],[maladie]]+Table1[[#This Row],[accident prof]]+Table1[[#This Row],[accident non prof]])/Table1[[#This Row],[heures/jour]]))</f>
        <v>63.641285365001757</v>
      </c>
    </row>
    <row r="20" spans="1:22" x14ac:dyDescent="0.3">
      <c r="A20" s="20"/>
      <c r="B20" s="21"/>
      <c r="C20" s="22"/>
      <c r="D20" s="23"/>
      <c r="E20" s="23"/>
      <c r="F20" s="24">
        <f>SUM(F2:F19)</f>
        <v>97.751000000000005</v>
      </c>
      <c r="G20" s="25">
        <f>SUM(G2:G19)</f>
        <v>193.38</v>
      </c>
      <c r="H20" s="25">
        <f>SUM(H2:H19)</f>
        <v>3</v>
      </c>
      <c r="I20" s="25">
        <f>SUM(I2:I19)</f>
        <v>3</v>
      </c>
      <c r="J20" s="25">
        <f>SUM(J2:J19)</f>
        <v>1</v>
      </c>
      <c r="K20" s="25">
        <f>SUM(K2:K19)</f>
        <v>1</v>
      </c>
      <c r="L20" s="25">
        <f>SUM(L2:L19)</f>
        <v>20.950000000000003</v>
      </c>
      <c r="M20" s="26">
        <f>SUM(M2:M19)</f>
        <v>222.32999999999998</v>
      </c>
      <c r="N20" s="27">
        <f>SUM(N2:N19)</f>
        <v>199.38</v>
      </c>
      <c r="O20" s="27">
        <f t="shared" ref="O20" si="0">F20*252</f>
        <v>24633.252</v>
      </c>
      <c r="P20" s="78" t="s">
        <v>45</v>
      </c>
      <c r="Q20" s="77"/>
      <c r="R20" s="20">
        <f>SUM(R2:R19)</f>
        <v>19</v>
      </c>
      <c r="S20" s="25">
        <f>SUM(S1:S19)</f>
        <v>4</v>
      </c>
      <c r="T20" s="25">
        <f>SUM(T2:T19)</f>
        <v>1</v>
      </c>
      <c r="U20" s="25">
        <f>SUM(U2:U19)</f>
        <v>1</v>
      </c>
      <c r="V20" s="28">
        <f>SUM(V2:V19)/277</f>
        <v>3.9026853624946756</v>
      </c>
    </row>
    <row r="21" spans="1:22" x14ac:dyDescent="0.3">
      <c r="A21" s="76" t="s">
        <v>43</v>
      </c>
      <c r="B21" s="9"/>
      <c r="C21" s="19"/>
      <c r="D21" s="9"/>
      <c r="E21" s="17" t="s">
        <v>25</v>
      </c>
      <c r="F21" s="14">
        <f>SUBTOTAL(9,F2:F19)</f>
        <v>97.751000000000005</v>
      </c>
      <c r="G21" s="9">
        <f>SUBTOTAL(9,G2:G19)</f>
        <v>193.38</v>
      </c>
      <c r="H21" s="9">
        <f>SUBTOTAL(9,H2:H19)</f>
        <v>3</v>
      </c>
      <c r="I21" s="9">
        <f>SUBTOTAL(9,I2:I19)</f>
        <v>3</v>
      </c>
      <c r="J21" s="9">
        <f>SUBTOTAL(9,J2:J19)</f>
        <v>1</v>
      </c>
      <c r="K21" s="9">
        <f>SUBTOTAL(9,K2:K19)</f>
        <v>1</v>
      </c>
      <c r="L21" s="9">
        <f>SUBTOTAL(9,L2:L19)</f>
        <v>20.950000000000003</v>
      </c>
      <c r="M21" s="14">
        <f>SUBTOTAL(9,M2:M19)</f>
        <v>222.32999999999998</v>
      </c>
      <c r="N21" s="14"/>
      <c r="O21" s="14">
        <f>SUBTOTAL(9,O2:O19)</f>
        <v>24633.252000000004</v>
      </c>
      <c r="P21" s="67" t="s">
        <v>40</v>
      </c>
      <c r="Q21" s="67"/>
      <c r="R21" s="29"/>
      <c r="S21" s="9"/>
      <c r="T21" s="9"/>
      <c r="U21" s="9"/>
      <c r="V21" s="30"/>
    </row>
    <row r="22" spans="1:22" x14ac:dyDescent="0.3">
      <c r="A22" s="66" t="s">
        <v>38</v>
      </c>
      <c r="B22" s="9"/>
      <c r="C22" s="19"/>
      <c r="D22" s="9"/>
      <c r="E22" s="17"/>
      <c r="F22" s="68" t="s">
        <v>39</v>
      </c>
      <c r="G22" s="9"/>
      <c r="H22" s="9"/>
      <c r="I22" s="9"/>
      <c r="J22" s="9"/>
      <c r="K22" s="9"/>
      <c r="L22" s="9"/>
      <c r="M22" s="68" t="s">
        <v>39</v>
      </c>
      <c r="N22" s="68" t="s">
        <v>39</v>
      </c>
      <c r="O22" s="68" t="s">
        <v>39</v>
      </c>
      <c r="P22" s="68" t="s">
        <v>39</v>
      </c>
      <c r="Q22" s="68" t="s">
        <v>39</v>
      </c>
      <c r="R22" s="29"/>
      <c r="S22" s="9"/>
      <c r="T22" s="9"/>
      <c r="U22" s="9"/>
      <c r="V22" s="68" t="s">
        <v>39</v>
      </c>
    </row>
    <row r="23" spans="1:22" x14ac:dyDescent="0.3">
      <c r="A23" s="31"/>
      <c r="B23" s="32"/>
      <c r="C23" s="33"/>
      <c r="D23" s="32"/>
      <c r="E23" s="32"/>
      <c r="F23" s="34"/>
      <c r="G23" s="32"/>
      <c r="H23" s="32"/>
      <c r="I23" s="32"/>
      <c r="J23" s="32"/>
      <c r="K23" s="32"/>
      <c r="L23" s="32"/>
      <c r="M23" s="34"/>
      <c r="N23" s="34"/>
      <c r="O23" s="34"/>
      <c r="P23" s="35"/>
      <c r="Q23" s="34"/>
      <c r="R23" s="31"/>
      <c r="S23" s="32"/>
      <c r="T23" s="32"/>
      <c r="U23" s="32"/>
      <c r="V23" s="35"/>
    </row>
    <row r="26" spans="1:22" x14ac:dyDescent="0.3">
      <c r="F26" s="38" t="s">
        <v>5</v>
      </c>
      <c r="G26" s="39" t="s">
        <v>6</v>
      </c>
      <c r="H26" s="40" t="s">
        <v>7</v>
      </c>
      <c r="I26" s="39" t="s">
        <v>8</v>
      </c>
      <c r="J26" s="40" t="s">
        <v>9</v>
      </c>
      <c r="K26" s="39" t="s">
        <v>10</v>
      </c>
      <c r="L26" s="40" t="s">
        <v>11</v>
      </c>
      <c r="M26" s="41" t="s">
        <v>26</v>
      </c>
      <c r="N26" s="41"/>
      <c r="O26" s="41" t="s">
        <v>14</v>
      </c>
      <c r="P26" s="42" t="s">
        <v>15</v>
      </c>
      <c r="Q26" s="41" t="s">
        <v>27</v>
      </c>
    </row>
    <row r="27" spans="1:22" x14ac:dyDescent="0.3">
      <c r="A27" s="43" t="s">
        <v>28</v>
      </c>
      <c r="B27" s="44"/>
      <c r="C27" s="45"/>
      <c r="D27" s="44"/>
      <c r="E27" s="44"/>
      <c r="F27" s="46">
        <f>SUM(F2:F24)</f>
        <v>293.25300000000004</v>
      </c>
      <c r="G27" s="47">
        <f>SUM(G2:G24)</f>
        <v>580.14</v>
      </c>
      <c r="H27" s="47">
        <f>SUM(H2:H24)</f>
        <v>9</v>
      </c>
      <c r="I27" s="47">
        <f>SUM(I2:I24)</f>
        <v>9</v>
      </c>
      <c r="J27" s="47">
        <f>SUM(J2:J24)</f>
        <v>3</v>
      </c>
      <c r="K27" s="47">
        <f>SUM(K2:K24)</f>
        <v>3</v>
      </c>
      <c r="L27" s="47">
        <f>SUM(L2:L24)</f>
        <v>62.850000000000009</v>
      </c>
      <c r="M27" s="46">
        <f>SUM(M2:M24)</f>
        <v>666.99</v>
      </c>
      <c r="N27" s="46"/>
      <c r="O27" s="46">
        <f>SUM(O2:O24)</f>
        <v>73899.756000000008</v>
      </c>
      <c r="P27" s="48" t="s">
        <v>29</v>
      </c>
      <c r="Q27" s="48"/>
    </row>
    <row r="28" spans="1:22" x14ac:dyDescent="0.3">
      <c r="A28" s="49" t="s">
        <v>30</v>
      </c>
      <c r="B28" s="50"/>
      <c r="C28" s="51"/>
      <c r="D28" s="50"/>
      <c r="E28" s="50"/>
      <c r="F28" s="52">
        <f>MAX(F2:F19)</f>
        <v>8.18</v>
      </c>
      <c r="G28" s="53">
        <f>MAX(G2:G19)</f>
        <v>79.91</v>
      </c>
      <c r="H28" s="53">
        <f>MAX(H2:H19)</f>
        <v>1</v>
      </c>
      <c r="I28" s="53">
        <f>MAX(I2:I19)</f>
        <v>1</v>
      </c>
      <c r="J28" s="53">
        <f>MAX(J2:J19)</f>
        <v>1</v>
      </c>
      <c r="K28" s="53">
        <f>MAX(K2:K19)</f>
        <v>1</v>
      </c>
      <c r="L28" s="53">
        <f>MAX(L2:L19)</f>
        <v>6.65</v>
      </c>
      <c r="M28" s="52">
        <f>MAX(M2:M19)</f>
        <v>81.31</v>
      </c>
      <c r="N28" s="52"/>
      <c r="O28" s="52">
        <f>MAX(O2:O19)</f>
        <v>2061.36</v>
      </c>
      <c r="P28" s="54">
        <f>MAX(P2:P19)</f>
        <v>4.6405685338520089E-2</v>
      </c>
      <c r="Q28" s="54"/>
    </row>
    <row r="29" spans="1:22" x14ac:dyDescent="0.3">
      <c r="A29" s="49" t="s">
        <v>31</v>
      </c>
      <c r="B29" s="50"/>
      <c r="C29" s="51"/>
      <c r="D29" s="50"/>
      <c r="E29" s="50"/>
      <c r="F29" s="52">
        <f>MIN(F2:F19)</f>
        <v>0</v>
      </c>
      <c r="G29" s="53">
        <f>MIN(G2:G19)</f>
        <v>1</v>
      </c>
      <c r="H29" s="53">
        <f>MIN(H2:H19)</f>
        <v>1</v>
      </c>
      <c r="I29" s="53">
        <f>MIN(I2:I19)</f>
        <v>1</v>
      </c>
      <c r="J29" s="53">
        <f>MIN(J2:J19)</f>
        <v>1</v>
      </c>
      <c r="K29" s="53">
        <f>MIN(K2:K19)</f>
        <v>1</v>
      </c>
      <c r="L29" s="53">
        <f>MIN(L2:L19)</f>
        <v>0.3</v>
      </c>
      <c r="M29" s="52">
        <f>MIN(M2:M19)</f>
        <v>0</v>
      </c>
      <c r="N29" s="52"/>
      <c r="O29" s="52">
        <f>MIN(O2:O19)</f>
        <v>0</v>
      </c>
      <c r="P29" s="55" t="s">
        <v>29</v>
      </c>
      <c r="Q29" s="55"/>
    </row>
    <row r="30" spans="1:22" x14ac:dyDescent="0.3">
      <c r="A30" s="56" t="s">
        <v>32</v>
      </c>
      <c r="B30" s="57"/>
      <c r="C30" s="58"/>
      <c r="D30" s="57"/>
      <c r="E30" s="57"/>
      <c r="F30" s="59">
        <f>AVERAGE(F2:F23)</f>
        <v>14.662650000000003</v>
      </c>
      <c r="G30" s="60">
        <f>AVERAGE(G2:G23)</f>
        <v>52.74</v>
      </c>
      <c r="H30" s="60">
        <f>AVERAGE(H2:H23)</f>
        <v>1.8</v>
      </c>
      <c r="I30" s="60">
        <f>AVERAGE(I2:I23)</f>
        <v>1.8</v>
      </c>
      <c r="J30" s="60">
        <f>AVERAGE(J2:J23)</f>
        <v>1</v>
      </c>
      <c r="K30" s="60">
        <f>AVERAGE(K2:K23)</f>
        <v>1</v>
      </c>
      <c r="L30" s="60">
        <f>AVERAGE(L2:L23)</f>
        <v>6.285000000000001</v>
      </c>
      <c r="M30" s="59">
        <f>AVERAGE(M2:M23)</f>
        <v>33.349499999999999</v>
      </c>
      <c r="N30" s="59"/>
      <c r="O30" s="59">
        <f>AVERAGE(O2:O23)</f>
        <v>3694.9878000000003</v>
      </c>
      <c r="P30" s="61">
        <f>AVERAGE(P2:P23)</f>
        <v>9.5189868938610478E-3</v>
      </c>
      <c r="Q30" s="62">
        <f>AVERAGE(Q2:Q19)</f>
        <v>8.4533172915225007E-3</v>
      </c>
    </row>
    <row r="33" spans="1:3" x14ac:dyDescent="0.3">
      <c r="A33" s="63" t="s">
        <v>33</v>
      </c>
      <c r="B33" s="64">
        <f ca="1">(SUMIF($D$2:$O$19,"=H",$M$2:$M$19))/(SUMIF($D$2:$O$19,"=H",$O$2:$O$19))</f>
        <v>1.2613032172934372E-3</v>
      </c>
      <c r="C33" s="64">
        <f ca="1">(SUMIF($D$2:$O$19,"=H",$N$2:$N$19))/(SUMIF($D$2:$O$19,"=H",$O$2:$O$19))</f>
        <v>9.7023324407187472E-4</v>
      </c>
    </row>
    <row r="34" spans="1:3" x14ac:dyDescent="0.3">
      <c r="A34" s="63" t="s">
        <v>34</v>
      </c>
      <c r="B34" s="64">
        <f ca="1">(SUMIF($D$2:$O$19,"=F",$M$2:$M$19))/(SUMIF($D$2:$O$19,"=F",$O$2:$O$19))</f>
        <v>1.4611433451911191E-2</v>
      </c>
      <c r="C34" s="64">
        <f ca="1">(SUMIF($D$2:$O$19,"=F",$N$2:$N$19))/(SUMIF($D$2:$O$19,"=F",$O$2:$O$19))</f>
        <v>1.3218904443333214E-2</v>
      </c>
    </row>
    <row r="36" spans="1:3" x14ac:dyDescent="0.3">
      <c r="A36" s="63" t="s">
        <v>35</v>
      </c>
      <c r="B36" s="65">
        <f>P30</f>
        <v>9.5189868938610478E-3</v>
      </c>
    </row>
    <row r="37" spans="1:3" x14ac:dyDescent="0.3">
      <c r="A37" s="63" t="s">
        <v>36</v>
      </c>
      <c r="B37" s="65">
        <f>Q30</f>
        <v>8.4533172915225007E-3</v>
      </c>
    </row>
  </sheetData>
  <sheetProtection sheet="1" objects="1" scenarios="1" insertRows="0"/>
  <pageMargins left="0.75" right="0.75" top="1" bottom="1" header="0.5" footer="0.5"/>
  <pageSetup paperSize="9" orientation="portrait" horizontalDpi="4294967292" verticalDpi="4294967292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Base de donnée</vt:lpstr>
      <vt:lpstr>debut</vt:lpstr>
      <vt:lpstr>fin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Hakan Savci</dc:creator>
  <cp:lastModifiedBy>waard</cp:lastModifiedBy>
  <dcterms:created xsi:type="dcterms:W3CDTF">2015-08-14T16:27:20Z</dcterms:created>
  <dcterms:modified xsi:type="dcterms:W3CDTF">2015-08-14T22:15:43Z</dcterms:modified>
</cp:coreProperties>
</file>