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ourcel\Downloads\"/>
    </mc:Choice>
  </mc:AlternateContent>
  <bookViews>
    <workbookView xWindow="0" yWindow="0" windowWidth="19425" windowHeight="10200"/>
  </bookViews>
  <sheets>
    <sheet name="Horaires" sheetId="8" r:id="rId1"/>
    <sheet name="Solde heures" sheetId="1" r:id="rId2"/>
    <sheet name="Absences" sheetId="2" r:id="rId3"/>
    <sheet name="ouvrés" sheetId="7" r:id="rId4"/>
    <sheet name="LEGENDES ABSENCES" sheetId="9" r:id="rId5"/>
  </sheets>
  <definedNames>
    <definedName name="ABS">Horaires!$N$59</definedName>
    <definedName name="CHOISMOIS">#REF!</definedName>
    <definedName name="choixheures">Horaires!$B$100:$B$195</definedName>
    <definedName name="choixmois">Horaires!$A$100:$A$592</definedName>
    <definedName name="cola">'LEGENDES ABSENCES'!$A$4:$A$15</definedName>
    <definedName name="Fériés" localSheetId="3">ouvrés!$B$2:$B$30</definedName>
    <definedName name="HR">'Solde heures'!$G$6</definedName>
    <definedName name="jf">ouvrés!$B$2:$B$14</definedName>
    <definedName name="Nombre_de_jours_ouvrés">ouvrés!$D$15</definedName>
    <definedName name="_xlnm.Print_Area" localSheetId="0">Horaires!$A$1:$N$60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0" i="8" l="1"/>
  <c r="N59" i="8"/>
  <c r="N57" i="8"/>
  <c r="N17" i="8"/>
  <c r="M14" i="8"/>
  <c r="O10" i="8"/>
  <c r="O12" i="8" l="1"/>
  <c r="M12" i="8" s="1"/>
  <c r="O11" i="8"/>
  <c r="O13" i="8"/>
  <c r="O14" i="8"/>
  <c r="O15" i="8"/>
  <c r="O16" i="8"/>
  <c r="H10" i="8" l="1"/>
  <c r="C11" i="8"/>
  <c r="C12" i="8" s="1"/>
  <c r="H12" i="8" l="1"/>
  <c r="C13" i="8"/>
  <c r="H11" i="8"/>
  <c r="M11" i="8" s="1"/>
  <c r="A2" i="7"/>
  <c r="D18" i="7"/>
  <c r="H13" i="8" l="1"/>
  <c r="M13" i="8" s="1"/>
  <c r="C14" i="8"/>
  <c r="H14" i="8"/>
  <c r="H17" i="8" s="1"/>
  <c r="C15" i="8"/>
  <c r="D13" i="7"/>
  <c r="B10" i="7"/>
  <c r="B6" i="7"/>
  <c r="B3" i="7"/>
  <c r="B14" i="7"/>
  <c r="B12" i="7"/>
  <c r="B5" i="7"/>
  <c r="A14" i="7"/>
  <c r="B11" i="7"/>
  <c r="B4" i="7"/>
  <c r="D14" i="7"/>
  <c r="B13" i="7"/>
  <c r="B9" i="7"/>
  <c r="C5" i="7"/>
  <c r="B2" i="7"/>
  <c r="C4" i="7"/>
  <c r="C16" i="8" l="1"/>
  <c r="B7" i="7"/>
  <c r="B8" i="7"/>
  <c r="C19" i="8" l="1"/>
  <c r="M17" i="8"/>
  <c r="D15" i="7"/>
  <c r="D20" i="7"/>
  <c r="D4" i="7"/>
  <c r="D5" i="7"/>
  <c r="H19" i="8" l="1"/>
  <c r="M19" i="8" s="1"/>
  <c r="C20" i="8"/>
  <c r="C21" i="8" l="1"/>
  <c r="H20" i="8"/>
  <c r="M20" i="8" s="1"/>
  <c r="H21" i="8" l="1"/>
  <c r="M21" i="8" s="1"/>
  <c r="C22" i="8"/>
  <c r="H22" i="8" l="1"/>
  <c r="M22" i="8" s="1"/>
  <c r="C23" i="8"/>
  <c r="C24" i="8" l="1"/>
  <c r="C25" i="8" s="1"/>
  <c r="H23" i="8"/>
  <c r="C28" i="8"/>
  <c r="H26" i="8" l="1"/>
  <c r="M23" i="8"/>
  <c r="M26" i="8" s="1"/>
  <c r="C29" i="8"/>
  <c r="H28" i="8"/>
  <c r="C30" i="8" l="1"/>
  <c r="H29" i="8"/>
  <c r="M28" i="8"/>
  <c r="M29" i="8" l="1"/>
  <c r="H30" i="8"/>
  <c r="C31" i="8"/>
  <c r="M30" i="8" l="1"/>
  <c r="H31" i="8"/>
  <c r="M31" i="8" s="1"/>
  <c r="C32" i="8"/>
  <c r="H32" i="8" l="1"/>
  <c r="H35" i="8" s="1"/>
  <c r="C33" i="8"/>
  <c r="C34" i="8" l="1"/>
  <c r="M32" i="8"/>
  <c r="M35" i="8" l="1"/>
  <c r="C37" i="8"/>
  <c r="C38" i="8" l="1"/>
  <c r="H38" i="8" l="1"/>
  <c r="C39" i="8"/>
  <c r="C40" i="8" l="1"/>
  <c r="H39" i="8"/>
  <c r="M39" i="8" s="1"/>
  <c r="C41" i="8" l="1"/>
  <c r="H41" i="8" s="1"/>
  <c r="H40" i="8" s="1"/>
  <c r="M40" i="8" s="1"/>
  <c r="C42" i="8"/>
  <c r="C43" i="8" s="1"/>
  <c r="C46" i="8" s="1"/>
  <c r="M41" i="8" l="1"/>
  <c r="C47" i="8"/>
  <c r="H46" i="8"/>
  <c r="H37" i="8" l="1"/>
  <c r="C48" i="8"/>
  <c r="H47" i="8"/>
  <c r="M47" i="8" s="1"/>
  <c r="M46" i="8"/>
  <c r="C49" i="8" l="1"/>
  <c r="H48" i="8"/>
  <c r="H44" i="8"/>
  <c r="M38" i="8"/>
  <c r="M37" i="8" s="1"/>
  <c r="M44" i="8" s="1"/>
  <c r="M48" i="8" l="1"/>
  <c r="H49" i="8"/>
  <c r="C50" i="8"/>
  <c r="H50" i="8" s="1"/>
  <c r="M49" i="8" l="1"/>
  <c r="H53" i="8"/>
  <c r="H55" i="8" s="1"/>
  <c r="C51" i="8"/>
  <c r="C52" i="8" s="1"/>
  <c r="M50" i="8" l="1"/>
  <c r="M53" i="8" s="1"/>
  <c r="M55" i="8" s="1"/>
  <c r="H59" i="8" s="1"/>
</calcChain>
</file>

<file path=xl/sharedStrings.xml><?xml version="1.0" encoding="utf-8"?>
<sst xmlns="http://schemas.openxmlformats.org/spreadsheetml/2006/main" count="133" uniqueCount="87">
  <si>
    <t>=SERIE.JOUR.OUVRE(D18;D19;Fériés)</t>
  </si>
  <si>
    <t>Date fin</t>
  </si>
  <si>
    <t>Nombre de jours ouvrés</t>
  </si>
  <si>
    <t>Date départ</t>
  </si>
  <si>
    <t>Date après x jours ouvrés</t>
  </si>
  <si>
    <t>et jours chômés</t>
  </si>
  <si>
    <t>=NB.JOURS.OUVRES(D13;D14;Fériés)</t>
  </si>
  <si>
    <t>Ponts, fériés locaux</t>
  </si>
  <si>
    <t>Noël</t>
  </si>
  <si>
    <t>Nombre de jours ouvrés entre 2 dates</t>
  </si>
  <si>
    <t>Armistice 14-18</t>
  </si>
  <si>
    <t>Toussaint</t>
  </si>
  <si>
    <t>Exemples fonctions JOURS.OUVRES</t>
  </si>
  <si>
    <t>Assomption</t>
  </si>
  <si>
    <t>Fête nationale</t>
  </si>
  <si>
    <t>Lundi de Pentecôte</t>
  </si>
  <si>
    <t>Ascension</t>
  </si>
  <si>
    <t>Victoire 45</t>
  </si>
  <si>
    <t>Fête du travail</t>
  </si>
  <si>
    <t>Lundi de Pâques</t>
  </si>
  <si>
    <t>Jour de l'an</t>
  </si>
  <si>
    <t>by eriiic</t>
  </si>
  <si>
    <t>Année</t>
  </si>
  <si>
    <t>Cumul Semaine 5</t>
  </si>
  <si>
    <t>Dimanche</t>
  </si>
  <si>
    <t>Samedi</t>
  </si>
  <si>
    <t>Vendredi</t>
  </si>
  <si>
    <t>Jeudi</t>
  </si>
  <si>
    <t>Mercredi</t>
  </si>
  <si>
    <t>Mardi</t>
  </si>
  <si>
    <t>Lundi</t>
  </si>
  <si>
    <t>Cumul Semaine 4</t>
  </si>
  <si>
    <t>Cumul Semaine 3</t>
  </si>
  <si>
    <t>Cumul Semaine 2</t>
  </si>
  <si>
    <t>Cumul Semaine 1</t>
  </si>
  <si>
    <t>Fin</t>
  </si>
  <si>
    <t>Début</t>
  </si>
  <si>
    <t>Après-Midi</t>
  </si>
  <si>
    <t>Matin</t>
  </si>
  <si>
    <t>Cumul Réalisé</t>
  </si>
  <si>
    <t>Horaires Réalisés</t>
  </si>
  <si>
    <t>Cumul Prévu</t>
  </si>
  <si>
    <t>Horaires Prévus</t>
  </si>
  <si>
    <t>Date</t>
  </si>
  <si>
    <t>Jour</t>
  </si>
  <si>
    <t>Mois de :</t>
  </si>
  <si>
    <t>Gestion du temps de travail</t>
  </si>
  <si>
    <t>Nombre de tickets restaurant :</t>
  </si>
  <si>
    <t>Nombre de  jours d'absence le mois précédent :</t>
  </si>
  <si>
    <t>Nombre d'heures suplémentaires :</t>
  </si>
  <si>
    <t>Nombre d'heures récuperées :</t>
  </si>
  <si>
    <t>Cumul Mois Réalisé :</t>
  </si>
  <si>
    <t>Cumul Mois Prévu :</t>
  </si>
  <si>
    <t>Ecart (Réalisé-Prévu) :</t>
  </si>
  <si>
    <t xml:space="preserve">congés ou récupération </t>
  </si>
  <si>
    <t>FERIE</t>
  </si>
  <si>
    <t>PAT</t>
  </si>
  <si>
    <t>Paternité</t>
  </si>
  <si>
    <t>MAP</t>
  </si>
  <si>
    <t>Mise à pied</t>
  </si>
  <si>
    <t>MAL</t>
  </si>
  <si>
    <t>Maladie</t>
  </si>
  <si>
    <t>CF</t>
  </si>
  <si>
    <t>Congés formation</t>
  </si>
  <si>
    <t>EVF</t>
  </si>
  <si>
    <t>Congés évènements familiaux</t>
  </si>
  <si>
    <t>CSS</t>
  </si>
  <si>
    <t>Congé sans solde</t>
  </si>
  <si>
    <t>CPA</t>
  </si>
  <si>
    <t>CP</t>
  </si>
  <si>
    <t>Congé payé</t>
  </si>
  <si>
    <t>CPAR</t>
  </si>
  <si>
    <t>Congé parental</t>
  </si>
  <si>
    <t>AT</t>
  </si>
  <si>
    <t>Accident de travail</t>
  </si>
  <si>
    <t>ATJ</t>
  </si>
  <si>
    <t>Accident de trajet</t>
  </si>
  <si>
    <t>ABST</t>
  </si>
  <si>
    <t>Absence Mi-temps thérapeutique</t>
  </si>
  <si>
    <t>ABREVIATIONS</t>
  </si>
  <si>
    <t xml:space="preserve">ABSENCES </t>
  </si>
  <si>
    <t>Congé payé ancienneté</t>
  </si>
  <si>
    <t>Récupération heures</t>
  </si>
  <si>
    <t>RH</t>
  </si>
  <si>
    <t>Nombre d'heures récupérées :</t>
  </si>
  <si>
    <t>Nombre de  jours  d'absences :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</si>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</sst>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ddd\ dd\ mmmm"/>
    <numFmt numFmtId="165" formatCode="dd/mm/yy;@"/>
    <numFmt numFmtId="166" formatCode="ddd\ dd\ mmmm\ yyyy"/>
    <numFmt numFmtId="167" formatCode="ddd\ dd\ mmmm;;"/>
    <numFmt numFmtId="168" formatCode="[$-40C]mmmm\-yy;@"/>
    <numFmt numFmtId="169" formatCode="[h]:mm:ss;@"/>
    <numFmt numFmtId="170" formatCode="mmmm\-yyyy"/>
  </numFmts>
  <fonts count="28" x14ac:knownFonts="1">
    <font>
      <sz val="11"/>
      <color theme="1"/>
      <name val="Calibri"/>
      <family val="2"/>
      <scheme val="minor"/>
    </font>
    <font>
      <i/>
      <sz val="10"/>
      <name val="Arial"/>
      <family val="2"/>
    </font>
    <font>
      <sz val="10"/>
      <color indexed="23"/>
      <name val="Arial"/>
      <family val="2"/>
    </font>
    <font>
      <i/>
      <sz val="10"/>
      <color indexed="23"/>
      <name val="Arial"/>
      <family val="2"/>
    </font>
    <font>
      <sz val="10"/>
      <color indexed="12"/>
      <name val="Arial"/>
      <family val="2"/>
    </font>
    <font>
      <i/>
      <sz val="8"/>
      <name val="Arial"/>
      <family val="2"/>
    </font>
    <font>
      <b/>
      <sz val="10"/>
      <color indexed="12"/>
      <name val="Arial"/>
      <family val="2"/>
    </font>
    <font>
      <i/>
      <sz val="10"/>
      <color indexed="2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8"/>
      <color rgb="FF000000"/>
      <name val="Tahoma"/>
      <family val="2"/>
    </font>
    <font>
      <sz val="11"/>
      <color theme="1"/>
      <name val="Comic Sans MS"/>
      <family val="2"/>
    </font>
    <font>
      <b/>
      <sz val="11"/>
      <color theme="1"/>
      <name val="Comic Sans MS"/>
      <family val="2"/>
    </font>
    <font>
      <b/>
      <sz val="12"/>
      <color theme="1"/>
      <name val="Comic Sans MS"/>
      <family val="2"/>
    </font>
    <font>
      <b/>
      <sz val="11"/>
      <color theme="3"/>
      <name val="Comic Sans MS"/>
      <family val="2"/>
    </font>
    <font>
      <b/>
      <sz val="13"/>
      <color theme="3"/>
      <name val="Comic Sans MS"/>
      <family val="2"/>
    </font>
    <font>
      <b/>
      <sz val="14"/>
      <color theme="3"/>
      <name val="Comic Sans MS"/>
      <family val="2"/>
    </font>
    <font>
      <b/>
      <sz val="15"/>
      <color theme="3"/>
      <name val="Comic Sans MS"/>
      <family val="2"/>
    </font>
    <font>
      <b/>
      <sz val="16"/>
      <color theme="3"/>
      <name val="Comic Sans MS"/>
      <family val="2"/>
    </font>
    <font>
      <b/>
      <sz val="11"/>
      <color theme="1"/>
      <name val="Comic Sans MS"/>
      <family val="4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1" tint="0.34998626667073579"/>
      <name val="Comic Sans MS"/>
      <family val="4"/>
    </font>
    <font>
      <sz val="11"/>
      <color theme="1" tint="0.34998626667073579"/>
      <name val="Comic Sans MS"/>
      <family val="4"/>
    </font>
    <font>
      <b/>
      <sz val="10"/>
      <color theme="1" tint="0.34998626667073579"/>
      <name val="Comic Sans MS"/>
      <family val="4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</fonts>
  <fills count="10">
    <fill>
      <patternFill patternType="none"/>
    </fill>
    <fill>
      <patternFill patternType="gray125"/>
    </fill>
    <fill>
      <patternFill patternType="lightGray">
        <fgColor indexed="27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/>
        <bgColor indexed="64"/>
      </patternFill>
    </fill>
  </fills>
  <borders count="83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medium">
        <color indexed="1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theme="2"/>
      </left>
      <right/>
      <top/>
      <bottom/>
      <diagonal/>
    </border>
    <border>
      <left/>
      <right/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 style="hair">
        <color theme="4" tint="0.39994506668294322"/>
      </bottom>
      <diagonal/>
    </border>
    <border>
      <left/>
      <right style="medium">
        <color theme="4" tint="0.39991454817346722"/>
      </right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/>
      <top style="hair">
        <color theme="4" tint="0.39994506668294322"/>
      </top>
      <bottom style="hair">
        <color theme="4" tint="0.39994506668294322"/>
      </bottom>
      <diagonal/>
    </border>
    <border>
      <left/>
      <right/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medium">
        <color theme="4" tint="0.39994506668294322"/>
      </top>
      <bottom style="hair">
        <color theme="4" tint="0.39994506668294322"/>
      </bottom>
      <diagonal/>
    </border>
    <border>
      <left/>
      <right style="medium">
        <color theme="4" tint="0.39991454817346722"/>
      </right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/>
      <right/>
      <top style="thick">
        <color theme="4"/>
      </top>
      <bottom/>
      <diagonal/>
    </border>
    <border>
      <left/>
      <right/>
      <top/>
      <bottom style="thick">
        <color theme="4" tint="0.39994506668294322"/>
      </bottom>
      <diagonal/>
    </border>
    <border>
      <left/>
      <right/>
      <top style="medium">
        <color theme="2"/>
      </top>
      <bottom/>
      <diagonal/>
    </border>
    <border>
      <left style="medium">
        <color theme="2"/>
      </left>
      <right/>
      <top style="medium">
        <color theme="2"/>
      </top>
      <bottom/>
      <diagonal/>
    </border>
    <border>
      <left/>
      <right/>
      <top/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/>
      <bottom/>
      <diagonal/>
    </border>
    <border>
      <left/>
      <right style="medium">
        <color theme="4"/>
      </right>
      <top/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 style="medium">
        <color theme="4" tint="0.39997558519241921"/>
      </bottom>
      <diagonal/>
    </border>
    <border>
      <left/>
      <right style="medium">
        <color theme="4" tint="0.39997558519241921"/>
      </right>
      <top/>
      <bottom/>
      <diagonal/>
    </border>
    <border>
      <left style="medium">
        <color theme="4" tint="0.39997558519241921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/>
      <right/>
      <top style="medium">
        <color theme="4" tint="0.39997558519241921"/>
      </top>
      <bottom style="medium">
        <color theme="4" tint="0.39997558519241921"/>
      </bottom>
      <diagonal/>
    </border>
    <border>
      <left/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hair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 style="hair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 style="hair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hair">
        <color theme="4" tint="0.39997558519241921"/>
      </top>
      <bottom style="hair">
        <color theme="4" tint="0.39997558519241921"/>
      </bottom>
      <diagonal/>
    </border>
    <border>
      <left style="medium">
        <color theme="4" tint="0.39997558519241921"/>
      </left>
      <right/>
      <top style="medium">
        <color theme="4" tint="0.39997558519241921"/>
      </top>
      <bottom/>
      <diagonal/>
    </border>
    <border>
      <left/>
      <right/>
      <top style="medium">
        <color theme="4" tint="0.39997558519241921"/>
      </top>
      <bottom/>
      <diagonal/>
    </border>
    <border>
      <left/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/>
      <top/>
      <bottom style="medium">
        <color theme="4" tint="0.39997558519241921"/>
      </bottom>
      <diagonal/>
    </border>
    <border>
      <left/>
      <right style="medium">
        <color theme="4" tint="0.39997558519241921"/>
      </right>
      <top/>
      <bottom style="medium">
        <color theme="4" tint="0.39997558519241921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 style="hair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7558519241921"/>
      </right>
      <top style="hair">
        <color theme="4" tint="0.39997558519241921"/>
      </top>
      <bottom style="hair">
        <color theme="4" tint="0.39997558519241921"/>
      </bottom>
      <diagonal/>
    </border>
    <border>
      <left style="medium">
        <color theme="4" tint="0.39994506668294322"/>
      </left>
      <right/>
      <top/>
      <bottom/>
      <diagonal/>
    </border>
    <border>
      <left style="medium">
        <color theme="4" tint="0.39994506668294322"/>
      </left>
      <right style="medium">
        <color theme="4" tint="0.39997558519241921"/>
      </right>
      <top style="hair">
        <color theme="4" tint="0.39997558519241921"/>
      </top>
      <bottom/>
      <diagonal/>
    </border>
    <border>
      <left style="medium">
        <color theme="4" tint="0.39994506668294322"/>
      </left>
      <right style="medium">
        <color theme="4" tint="0.39997558519241921"/>
      </right>
      <top/>
      <bottom style="hair">
        <color theme="4" tint="0.39997558519241921"/>
      </bottom>
      <diagonal/>
    </border>
    <border>
      <left style="medium">
        <color theme="4" tint="0.39994506668294322"/>
      </left>
      <right/>
      <top style="hair">
        <color theme="4" tint="0.39994506668294322"/>
      </top>
      <bottom/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/>
      <diagonal/>
    </border>
    <border>
      <left/>
      <right style="medium">
        <color theme="4" tint="0.39991454817346722"/>
      </right>
      <top style="hair">
        <color theme="4" tint="0.39994506668294322"/>
      </top>
      <bottom/>
      <diagonal/>
    </border>
    <border>
      <left/>
      <right/>
      <top style="hair">
        <color theme="4" tint="0.39994506668294322"/>
      </top>
      <bottom/>
      <diagonal/>
    </border>
    <border>
      <left style="medium">
        <color theme="4" tint="0.39997558519241921"/>
      </left>
      <right style="medium">
        <color theme="4" tint="-0.2499465926084170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-0.24994659260841701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7558519241921"/>
      </top>
      <bottom style="medium">
        <color theme="4" tint="0.39997558519241921"/>
      </bottom>
      <diagonal/>
    </border>
    <border>
      <left/>
      <right style="medium">
        <color theme="4" tint="-0.2499465926084170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thin">
        <color theme="4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theme="4"/>
      </left>
      <right style="thin">
        <color theme="4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theme="4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thin">
        <color theme="4"/>
      </right>
      <top style="medium">
        <color theme="4" tint="0.39997558519241921"/>
      </top>
      <bottom/>
      <diagonal/>
    </border>
    <border>
      <left style="thin">
        <color theme="4"/>
      </left>
      <right style="thin">
        <color theme="4"/>
      </right>
      <top style="medium">
        <color theme="4" tint="0.39997558519241921"/>
      </top>
      <bottom/>
      <diagonal/>
    </border>
    <border>
      <left style="thin">
        <color theme="4"/>
      </left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-0.24994659260841701"/>
      </right>
      <top style="medium">
        <color theme="4" tint="0.39997558519241921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0.39997558519241921"/>
      </top>
      <bottom/>
      <diagonal/>
    </border>
    <border>
      <left style="medium">
        <color theme="4" tint="-0.24994659260841701"/>
      </left>
      <right/>
      <top style="medium">
        <color theme="4" tint="0.39997558519241921"/>
      </top>
      <bottom/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7558519241921"/>
      </top>
      <bottom/>
      <diagonal/>
    </border>
    <border>
      <left/>
      <right style="medium">
        <color theme="4" tint="-0.24994659260841701"/>
      </right>
      <top style="medium">
        <color theme="4" tint="0.39997558519241921"/>
      </top>
      <bottom/>
      <diagonal/>
    </border>
    <border>
      <left style="medium">
        <color theme="4" tint="0.39994506668294322"/>
      </left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4506668294322"/>
      </left>
      <right/>
      <top/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/>
      <bottom style="hair">
        <color theme="4" tint="0.39994506668294322"/>
      </bottom>
      <diagonal/>
    </border>
    <border>
      <left/>
      <right style="medium">
        <color theme="4" tint="0.39991454817346722"/>
      </right>
      <top/>
      <bottom style="hair">
        <color theme="4" tint="0.39994506668294322"/>
      </bottom>
      <diagonal/>
    </border>
    <border>
      <left/>
      <right/>
      <top/>
      <bottom style="hair">
        <color theme="4" tint="0.39994506668294322"/>
      </bottom>
      <diagonal/>
    </border>
  </borders>
  <cellStyleXfs count="6">
    <xf numFmtId="0" fontId="0" fillId="0" borderId="0"/>
    <xf numFmtId="0" fontId="11" fillId="0" borderId="0"/>
    <xf numFmtId="0" fontId="12" fillId="0" borderId="3" applyNumberFormat="0" applyFill="0" applyAlignment="0" applyProtection="0"/>
    <xf numFmtId="0" fontId="14" fillId="0" borderId="2" applyNumberFormat="0" applyFill="0" applyAlignment="0" applyProtection="0"/>
    <xf numFmtId="0" fontId="15" fillId="0" borderId="1" applyNumberFormat="0" applyFill="0" applyAlignment="0" applyProtection="0"/>
    <xf numFmtId="0" fontId="17" fillId="0" borderId="20" applyNumberFormat="0" applyFill="0" applyAlignment="0" applyProtection="0"/>
  </cellStyleXfs>
  <cellXfs count="182">
    <xf numFmtId="0" fontId="0" fillId="0" borderId="0" xfId="0"/>
    <xf numFmtId="164" fontId="0" fillId="2" borderId="4" xfId="0" applyNumberFormat="1" applyFill="1" applyBorder="1" applyAlignment="1">
      <alignment horizontal="center"/>
    </xf>
    <xf numFmtId="0" fontId="1" fillId="2" borderId="5" xfId="0" applyFont="1" applyFill="1" applyBorder="1"/>
    <xf numFmtId="164" fontId="0" fillId="2" borderId="6" xfId="0" applyNumberFormat="1" applyFill="1" applyBorder="1" applyAlignment="1">
      <alignment horizontal="center"/>
    </xf>
    <xf numFmtId="0" fontId="2" fillId="0" borderId="0" xfId="0" quotePrefix="1" applyFont="1"/>
    <xf numFmtId="165" fontId="0" fillId="3" borderId="7" xfId="0" applyNumberFormat="1" applyFill="1" applyBorder="1" applyAlignment="1">
      <alignment horizontal="center"/>
    </xf>
    <xf numFmtId="0" fontId="3" fillId="0" borderId="0" xfId="0" applyFont="1" applyAlignment="1">
      <alignment horizontal="right"/>
    </xf>
    <xf numFmtId="0" fontId="0" fillId="0" borderId="7" xfId="0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165" fontId="0" fillId="0" borderId="7" xfId="0" applyNumberFormat="1" applyBorder="1" applyAlignment="1">
      <alignment horizontal="center"/>
    </xf>
    <xf numFmtId="0" fontId="0" fillId="0" borderId="0" xfId="0" applyAlignment="1"/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7" xfId="0" applyFill="1" applyBorder="1" applyAlignment="1">
      <alignment horizontal="center"/>
    </xf>
    <xf numFmtId="166" fontId="5" fillId="4" borderId="6" xfId="0" applyNumberFormat="1" applyFont="1" applyFill="1" applyBorder="1" applyAlignment="1">
      <alignment horizontal="center"/>
    </xf>
    <xf numFmtId="0" fontId="5" fillId="4" borderId="5" xfId="0" applyFont="1" applyFill="1" applyBorder="1"/>
    <xf numFmtId="164" fontId="0" fillId="0" borderId="6" xfId="0" applyNumberFormat="1" applyBorder="1" applyAlignment="1">
      <alignment horizontal="center"/>
    </xf>
    <xf numFmtId="0" fontId="0" fillId="0" borderId="5" xfId="0" applyBorder="1"/>
    <xf numFmtId="0" fontId="6" fillId="0" borderId="0" xfId="0" applyFont="1" applyAlignment="1">
      <alignment horizontal="center"/>
    </xf>
    <xf numFmtId="16" fontId="0" fillId="0" borderId="5" xfId="0" applyNumberFormat="1" applyBorder="1"/>
    <xf numFmtId="167" fontId="0" fillId="5" borderId="6" xfId="0" applyNumberFormat="1" applyFill="1" applyBorder="1" applyAlignment="1">
      <alignment horizontal="center"/>
    </xf>
    <xf numFmtId="0" fontId="0" fillId="5" borderId="5" xfId="0" applyFill="1" applyBorder="1"/>
    <xf numFmtId="0" fontId="4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8" fillId="3" borderId="8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1" fillId="0" borderId="0" xfId="1" applyAlignment="1">
      <alignment vertical="center"/>
    </xf>
    <xf numFmtId="168" fontId="11" fillId="0" borderId="0" xfId="1" applyNumberFormat="1" applyAlignment="1">
      <alignment vertical="center"/>
    </xf>
    <xf numFmtId="20" fontId="11" fillId="0" borderId="0" xfId="1" applyNumberFormat="1" applyAlignment="1">
      <alignment vertical="center"/>
    </xf>
    <xf numFmtId="20" fontId="11" fillId="0" borderId="10" xfId="1" applyNumberFormat="1" applyBorder="1" applyAlignment="1" applyProtection="1">
      <alignment horizontal="center" vertical="center"/>
      <protection locked="0"/>
    </xf>
    <xf numFmtId="20" fontId="11" fillId="0" borderId="11" xfId="1" applyNumberFormat="1" applyBorder="1" applyAlignment="1" applyProtection="1">
      <alignment horizontal="center" vertical="center"/>
      <protection locked="0"/>
    </xf>
    <xf numFmtId="20" fontId="11" fillId="0" borderId="12" xfId="1" applyNumberFormat="1" applyBorder="1" applyAlignment="1" applyProtection="1">
      <alignment horizontal="center" vertical="center"/>
      <protection locked="0"/>
    </xf>
    <xf numFmtId="20" fontId="11" fillId="0" borderId="11" xfId="1" applyNumberFormat="1" applyBorder="1" applyAlignment="1">
      <alignment horizontal="center" vertical="center"/>
    </xf>
    <xf numFmtId="14" fontId="11" fillId="0" borderId="11" xfId="1" applyNumberFormat="1" applyBorder="1" applyAlignment="1">
      <alignment horizontal="center" vertical="center"/>
    </xf>
    <xf numFmtId="0" fontId="11" fillId="0" borderId="13" xfId="1" applyBorder="1" applyAlignment="1">
      <alignment vertical="center"/>
    </xf>
    <xf numFmtId="20" fontId="11" fillId="0" borderId="14" xfId="1" applyNumberFormat="1" applyBorder="1" applyAlignment="1" applyProtection="1">
      <alignment horizontal="center" vertical="center"/>
      <protection locked="0"/>
    </xf>
    <xf numFmtId="20" fontId="11" fillId="0" borderId="15" xfId="1" applyNumberFormat="1" applyBorder="1" applyAlignment="1" applyProtection="1">
      <alignment horizontal="center" vertical="center"/>
      <protection locked="0"/>
    </xf>
    <xf numFmtId="20" fontId="11" fillId="0" borderId="16" xfId="1" applyNumberFormat="1" applyBorder="1" applyAlignment="1" applyProtection="1">
      <alignment horizontal="center" vertical="center"/>
      <protection locked="0"/>
    </xf>
    <xf numFmtId="20" fontId="11" fillId="0" borderId="15" xfId="1" applyNumberFormat="1" applyBorder="1" applyAlignment="1">
      <alignment horizontal="center" vertical="center"/>
    </xf>
    <xf numFmtId="14" fontId="11" fillId="0" borderId="15" xfId="1" applyNumberFormat="1" applyBorder="1" applyAlignment="1">
      <alignment horizontal="center" vertical="center"/>
    </xf>
    <xf numFmtId="0" fontId="11" fillId="0" borderId="17" xfId="1" applyBorder="1" applyAlignment="1">
      <alignment vertical="center"/>
    </xf>
    <xf numFmtId="14" fontId="11" fillId="0" borderId="15" xfId="1" applyNumberFormat="1" applyBorder="1" applyAlignment="1" applyProtection="1">
      <alignment horizontal="center" vertical="center"/>
      <protection locked="0"/>
    </xf>
    <xf numFmtId="0" fontId="14" fillId="0" borderId="18" xfId="3" applyBorder="1" applyAlignment="1">
      <alignment horizontal="center" vertical="center"/>
    </xf>
    <xf numFmtId="0" fontId="11" fillId="0" borderId="0" xfId="1"/>
    <xf numFmtId="0" fontId="11" fillId="0" borderId="0" xfId="1" applyAlignment="1">
      <alignment horizontal="center" vertical="center"/>
    </xf>
    <xf numFmtId="20" fontId="11" fillId="0" borderId="17" xfId="1" applyNumberFormat="1" applyBorder="1" applyAlignment="1">
      <alignment horizontal="center" vertical="center"/>
    </xf>
    <xf numFmtId="20" fontId="11" fillId="0" borderId="13" xfId="1" applyNumberFormat="1" applyBorder="1" applyAlignment="1">
      <alignment horizontal="center" vertical="center"/>
    </xf>
    <xf numFmtId="0" fontId="26" fillId="0" borderId="0" xfId="0" applyFont="1"/>
    <xf numFmtId="0" fontId="26" fillId="0" borderId="0" xfId="0" applyFont="1" applyAlignment="1">
      <alignment horizontal="center" vertical="center"/>
    </xf>
    <xf numFmtId="0" fontId="26" fillId="8" borderId="7" xfId="0" applyFont="1" applyFill="1" applyBorder="1" applyAlignment="1">
      <alignment horizontal="center" vertical="center"/>
    </xf>
    <xf numFmtId="0" fontId="26" fillId="0" borderId="7" xfId="0" applyFont="1" applyBorder="1" applyAlignment="1">
      <alignment horizontal="center" vertical="center"/>
    </xf>
    <xf numFmtId="0" fontId="27" fillId="0" borderId="7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7" xfId="0" applyNumberFormat="1" applyFont="1" applyBorder="1" applyAlignment="1">
      <alignment horizontal="center" vertical="center"/>
    </xf>
    <xf numFmtId="0" fontId="26" fillId="0" borderId="0" xfId="0" applyNumberFormat="1" applyFont="1" applyAlignment="1">
      <alignment horizontal="center" vertical="center"/>
    </xf>
    <xf numFmtId="0" fontId="27" fillId="8" borderId="7" xfId="0" applyNumberFormat="1" applyFont="1" applyFill="1" applyBorder="1" applyAlignment="1">
      <alignment horizontal="center" vertical="center"/>
    </xf>
    <xf numFmtId="0" fontId="14" fillId="0" borderId="18" xfId="3" applyBorder="1" applyAlignment="1">
      <alignment horizontal="center" vertical="center"/>
    </xf>
    <xf numFmtId="0" fontId="14" fillId="0" borderId="31" xfId="3" applyBorder="1" applyAlignment="1">
      <alignment horizontal="center" vertical="center" wrapText="1"/>
    </xf>
    <xf numFmtId="0" fontId="11" fillId="0" borderId="0" xfId="1" applyBorder="1" applyAlignment="1">
      <alignment horizontal="center" vertical="center"/>
    </xf>
    <xf numFmtId="0" fontId="11" fillId="0" borderId="9" xfId="1" applyBorder="1" applyAlignment="1">
      <alignment horizontal="center" vertical="center"/>
    </xf>
    <xf numFmtId="0" fontId="23" fillId="0" borderId="33" xfId="1" applyFont="1" applyBorder="1" applyAlignment="1">
      <alignment horizontal="center" vertical="center" wrapText="1"/>
    </xf>
    <xf numFmtId="0" fontId="24" fillId="0" borderId="34" xfId="1" applyFont="1" applyBorder="1" applyAlignment="1">
      <alignment horizontal="center" vertical="center" wrapText="1"/>
    </xf>
    <xf numFmtId="0" fontId="24" fillId="0" borderId="35" xfId="1" applyFont="1" applyBorder="1" applyAlignment="1">
      <alignment horizontal="center" vertical="center" wrapText="1"/>
    </xf>
    <xf numFmtId="0" fontId="19" fillId="0" borderId="37" xfId="1" applyFont="1" applyBorder="1" applyAlignment="1">
      <alignment horizontal="center" vertical="center"/>
    </xf>
    <xf numFmtId="0" fontId="19" fillId="0" borderId="38" xfId="1" applyFont="1" applyBorder="1" applyAlignment="1">
      <alignment horizontal="center" vertical="center"/>
    </xf>
    <xf numFmtId="0" fontId="19" fillId="0" borderId="39" xfId="1" applyFont="1" applyBorder="1" applyAlignment="1">
      <alignment horizontal="center" vertical="center"/>
    </xf>
    <xf numFmtId="0" fontId="19" fillId="0" borderId="44" xfId="1" applyFont="1" applyBorder="1" applyAlignment="1">
      <alignment horizontal="center" vertical="center"/>
    </xf>
    <xf numFmtId="0" fontId="19" fillId="0" borderId="45" xfId="1" applyFont="1" applyBorder="1" applyAlignment="1">
      <alignment horizontal="center" vertical="center"/>
    </xf>
    <xf numFmtId="0" fontId="19" fillId="0" borderId="46" xfId="1" applyFont="1" applyBorder="1" applyAlignment="1">
      <alignment horizontal="center" vertical="center"/>
    </xf>
    <xf numFmtId="0" fontId="19" fillId="0" borderId="47" xfId="1" applyFont="1" applyBorder="1" applyAlignment="1">
      <alignment horizontal="center" vertical="center"/>
    </xf>
    <xf numFmtId="0" fontId="19" fillId="0" borderId="2" xfId="1" applyFont="1" applyBorder="1" applyAlignment="1">
      <alignment horizontal="center" vertical="center"/>
    </xf>
    <xf numFmtId="0" fontId="19" fillId="0" borderId="48" xfId="1" applyFont="1" applyBorder="1" applyAlignment="1">
      <alignment horizontal="center" vertical="center"/>
    </xf>
    <xf numFmtId="0" fontId="19" fillId="0" borderId="33" xfId="1" applyFont="1" applyBorder="1" applyAlignment="1">
      <alignment horizontal="center" vertical="center"/>
    </xf>
    <xf numFmtId="0" fontId="19" fillId="0" borderId="35" xfId="1" applyFont="1" applyBorder="1" applyAlignment="1">
      <alignment horizontal="center" vertical="center"/>
    </xf>
    <xf numFmtId="0" fontId="11" fillId="0" borderId="22" xfId="1" applyBorder="1" applyAlignment="1">
      <alignment horizontal="center" vertical="center"/>
    </xf>
    <xf numFmtId="0" fontId="0" fillId="0" borderId="0" xfId="0" applyAlignment="1">
      <alignment horizontal="center"/>
    </xf>
    <xf numFmtId="0" fontId="21" fillId="0" borderId="24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21" fillId="0" borderId="25" xfId="0" applyFont="1" applyBorder="1" applyAlignment="1">
      <alignment horizontal="center" vertical="center"/>
    </xf>
    <xf numFmtId="0" fontId="21" fillId="0" borderId="26" xfId="0" applyFont="1" applyBorder="1" applyAlignment="1">
      <alignment horizontal="center" vertical="center"/>
    </xf>
    <xf numFmtId="0" fontId="21" fillId="0" borderId="27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21" fillId="0" borderId="28" xfId="0" applyFont="1" applyBorder="1" applyAlignment="1">
      <alignment horizontal="center" vertical="center"/>
    </xf>
    <xf numFmtId="0" fontId="21" fillId="0" borderId="29" xfId="0" applyFont="1" applyBorder="1" applyAlignment="1">
      <alignment horizontal="center" vertical="center"/>
    </xf>
    <xf numFmtId="0" fontId="21" fillId="0" borderId="23" xfId="0" applyFont="1" applyBorder="1" applyAlignment="1">
      <alignment horizontal="center" vertical="center"/>
    </xf>
    <xf numFmtId="0" fontId="21" fillId="0" borderId="30" xfId="0" applyFont="1" applyBorder="1" applyAlignment="1">
      <alignment horizontal="center" vertical="center"/>
    </xf>
    <xf numFmtId="0" fontId="22" fillId="0" borderId="25" xfId="0" applyFont="1" applyBorder="1" applyAlignment="1">
      <alignment horizontal="center" vertical="center"/>
    </xf>
    <xf numFmtId="0" fontId="22" fillId="0" borderId="26" xfId="0" applyFont="1" applyBorder="1" applyAlignment="1">
      <alignment horizontal="center" vertical="center"/>
    </xf>
    <xf numFmtId="0" fontId="22" fillId="0" borderId="27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2" fillId="0" borderId="28" xfId="0" applyFont="1" applyBorder="1" applyAlignment="1">
      <alignment horizontal="center" vertical="center"/>
    </xf>
    <xf numFmtId="0" fontId="22" fillId="0" borderId="29" xfId="0" applyFont="1" applyBorder="1" applyAlignment="1">
      <alignment horizontal="center" vertical="center"/>
    </xf>
    <xf numFmtId="0" fontId="22" fillId="0" borderId="23" xfId="0" applyFont="1" applyBorder="1" applyAlignment="1">
      <alignment horizontal="center" vertical="center"/>
    </xf>
    <xf numFmtId="0" fontId="22" fillId="0" borderId="30" xfId="0" applyFont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20" fillId="0" borderId="24" xfId="0" applyFont="1" applyBorder="1" applyAlignment="1">
      <alignment horizontal="center" vertical="center"/>
    </xf>
    <xf numFmtId="0" fontId="20" fillId="0" borderId="24" xfId="0" applyFont="1" applyBorder="1" applyAlignment="1">
      <alignment horizontal="center"/>
    </xf>
    <xf numFmtId="0" fontId="20" fillId="0" borderId="25" xfId="0" applyFont="1" applyBorder="1" applyAlignment="1">
      <alignment horizontal="center"/>
    </xf>
    <xf numFmtId="0" fontId="20" fillId="0" borderId="26" xfId="0" applyFont="1" applyBorder="1" applyAlignment="1">
      <alignment horizontal="center"/>
    </xf>
    <xf numFmtId="0" fontId="20" fillId="0" borderId="2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28" xfId="0" applyFont="1" applyBorder="1" applyAlignment="1">
      <alignment horizontal="center"/>
    </xf>
    <xf numFmtId="0" fontId="20" fillId="0" borderId="29" xfId="0" applyFont="1" applyBorder="1" applyAlignment="1">
      <alignment horizontal="center"/>
    </xf>
    <xf numFmtId="0" fontId="20" fillId="0" borderId="23" xfId="0" applyFont="1" applyBorder="1" applyAlignment="1">
      <alignment horizontal="center"/>
    </xf>
    <xf numFmtId="0" fontId="20" fillId="0" borderId="30" xfId="0" applyFont="1" applyBorder="1" applyAlignment="1">
      <alignment horizontal="center"/>
    </xf>
    <xf numFmtId="0" fontId="11" fillId="0" borderId="42" xfId="1" applyBorder="1" applyAlignment="1">
      <alignment horizontal="center" vertical="center"/>
    </xf>
    <xf numFmtId="0" fontId="11" fillId="0" borderId="34" xfId="1" applyBorder="1" applyAlignment="1">
      <alignment horizontal="center" vertical="center"/>
    </xf>
    <xf numFmtId="0" fontId="11" fillId="0" borderId="43" xfId="1" applyBorder="1" applyAlignment="1">
      <alignment horizontal="center" vertical="center"/>
    </xf>
    <xf numFmtId="0" fontId="11" fillId="0" borderId="32" xfId="1" applyBorder="1" applyAlignment="1">
      <alignment horizontal="center" vertical="center"/>
    </xf>
    <xf numFmtId="0" fontId="11" fillId="0" borderId="40" xfId="1" applyBorder="1" applyAlignment="1">
      <alignment horizontal="center" vertical="center"/>
    </xf>
    <xf numFmtId="0" fontId="11" fillId="0" borderId="41" xfId="1" applyBorder="1" applyAlignment="1">
      <alignment horizontal="center" vertical="center"/>
    </xf>
    <xf numFmtId="0" fontId="19" fillId="0" borderId="32" xfId="1" applyFont="1" applyBorder="1" applyAlignment="1">
      <alignment horizontal="center" vertical="center"/>
    </xf>
    <xf numFmtId="0" fontId="19" fillId="0" borderId="49" xfId="1" applyFont="1" applyBorder="1" applyAlignment="1">
      <alignment horizontal="center" vertical="center"/>
    </xf>
    <xf numFmtId="0" fontId="19" fillId="0" borderId="50" xfId="1" applyFont="1" applyBorder="1" applyAlignment="1">
      <alignment horizontal="center" vertical="center"/>
    </xf>
    <xf numFmtId="0" fontId="11" fillId="9" borderId="0" xfId="1" applyFill="1" applyAlignment="1">
      <alignment vertical="center"/>
    </xf>
    <xf numFmtId="0" fontId="11" fillId="9" borderId="0" xfId="1" applyFill="1" applyBorder="1" applyAlignment="1">
      <alignment horizontal="center" vertical="center"/>
    </xf>
    <xf numFmtId="0" fontId="11" fillId="0" borderId="33" xfId="1" applyNumberFormat="1" applyBorder="1" applyAlignment="1">
      <alignment horizontal="center" vertical="center"/>
    </xf>
    <xf numFmtId="20" fontId="11" fillId="0" borderId="51" xfId="1" applyNumberFormat="1" applyBorder="1" applyAlignment="1">
      <alignment horizontal="center" vertical="center"/>
    </xf>
    <xf numFmtId="169" fontId="12" fillId="0" borderId="32" xfId="2" applyNumberFormat="1" applyBorder="1" applyAlignment="1">
      <alignment horizontal="center" vertical="center"/>
    </xf>
    <xf numFmtId="0" fontId="11" fillId="0" borderId="52" xfId="1" applyNumberFormat="1" applyBorder="1" applyAlignment="1">
      <alignment horizontal="center" vertical="center"/>
    </xf>
    <xf numFmtId="20" fontId="11" fillId="0" borderId="53" xfId="1" applyNumberFormat="1" applyBorder="1" applyAlignment="1">
      <alignment horizontal="center" vertical="center"/>
    </xf>
    <xf numFmtId="20" fontId="11" fillId="0" borderId="54" xfId="1" applyNumberFormat="1" applyBorder="1" applyAlignment="1">
      <alignment horizontal="center" vertical="center"/>
    </xf>
    <xf numFmtId="0" fontId="11" fillId="0" borderId="43" xfId="1" applyNumberFormat="1" applyBorder="1" applyAlignment="1">
      <alignment horizontal="center" vertical="center"/>
    </xf>
    <xf numFmtId="0" fontId="11" fillId="0" borderId="34" xfId="1" applyNumberFormat="1" applyBorder="1" applyAlignment="1">
      <alignment horizontal="center" vertical="center"/>
    </xf>
    <xf numFmtId="20" fontId="11" fillId="0" borderId="55" xfId="1" applyNumberFormat="1" applyBorder="1" applyAlignment="1">
      <alignment horizontal="center" vertical="center"/>
    </xf>
    <xf numFmtId="20" fontId="11" fillId="0" borderId="56" xfId="1" applyNumberFormat="1" applyBorder="1" applyAlignment="1">
      <alignment horizontal="center" vertical="center"/>
    </xf>
    <xf numFmtId="0" fontId="11" fillId="0" borderId="57" xfId="1" applyBorder="1" applyAlignment="1">
      <alignment vertical="center"/>
    </xf>
    <xf numFmtId="14" fontId="11" fillId="0" borderId="58" xfId="1" applyNumberFormat="1" applyBorder="1" applyAlignment="1">
      <alignment horizontal="center" vertical="center"/>
    </xf>
    <xf numFmtId="20" fontId="11" fillId="0" borderId="59" xfId="1" applyNumberFormat="1" applyBorder="1" applyAlignment="1" applyProtection="1">
      <alignment horizontal="center" vertical="center"/>
      <protection locked="0"/>
    </xf>
    <xf numFmtId="20" fontId="11" fillId="0" borderId="58" xfId="1" applyNumberFormat="1" applyBorder="1" applyAlignment="1" applyProtection="1">
      <alignment horizontal="center" vertical="center"/>
      <protection locked="0"/>
    </xf>
    <xf numFmtId="20" fontId="11" fillId="0" borderId="60" xfId="1" applyNumberFormat="1" applyBorder="1" applyAlignment="1" applyProtection="1">
      <alignment horizontal="center" vertical="center"/>
      <protection locked="0"/>
    </xf>
    <xf numFmtId="20" fontId="11" fillId="0" borderId="58" xfId="1" applyNumberFormat="1" applyBorder="1" applyAlignment="1">
      <alignment horizontal="center" vertical="center"/>
    </xf>
    <xf numFmtId="0" fontId="12" fillId="0" borderId="61" xfId="2" applyBorder="1" applyAlignment="1">
      <alignment horizontal="right" vertical="center" indent="2"/>
    </xf>
    <xf numFmtId="0" fontId="12" fillId="0" borderId="62" xfId="2" applyBorder="1" applyAlignment="1">
      <alignment horizontal="right" vertical="center" indent="2"/>
    </xf>
    <xf numFmtId="0" fontId="12" fillId="0" borderId="63" xfId="2" applyBorder="1" applyAlignment="1">
      <alignment horizontal="right" vertical="center" indent="2"/>
    </xf>
    <xf numFmtId="169" fontId="12" fillId="0" borderId="64" xfId="2" applyNumberFormat="1" applyBorder="1" applyAlignment="1">
      <alignment horizontal="center" vertical="center"/>
    </xf>
    <xf numFmtId="0" fontId="12" fillId="0" borderId="65" xfId="2" applyBorder="1" applyAlignment="1">
      <alignment horizontal="right" vertical="center" indent="2"/>
    </xf>
    <xf numFmtId="20" fontId="11" fillId="0" borderId="57" xfId="1" applyNumberFormat="1" applyBorder="1" applyAlignment="1">
      <alignment horizontal="center" vertical="center"/>
    </xf>
    <xf numFmtId="169" fontId="12" fillId="0" borderId="66" xfId="2" applyNumberFormat="1" applyBorder="1" applyAlignment="1">
      <alignment horizontal="center" vertical="center"/>
    </xf>
    <xf numFmtId="0" fontId="12" fillId="6" borderId="67" xfId="2" applyFill="1" applyBorder="1" applyAlignment="1">
      <alignment horizontal="center" vertical="center"/>
    </xf>
    <xf numFmtId="0" fontId="12" fillId="6" borderId="68" xfId="2" applyFill="1" applyBorder="1" applyAlignment="1">
      <alignment horizontal="center" vertical="center"/>
    </xf>
    <xf numFmtId="169" fontId="12" fillId="6" borderId="69" xfId="2" applyNumberFormat="1" applyFill="1" applyBorder="1" applyAlignment="1">
      <alignment horizontal="center" vertical="center"/>
    </xf>
    <xf numFmtId="0" fontId="13" fillId="7" borderId="67" xfId="2" applyFont="1" applyFill="1" applyBorder="1" applyAlignment="1">
      <alignment horizontal="center" vertical="center"/>
    </xf>
    <xf numFmtId="0" fontId="13" fillId="7" borderId="68" xfId="2" applyFont="1" applyFill="1" applyBorder="1" applyAlignment="1">
      <alignment horizontal="center" vertical="center"/>
    </xf>
    <xf numFmtId="169" fontId="13" fillId="7" borderId="69" xfId="2" applyNumberFormat="1" applyFont="1" applyFill="1" applyBorder="1" applyAlignment="1">
      <alignment horizontal="center" vertical="center"/>
    </xf>
    <xf numFmtId="0" fontId="11" fillId="9" borderId="0" xfId="1" applyFill="1" applyAlignment="1">
      <alignment horizontal="center" vertical="center"/>
    </xf>
    <xf numFmtId="0" fontId="11" fillId="9" borderId="9" xfId="1" applyFill="1" applyBorder="1" applyAlignment="1">
      <alignment vertical="center"/>
    </xf>
    <xf numFmtId="0" fontId="11" fillId="9" borderId="0" xfId="1" applyFill="1" applyBorder="1" applyAlignment="1">
      <alignment vertical="center"/>
    </xf>
    <xf numFmtId="0" fontId="11" fillId="9" borderId="36" xfId="1" applyFill="1" applyBorder="1" applyAlignment="1">
      <alignment vertical="center"/>
    </xf>
    <xf numFmtId="0" fontId="12" fillId="7" borderId="70" xfId="2" applyFill="1" applyBorder="1" applyAlignment="1">
      <alignment horizontal="center" vertical="center"/>
    </xf>
    <xf numFmtId="0" fontId="12" fillId="7" borderId="71" xfId="2" applyFill="1" applyBorder="1" applyAlignment="1">
      <alignment horizontal="center" vertical="center"/>
    </xf>
    <xf numFmtId="169" fontId="12" fillId="7" borderId="72" xfId="2" applyNumberFormat="1" applyFill="1" applyBorder="1" applyAlignment="1">
      <alignment horizontal="center" vertical="center"/>
    </xf>
    <xf numFmtId="0" fontId="11" fillId="9" borderId="0" xfId="1" applyFill="1" applyBorder="1" applyAlignment="1">
      <alignment horizontal="center" vertical="center"/>
    </xf>
    <xf numFmtId="0" fontId="11" fillId="9" borderId="19" xfId="1" applyFill="1" applyBorder="1" applyAlignment="1">
      <alignment horizontal="center"/>
    </xf>
    <xf numFmtId="0" fontId="11" fillId="9" borderId="21" xfId="1" applyFill="1" applyBorder="1" applyAlignment="1">
      <alignment horizontal="center" vertical="center"/>
    </xf>
    <xf numFmtId="0" fontId="18" fillId="9" borderId="20" xfId="5" applyFont="1" applyFill="1" applyBorder="1" applyAlignment="1">
      <alignment horizontal="center" vertical="center"/>
    </xf>
    <xf numFmtId="0" fontId="16" fillId="9" borderId="1" xfId="4" applyFont="1" applyFill="1" applyBorder="1" applyAlignment="1"/>
    <xf numFmtId="170" fontId="16" fillId="9" borderId="1" xfId="4" applyNumberFormat="1" applyFont="1" applyFill="1" applyBorder="1" applyAlignment="1" applyProtection="1">
      <alignment horizontal="center"/>
      <protection locked="0"/>
    </xf>
    <xf numFmtId="0" fontId="11" fillId="9" borderId="45" xfId="1" applyFill="1" applyBorder="1" applyAlignment="1">
      <alignment horizontal="center" vertical="center"/>
    </xf>
    <xf numFmtId="0" fontId="11" fillId="9" borderId="0" xfId="1" applyFill="1"/>
    <xf numFmtId="0" fontId="25" fillId="9" borderId="2" xfId="1" applyFont="1" applyFill="1" applyBorder="1" applyAlignment="1">
      <alignment horizontal="center" vertical="center"/>
    </xf>
    <xf numFmtId="0" fontId="12" fillId="0" borderId="73" xfId="2" applyBorder="1" applyAlignment="1">
      <alignment horizontal="right" vertical="center" indent="2"/>
    </xf>
    <xf numFmtId="0" fontId="12" fillId="0" borderId="74" xfId="2" applyBorder="1" applyAlignment="1">
      <alignment horizontal="right" vertical="center" indent="2"/>
    </xf>
    <xf numFmtId="0" fontId="12" fillId="0" borderId="75" xfId="2" applyBorder="1" applyAlignment="1">
      <alignment horizontal="right" vertical="center" indent="2"/>
    </xf>
    <xf numFmtId="169" fontId="12" fillId="0" borderId="76" xfId="2" applyNumberFormat="1" applyBorder="1" applyAlignment="1">
      <alignment horizontal="center" vertical="center"/>
    </xf>
    <xf numFmtId="0" fontId="12" fillId="0" borderId="77" xfId="2" applyBorder="1" applyAlignment="1">
      <alignment horizontal="right" vertical="center" indent="2"/>
    </xf>
    <xf numFmtId="169" fontId="12" fillId="0" borderId="78" xfId="2" applyNumberFormat="1" applyBorder="1" applyAlignment="1">
      <alignment horizontal="center" vertical="center"/>
    </xf>
    <xf numFmtId="0" fontId="11" fillId="0" borderId="79" xfId="1" applyBorder="1" applyAlignment="1">
      <alignment vertical="center"/>
    </xf>
    <xf numFmtId="14" fontId="11" fillId="0" borderId="80" xfId="1" applyNumberFormat="1" applyBorder="1" applyAlignment="1">
      <alignment horizontal="center" vertical="center"/>
    </xf>
    <xf numFmtId="20" fontId="11" fillId="0" borderId="81" xfId="1" applyNumberFormat="1" applyBorder="1" applyAlignment="1" applyProtection="1">
      <alignment horizontal="center" vertical="center"/>
      <protection locked="0"/>
    </xf>
    <xf numFmtId="20" fontId="11" fillId="0" borderId="80" xfId="1" applyNumberFormat="1" applyBorder="1" applyAlignment="1" applyProtection="1">
      <alignment horizontal="center" vertical="center"/>
      <protection locked="0"/>
    </xf>
    <xf numFmtId="20" fontId="11" fillId="0" borderId="82" xfId="1" applyNumberFormat="1" applyBorder="1" applyAlignment="1" applyProtection="1">
      <alignment horizontal="center" vertical="center"/>
      <protection locked="0"/>
    </xf>
    <xf numFmtId="20" fontId="11" fillId="0" borderId="80" xfId="1" applyNumberFormat="1" applyBorder="1" applyAlignment="1">
      <alignment horizontal="center" vertical="center"/>
    </xf>
    <xf numFmtId="20" fontId="11" fillId="0" borderId="79" xfId="1" applyNumberFormat="1" applyBorder="1" applyAlignment="1">
      <alignment horizontal="center" vertical="center"/>
    </xf>
    <xf numFmtId="0" fontId="11" fillId="0" borderId="52" xfId="1" applyBorder="1" applyAlignment="1">
      <alignment horizontal="center" vertical="center"/>
    </xf>
  </cellXfs>
  <cellStyles count="6">
    <cellStyle name="Normal" xfId="0" builtinId="0"/>
    <cellStyle name="Normal 2" xfId="1"/>
    <cellStyle name="Titre 1 2" xfId="5"/>
    <cellStyle name="Titre 2 2" xfId="4"/>
    <cellStyle name="Titre 3 2" xfId="3"/>
    <cellStyle name="Tot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C$1" lockText="1" noThreeD="1"/>
</file>

<file path=xl/ctrlProps/ctrlProp2.xml><?xml version="1.0" encoding="utf-8"?>
<formControlPr xmlns="http://schemas.microsoft.com/office/spreadsheetml/2009/9/main" objectType="Spin" dx="16" fmlaLink="$B$1" max="2999" min="1900" page="10" val="2016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657225</xdr:colOff>
      <xdr:row>23</xdr:row>
      <xdr:rowOff>0</xdr:rowOff>
    </xdr:from>
    <xdr:to>
      <xdr:col>3</xdr:col>
      <xdr:colOff>390525</xdr:colOff>
      <xdr:row>24</xdr:row>
      <xdr:rowOff>19050</xdr:rowOff>
    </xdr:to>
    <xdr:sp macro="" textlink="">
      <xdr:nvSpPr>
        <xdr:cNvPr id="4" name="AutoShape 3"/>
        <xdr:cNvSpPr>
          <a:spLocks/>
        </xdr:cNvSpPr>
      </xdr:nvSpPr>
      <xdr:spPr bwMode="auto">
        <a:xfrm>
          <a:off x="2181225" y="4381500"/>
          <a:ext cx="495300" cy="209550"/>
        </a:xfrm>
        <a:prstGeom prst="borderCallout1">
          <a:avLst>
            <a:gd name="adj1" fmla="val 63157"/>
            <a:gd name="adj2" fmla="val -5676"/>
            <a:gd name="adj3" fmla="val -84208"/>
            <a:gd name="adj4" fmla="val -48935"/>
          </a:avLst>
        </a:prstGeom>
        <a:solidFill>
          <a:srgbClr val="CCFFFF"/>
        </a:solidFill>
        <a:ln w="15875">
          <a:solidFill>
            <a:srgbClr val="0000FF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'Fériés'</a:t>
          </a:r>
        </a:p>
      </xdr:txBody>
    </xdr:sp>
    <xdr:clientData/>
  </xdr:twoCellAnchor>
  <xdr:twoCellAnchor>
    <xdr:from>
      <xdr:col>2</xdr:col>
      <xdr:colOff>161925</xdr:colOff>
      <xdr:row>15</xdr:row>
      <xdr:rowOff>0</xdr:rowOff>
    </xdr:from>
    <xdr:to>
      <xdr:col>7</xdr:col>
      <xdr:colOff>238125</xdr:colOff>
      <xdr:row>23</xdr:row>
      <xdr:rowOff>9525</xdr:rowOff>
    </xdr:to>
    <xdr:sp macro="" textlink="">
      <xdr:nvSpPr>
        <xdr:cNvPr id="5" name="Oval 5"/>
        <xdr:cNvSpPr>
          <a:spLocks noChangeArrowheads="1"/>
        </xdr:cNvSpPr>
      </xdr:nvSpPr>
      <xdr:spPr bwMode="auto">
        <a:xfrm>
          <a:off x="1685925" y="2857500"/>
          <a:ext cx="3886200" cy="1533525"/>
        </a:xfrm>
        <a:prstGeom prst="ellipse">
          <a:avLst/>
        </a:prstGeom>
        <a:noFill/>
        <a:ln w="25400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9525</xdr:rowOff>
        </xdr:from>
        <xdr:to>
          <xdr:col>3</xdr:col>
          <xdr:colOff>0</xdr:colOff>
          <xdr:row>1</xdr:row>
          <xdr:rowOff>123825</xdr:rowOff>
        </xdr:to>
        <xdr:sp macro="" textlink="">
          <xdr:nvSpPr>
            <xdr:cNvPr id="1026" name="Check Box 2" descr="25 %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blipFill dpi="0" rotWithShape="0">
              <a:blip xmlns:r="http://schemas.openxmlformats.org/officeDocument/2006/relationships" r:embed="rId1"/>
              <a:srcRect/>
              <a:tile tx="0" ty="0" sx="100000" sy="100000" flip="none" algn="tl"/>
            </a:blipFill>
            <a:ln w="12700">
              <a:solidFill>
                <a:srgbClr val="FF0000" mc:Ignorable="a14" a14:legacySpreadsheetColorIndex="10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 travaillé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0</xdr:row>
          <xdr:rowOff>9525</xdr:rowOff>
        </xdr:from>
        <xdr:to>
          <xdr:col>1</xdr:col>
          <xdr:colOff>1285875</xdr:colOff>
          <xdr:row>1</xdr:row>
          <xdr:rowOff>314325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  <pageSetUpPr fitToPage="1"/>
  </sheetPr>
  <dimension ref="A1:P592"/>
  <sheetViews>
    <sheetView tabSelected="1" topLeftCell="A36" zoomScale="110" zoomScaleNormal="110" workbookViewId="0">
      <selection activeCell="B45" sqref="B45:N45"/>
    </sheetView>
  </sheetViews>
  <sheetFormatPr baseColWidth="10" defaultColWidth="14.85546875" defaultRowHeight="16.5" x14ac:dyDescent="0.25"/>
  <cols>
    <col min="1" max="1" width="3.7109375" style="26" customWidth="1"/>
    <col min="2" max="2" width="14.85546875" style="26" customWidth="1"/>
    <col min="3" max="3" width="23.7109375" style="26" customWidth="1"/>
    <col min="4" max="4" width="14.85546875" style="26"/>
    <col min="5" max="5" width="14.85546875" style="26" customWidth="1"/>
    <col min="6" max="8" width="14.85546875" style="26"/>
    <col min="9" max="10" width="12.7109375" style="26" customWidth="1"/>
    <col min="11" max="11" width="13.28515625" style="26" customWidth="1"/>
    <col min="12" max="13" width="12.7109375" style="26" customWidth="1"/>
    <col min="14" max="14" width="23.28515625" style="26" customWidth="1"/>
    <col min="15" max="16384" width="14.85546875" style="26"/>
  </cols>
  <sheetData>
    <row r="1" spans="1:15" ht="19.5" customHeight="1" x14ac:dyDescent="0.25">
      <c r="A1" s="74"/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21"/>
      <c r="O1" s="121"/>
    </row>
    <row r="2" spans="1:15" ht="54" customHeight="1" thickBot="1" x14ac:dyDescent="0.3">
      <c r="A2" s="59"/>
      <c r="B2" s="162" t="s">
        <v>46</v>
      </c>
      <c r="C2" s="162"/>
      <c r="D2" s="162"/>
      <c r="E2" s="162"/>
      <c r="F2" s="162"/>
      <c r="G2" s="162"/>
      <c r="H2" s="162"/>
      <c r="I2" s="162"/>
      <c r="J2" s="162"/>
      <c r="K2" s="162"/>
      <c r="L2" s="162"/>
      <c r="M2" s="162"/>
      <c r="N2" s="121"/>
      <c r="O2" s="121"/>
    </row>
    <row r="3" spans="1:15" s="43" customFormat="1" ht="18" thickTop="1" thickBot="1" x14ac:dyDescent="0.35">
      <c r="A3" s="59"/>
      <c r="B3" s="160"/>
      <c r="C3" s="160"/>
      <c r="D3" s="160"/>
      <c r="E3" s="160"/>
      <c r="F3" s="160"/>
      <c r="G3" s="160"/>
      <c r="H3" s="160"/>
      <c r="I3" s="160"/>
      <c r="J3" s="160"/>
      <c r="K3" s="160"/>
      <c r="L3" s="160"/>
      <c r="M3" s="160"/>
      <c r="N3" s="166"/>
      <c r="O3" s="166"/>
    </row>
    <row r="4" spans="1:15" ht="38.25" customHeight="1" thickBot="1" x14ac:dyDescent="0.5">
      <c r="A4" s="59"/>
      <c r="B4" s="163" t="s">
        <v>45</v>
      </c>
      <c r="C4" s="164">
        <v>42522</v>
      </c>
      <c r="D4" s="58"/>
      <c r="E4" s="58"/>
      <c r="F4" s="58"/>
      <c r="G4" s="58"/>
      <c r="H4" s="58"/>
      <c r="I4" s="167" t="s">
        <v>47</v>
      </c>
      <c r="J4" s="167"/>
      <c r="K4" s="167"/>
      <c r="L4" s="119"/>
      <c r="M4" s="120"/>
      <c r="O4" s="121"/>
    </row>
    <row r="5" spans="1:15" ht="36" customHeight="1" thickTop="1" thickBot="1" x14ac:dyDescent="0.3">
      <c r="A5" s="59"/>
      <c r="B5" s="159"/>
      <c r="C5" s="159"/>
      <c r="D5" s="159"/>
      <c r="E5" s="159"/>
      <c r="F5" s="159"/>
      <c r="G5" s="159"/>
      <c r="H5" s="159"/>
      <c r="I5" s="159"/>
      <c r="J5" s="159"/>
      <c r="K5" s="159"/>
      <c r="L5" s="159"/>
      <c r="M5" s="159"/>
      <c r="N5" s="159"/>
    </row>
    <row r="6" spans="1:15" ht="18.75" thickBot="1" x14ac:dyDescent="0.3">
      <c r="A6" s="59"/>
      <c r="B6" s="56" t="s">
        <v>44</v>
      </c>
      <c r="C6" s="56" t="s">
        <v>43</v>
      </c>
      <c r="D6" s="56" t="s">
        <v>42</v>
      </c>
      <c r="E6" s="56"/>
      <c r="F6" s="56"/>
      <c r="G6" s="56"/>
      <c r="H6" s="56" t="s">
        <v>41</v>
      </c>
      <c r="I6" s="56" t="s">
        <v>40</v>
      </c>
      <c r="J6" s="56"/>
      <c r="K6" s="56"/>
      <c r="L6" s="56"/>
      <c r="M6" s="57" t="s">
        <v>39</v>
      </c>
      <c r="N6" s="60" t="s">
        <v>54</v>
      </c>
      <c r="O6" s="121"/>
    </row>
    <row r="7" spans="1:15" ht="18.75" thickBot="1" x14ac:dyDescent="0.3">
      <c r="A7" s="59"/>
      <c r="B7" s="56"/>
      <c r="C7" s="56"/>
      <c r="D7" s="56" t="s">
        <v>38</v>
      </c>
      <c r="E7" s="56"/>
      <c r="F7" s="56" t="s">
        <v>37</v>
      </c>
      <c r="G7" s="56"/>
      <c r="H7" s="56"/>
      <c r="I7" s="56" t="s">
        <v>38</v>
      </c>
      <c r="J7" s="56"/>
      <c r="K7" s="56" t="s">
        <v>37</v>
      </c>
      <c r="L7" s="56"/>
      <c r="M7" s="57"/>
      <c r="N7" s="61"/>
      <c r="O7" s="121"/>
    </row>
    <row r="8" spans="1:15" ht="18.75" thickBot="1" x14ac:dyDescent="0.3">
      <c r="A8" s="59"/>
      <c r="B8" s="56"/>
      <c r="C8" s="56"/>
      <c r="D8" s="42"/>
      <c r="E8" s="42" t="s">
        <v>35</v>
      </c>
      <c r="F8" s="42" t="s">
        <v>36</v>
      </c>
      <c r="G8" s="42" t="s">
        <v>35</v>
      </c>
      <c r="H8" s="56"/>
      <c r="I8" s="42" t="s">
        <v>36</v>
      </c>
      <c r="J8" s="42" t="s">
        <v>35</v>
      </c>
      <c r="K8" s="42" t="s">
        <v>36</v>
      </c>
      <c r="L8" s="42" t="s">
        <v>35</v>
      </c>
      <c r="M8" s="57"/>
      <c r="N8" s="62"/>
      <c r="O8" s="121"/>
    </row>
    <row r="9" spans="1:15" ht="17.25" thickBot="1" x14ac:dyDescent="0.3">
      <c r="A9" s="59"/>
      <c r="B9" s="159"/>
      <c r="C9" s="159"/>
      <c r="D9" s="159"/>
      <c r="E9" s="159"/>
      <c r="F9" s="159"/>
      <c r="G9" s="159"/>
      <c r="H9" s="159"/>
      <c r="I9" s="159"/>
      <c r="J9" s="159"/>
      <c r="K9" s="159"/>
      <c r="L9" s="159"/>
      <c r="M9" s="159"/>
      <c r="N9" s="159"/>
      <c r="O9" s="121"/>
    </row>
    <row r="10" spans="1:15" ht="18" customHeight="1" x14ac:dyDescent="0.25">
      <c r="A10" s="59"/>
      <c r="B10" s="40" t="s">
        <v>30</v>
      </c>
      <c r="C10" s="41">
        <v>42520</v>
      </c>
      <c r="D10" s="37">
        <v>0.35416666666666702</v>
      </c>
      <c r="E10" s="36">
        <v>0.5</v>
      </c>
      <c r="F10" s="37">
        <v>0.58333333333333304</v>
      </c>
      <c r="G10" s="35">
        <v>0.72916666666666696</v>
      </c>
      <c r="H10" s="38" t="str">
        <f>IF(OR($C10&lt;$C$4,C10&gt;EOMONTH($C$4,0)),"00:00",E10-D10+G10-F10)</f>
        <v>00:00</v>
      </c>
      <c r="I10" s="37">
        <v>0.35416666666666702</v>
      </c>
      <c r="J10" s="37">
        <v>0.5</v>
      </c>
      <c r="K10" s="36">
        <v>0.58333333333333304</v>
      </c>
      <c r="L10" s="35">
        <v>0.72916666666666696</v>
      </c>
      <c r="M10" s="124" t="e">
        <f>IF(OR($C10&lt;$C$4,H10&gt;EOMONTH($C$4,0)),"00:00",J10-I10+L10-K10),IF(OR(O10=1,O10=0),"7/24","00:00")</f>
        <v>#VALUE!</v>
      </c>
      <c r="N10" s="123"/>
      <c r="O10" s="122">
        <f>IF(COUNTIF(cola,N10)=1,1,0)</f>
        <v>0</v>
      </c>
    </row>
    <row r="11" spans="1:15" ht="18" customHeight="1" x14ac:dyDescent="0.25">
      <c r="A11" s="59"/>
      <c r="B11" s="34" t="s">
        <v>29</v>
      </c>
      <c r="C11" s="33">
        <f t="shared" ref="C11:C16" si="0">C10+1</f>
        <v>42521</v>
      </c>
      <c r="D11" s="31">
        <v>0.35416666666666702</v>
      </c>
      <c r="E11" s="30">
        <v>0.5</v>
      </c>
      <c r="F11" s="31">
        <v>0.58333333333333304</v>
      </c>
      <c r="G11" s="29">
        <v>0.72916666666666696</v>
      </c>
      <c r="H11" s="32" t="str">
        <f>IF(OR($C11&lt;$C$4,C11&gt;EOMONTH($C$4,0)),"00:00",E11-D11+G11-F11)</f>
        <v>00:00</v>
      </c>
      <c r="I11" s="31">
        <v>0.35416666666666702</v>
      </c>
      <c r="J11" s="31">
        <v>0.5</v>
      </c>
      <c r="K11" s="30">
        <v>0.58333333333333304</v>
      </c>
      <c r="L11" s="29">
        <v>0.72916666666666696</v>
      </c>
      <c r="M11" s="131" t="str">
        <f t="shared" ref="M11:M16" si="1">IF(O11=1,7/24,IF(OR($C11&lt;$C$4,H11&gt;EOMONTH($C$4,0)),"00:00",J11-I11+L11-K11))</f>
        <v>00:00</v>
      </c>
      <c r="N11" s="129"/>
      <c r="O11" s="122">
        <f t="shared" ref="O10:O16" si="2">IF(COUNTIF(cola,N11)=1,1,0)</f>
        <v>0</v>
      </c>
    </row>
    <row r="12" spans="1:15" ht="18" customHeight="1" x14ac:dyDescent="0.25">
      <c r="A12" s="59"/>
      <c r="B12" s="34" t="s">
        <v>28</v>
      </c>
      <c r="C12" s="33">
        <f t="shared" si="0"/>
        <v>42522</v>
      </c>
      <c r="D12" s="31">
        <v>0.35416666666666702</v>
      </c>
      <c r="E12" s="30">
        <v>0.5</v>
      </c>
      <c r="F12" s="31">
        <v>0.58333333333333304</v>
      </c>
      <c r="G12" s="29">
        <v>0.72916666666666696</v>
      </c>
      <c r="H12" s="32">
        <f>IF(OR($C12&lt;$C$4,C12&gt;EOMONTH($C$4,0)),"00:00",E12-D12+G12-F12)</f>
        <v>0.29166666666666696</v>
      </c>
      <c r="I12" s="31">
        <v>0.35416666666666702</v>
      </c>
      <c r="J12" s="31">
        <v>0.5</v>
      </c>
      <c r="K12" s="30">
        <v>0.58333333333333304</v>
      </c>
      <c r="L12" s="29">
        <v>0.72916666666666696</v>
      </c>
      <c r="M12" s="131">
        <f t="shared" si="1"/>
        <v>0.29166666666666669</v>
      </c>
      <c r="N12" s="126" t="s">
        <v>72</v>
      </c>
      <c r="O12" s="122">
        <f t="shared" si="2"/>
        <v>1</v>
      </c>
    </row>
    <row r="13" spans="1:15" ht="18" customHeight="1" x14ac:dyDescent="0.25">
      <c r="A13" s="59"/>
      <c r="B13" s="34" t="s">
        <v>27</v>
      </c>
      <c r="C13" s="33">
        <f t="shared" si="0"/>
        <v>42523</v>
      </c>
      <c r="D13" s="31">
        <v>0.35416666666666702</v>
      </c>
      <c r="E13" s="30">
        <v>0.5</v>
      </c>
      <c r="F13" s="31">
        <v>0.58333333333333304</v>
      </c>
      <c r="G13" s="29">
        <v>0.72916666666666696</v>
      </c>
      <c r="H13" s="32">
        <f>IF(OR($C13&lt;$C$4,C13&gt;EOMONTH($C$4,0)),"00:00",E13-D13+G13-F13)</f>
        <v>0.29166666666666696</v>
      </c>
      <c r="I13" s="31">
        <v>0.35416666666666702</v>
      </c>
      <c r="J13" s="31">
        <v>0.5</v>
      </c>
      <c r="K13" s="30">
        <v>0.58333333333333304</v>
      </c>
      <c r="L13" s="29">
        <v>0.72916666666666696</v>
      </c>
      <c r="M13" s="127">
        <f>IF(O13=1,7/24,IF(OR($C13&lt;$C$4,H13&gt;EOMONTH($C$4,0)),"00:00",J13-I13+L13-K13))</f>
        <v>0.29166666666666696</v>
      </c>
      <c r="N13" s="126" t="s">
        <v>55</v>
      </c>
      <c r="O13" s="122">
        <f t="shared" si="2"/>
        <v>0</v>
      </c>
    </row>
    <row r="14" spans="1:15" ht="18" customHeight="1" x14ac:dyDescent="0.25">
      <c r="A14" s="59"/>
      <c r="B14" s="34" t="s">
        <v>26</v>
      </c>
      <c r="C14" s="33">
        <f t="shared" si="0"/>
        <v>42524</v>
      </c>
      <c r="D14" s="31">
        <v>0.35416666666666702</v>
      </c>
      <c r="E14" s="30">
        <v>0.5</v>
      </c>
      <c r="F14" s="31">
        <v>0.58333333333333304</v>
      </c>
      <c r="G14" s="29">
        <v>0.72916666666666696</v>
      </c>
      <c r="H14" s="32">
        <f>IF(OR($C14&lt;$C$4,C14&gt;EOMONTH($C$4,0)),"00:00",E14-D14+G14-F14)</f>
        <v>0.29166666666666696</v>
      </c>
      <c r="I14" s="31">
        <v>0.35416666666666702</v>
      </c>
      <c r="J14" s="31">
        <v>0.5</v>
      </c>
      <c r="K14" s="30">
        <v>0.58333333333333304</v>
      </c>
      <c r="L14" s="29">
        <v>0.72916666666666696</v>
      </c>
      <c r="M14" s="132">
        <f>IF(O14&gt;=1,7/24,IF(OR($C14&lt;$C$4,H14&gt;EOMONTH($C$4,0)),"00:00",J14-I14+L14-K14))</f>
        <v>0.29166666666666696</v>
      </c>
      <c r="N14" s="130"/>
      <c r="O14" s="122">
        <f t="shared" si="2"/>
        <v>0</v>
      </c>
    </row>
    <row r="15" spans="1:15" ht="18" customHeight="1" x14ac:dyDescent="0.25">
      <c r="A15" s="59"/>
      <c r="B15" s="34" t="s">
        <v>25</v>
      </c>
      <c r="C15" s="33">
        <f t="shared" si="0"/>
        <v>42525</v>
      </c>
      <c r="D15" s="31"/>
      <c r="E15" s="30"/>
      <c r="F15" s="31"/>
      <c r="G15" s="29"/>
      <c r="H15" s="32"/>
      <c r="I15" s="31"/>
      <c r="J15" s="31"/>
      <c r="K15" s="30"/>
      <c r="L15" s="29"/>
      <c r="M15" s="128"/>
      <c r="N15" s="129" t="s">
        <v>55</v>
      </c>
      <c r="O15" s="122">
        <f t="shared" si="2"/>
        <v>0</v>
      </c>
    </row>
    <row r="16" spans="1:15" ht="18" customHeight="1" thickBot="1" x14ac:dyDescent="0.3">
      <c r="A16" s="59"/>
      <c r="B16" s="133" t="s">
        <v>24</v>
      </c>
      <c r="C16" s="134">
        <f t="shared" si="0"/>
        <v>42526</v>
      </c>
      <c r="D16" s="135"/>
      <c r="E16" s="136"/>
      <c r="F16" s="135"/>
      <c r="G16" s="137"/>
      <c r="H16" s="138"/>
      <c r="I16" s="135"/>
      <c r="J16" s="135"/>
      <c r="K16" s="136"/>
      <c r="L16" s="137"/>
      <c r="M16" s="131"/>
      <c r="N16" s="130"/>
      <c r="O16" s="122">
        <f t="shared" si="2"/>
        <v>0</v>
      </c>
    </row>
    <row r="17" spans="1:15" ht="30" customHeight="1" thickBot="1" x14ac:dyDescent="0.3">
      <c r="A17" s="59"/>
      <c r="B17" s="139" t="s">
        <v>34</v>
      </c>
      <c r="C17" s="140"/>
      <c r="D17" s="140"/>
      <c r="E17" s="140"/>
      <c r="F17" s="140"/>
      <c r="G17" s="141"/>
      <c r="H17" s="142">
        <f>SUM(H10:H16)</f>
        <v>0.87500000000000089</v>
      </c>
      <c r="I17" s="143" t="s">
        <v>34</v>
      </c>
      <c r="J17" s="140"/>
      <c r="K17" s="140"/>
      <c r="L17" s="141"/>
      <c r="M17" s="125" t="e">
        <f>SUM(M10:M16)</f>
        <v>#VALUE!</v>
      </c>
      <c r="N17" s="115">
        <f>O10+O12+O13+O14</f>
        <v>1</v>
      </c>
      <c r="O17" s="122"/>
    </row>
    <row r="18" spans="1:15" ht="18" customHeight="1" thickBot="1" x14ac:dyDescent="0.3">
      <c r="A18" s="59"/>
      <c r="B18" s="165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5"/>
      <c r="N18" s="165"/>
      <c r="O18" s="121"/>
    </row>
    <row r="19" spans="1:15" ht="18" customHeight="1" x14ac:dyDescent="0.25">
      <c r="A19" s="59"/>
      <c r="B19" s="40" t="s">
        <v>30</v>
      </c>
      <c r="C19" s="39">
        <f>C16+1</f>
        <v>42527</v>
      </c>
      <c r="D19" s="37">
        <v>0.35416666666666702</v>
      </c>
      <c r="E19" s="36">
        <v>0.5</v>
      </c>
      <c r="F19" s="37">
        <v>0.58333333333333304</v>
      </c>
      <c r="G19" s="35">
        <v>0.72916666666666696</v>
      </c>
      <c r="H19" s="38">
        <f>IF(OR($C19&lt;$C$4,C19&gt;EOMONTH($C$4,0)),"00:00",E19-D19+G19-F19)</f>
        <v>0.29166666666666696</v>
      </c>
      <c r="I19" s="37">
        <v>0.33333333333333298</v>
      </c>
      <c r="J19" s="37">
        <v>0.5</v>
      </c>
      <c r="K19" s="36">
        <v>0.58333333333333304</v>
      </c>
      <c r="L19" s="35">
        <v>0.72916666666666696</v>
      </c>
      <c r="M19" s="45">
        <f>IF(OR($C19&lt;$C$4,H19&gt;EOMONTH($C$4,0)),"00:00",J19-I19+L19-K19)</f>
        <v>0.31250000000000089</v>
      </c>
      <c r="N19" s="112"/>
      <c r="O19" s="121"/>
    </row>
    <row r="20" spans="1:15" ht="18" customHeight="1" x14ac:dyDescent="0.25">
      <c r="A20" s="59"/>
      <c r="B20" s="34" t="s">
        <v>29</v>
      </c>
      <c r="C20" s="33">
        <f t="shared" ref="C20:C25" si="3">C19+1</f>
        <v>42528</v>
      </c>
      <c r="D20" s="31">
        <v>0.35416666666666702</v>
      </c>
      <c r="E20" s="30">
        <v>0.5</v>
      </c>
      <c r="F20" s="31">
        <v>0.58333333333333304</v>
      </c>
      <c r="G20" s="29">
        <v>0.72916666666666696</v>
      </c>
      <c r="H20" s="32">
        <f>IF(OR($C20&lt;$C$4,C20&gt;EOMONTH($C$4,0)),"00:00",E20-D20+G20-F20)</f>
        <v>0.29166666666666696</v>
      </c>
      <c r="I20" s="31">
        <v>0.33333333333333298</v>
      </c>
      <c r="J20" s="31">
        <v>0.5</v>
      </c>
      <c r="K20" s="30">
        <v>0.58333333333333304</v>
      </c>
      <c r="L20" s="29">
        <v>0.72916666666666696</v>
      </c>
      <c r="M20" s="46">
        <f>IF(OR($C20&lt;$C$4,H20&gt;EOMONTH($C$4,0)),"00:00",J20-I20+L20-K20)</f>
        <v>0.31250000000000089</v>
      </c>
      <c r="N20" s="113"/>
      <c r="O20" s="121"/>
    </row>
    <row r="21" spans="1:15" ht="18" customHeight="1" x14ac:dyDescent="0.25">
      <c r="A21" s="59"/>
      <c r="B21" s="34" t="s">
        <v>28</v>
      </c>
      <c r="C21" s="33">
        <f t="shared" si="3"/>
        <v>42529</v>
      </c>
      <c r="D21" s="31">
        <v>0.35416666666666702</v>
      </c>
      <c r="E21" s="30">
        <v>0.5</v>
      </c>
      <c r="F21" s="31">
        <v>0.58333333333333304</v>
      </c>
      <c r="G21" s="29">
        <v>0.72916666666666696</v>
      </c>
      <c r="H21" s="32">
        <f>IF(OR($C21&lt;$C$4,C21&gt;EOMONTH($C$4,0)),"00:00",E21-D21+G21-F21)</f>
        <v>0.29166666666666696</v>
      </c>
      <c r="I21" s="31">
        <v>0.33333333333333298</v>
      </c>
      <c r="J21" s="31">
        <v>0.5</v>
      </c>
      <c r="K21" s="30">
        <v>0.58333333333333304</v>
      </c>
      <c r="L21" s="29">
        <v>0.72916666666666696</v>
      </c>
      <c r="M21" s="46">
        <f>IF(OR($C21&lt;$C$4,H21&gt;EOMONTH($C$4,0)),"00:00",J21-I21+L21-K21)</f>
        <v>0.31250000000000089</v>
      </c>
      <c r="N21" s="114"/>
      <c r="O21" s="121"/>
    </row>
    <row r="22" spans="1:15" ht="18" customHeight="1" x14ac:dyDescent="0.25">
      <c r="A22" s="59"/>
      <c r="B22" s="34" t="s">
        <v>27</v>
      </c>
      <c r="C22" s="33">
        <f t="shared" si="3"/>
        <v>42530</v>
      </c>
      <c r="D22" s="31">
        <v>0.35416666666666702</v>
      </c>
      <c r="E22" s="30">
        <v>0.5</v>
      </c>
      <c r="F22" s="31">
        <v>0.58333333333333304</v>
      </c>
      <c r="G22" s="29">
        <v>0.72916666666666696</v>
      </c>
      <c r="H22" s="32">
        <f>IF(OR($C22&lt;$C$4,C22&gt;EOMONTH($C$4,0)),"00:00",E22-D22+G22-F22)</f>
        <v>0.29166666666666696</v>
      </c>
      <c r="I22" s="31">
        <v>0.33333333333333298</v>
      </c>
      <c r="J22" s="31">
        <v>0.5</v>
      </c>
      <c r="K22" s="30">
        <v>0.58333333333333304</v>
      </c>
      <c r="L22" s="29">
        <v>0.72916666666666696</v>
      </c>
      <c r="M22" s="46">
        <f>IF(OR($C22&lt;$C$4,H22&gt;EOMONTH($C$4,0)),"00:00",J22-I22+L22-K22)</f>
        <v>0.31250000000000089</v>
      </c>
      <c r="N22" s="113"/>
      <c r="O22" s="121"/>
    </row>
    <row r="23" spans="1:15" ht="18" customHeight="1" x14ac:dyDescent="0.25">
      <c r="A23" s="59"/>
      <c r="B23" s="34" t="s">
        <v>26</v>
      </c>
      <c r="C23" s="33">
        <f t="shared" si="3"/>
        <v>42531</v>
      </c>
      <c r="D23" s="31">
        <v>0.35416666666666702</v>
      </c>
      <c r="E23" s="30">
        <v>0.5</v>
      </c>
      <c r="F23" s="31">
        <v>0.58333333333333304</v>
      </c>
      <c r="G23" s="29">
        <v>0.72916666666666696</v>
      </c>
      <c r="H23" s="32">
        <f>IF(OR($C23&lt;$C$4,C23&gt;EOMONTH($C$4,0)),"00:00",E23-D23+G23-F23)</f>
        <v>0.29166666666666696</v>
      </c>
      <c r="I23" s="31">
        <v>0.33333333333333298</v>
      </c>
      <c r="J23" s="31">
        <v>0.5</v>
      </c>
      <c r="K23" s="30">
        <v>0.58333333333333304</v>
      </c>
      <c r="L23" s="29">
        <v>0.72916666666666696</v>
      </c>
      <c r="M23" s="46">
        <f>IF(OR($C23&lt;$C$4,H23&gt;EOMONTH($C$4,0)),"00:00",J23-I23+L23-K23)</f>
        <v>0.31250000000000089</v>
      </c>
      <c r="N23" s="114"/>
      <c r="O23" s="121"/>
    </row>
    <row r="24" spans="1:15" ht="18" customHeight="1" x14ac:dyDescent="0.25">
      <c r="A24" s="59"/>
      <c r="B24" s="34" t="s">
        <v>25</v>
      </c>
      <c r="C24" s="33">
        <f t="shared" si="3"/>
        <v>42532</v>
      </c>
      <c r="D24" s="31"/>
      <c r="E24" s="30"/>
      <c r="F24" s="31"/>
      <c r="G24" s="29"/>
      <c r="H24" s="32"/>
      <c r="I24" s="31"/>
      <c r="J24" s="31"/>
      <c r="K24" s="30"/>
      <c r="L24" s="29"/>
      <c r="M24" s="46"/>
      <c r="N24" s="114"/>
      <c r="O24" s="121"/>
    </row>
    <row r="25" spans="1:15" ht="18" customHeight="1" thickBot="1" x14ac:dyDescent="0.3">
      <c r="A25" s="59"/>
      <c r="B25" s="133" t="s">
        <v>24</v>
      </c>
      <c r="C25" s="134">
        <f t="shared" si="3"/>
        <v>42533</v>
      </c>
      <c r="D25" s="135"/>
      <c r="E25" s="136"/>
      <c r="F25" s="135"/>
      <c r="G25" s="137"/>
      <c r="H25" s="138"/>
      <c r="I25" s="135"/>
      <c r="J25" s="135"/>
      <c r="K25" s="136"/>
      <c r="L25" s="137"/>
      <c r="M25" s="144"/>
      <c r="N25" s="113"/>
      <c r="O25" s="121"/>
    </row>
    <row r="26" spans="1:15" ht="30" customHeight="1" thickBot="1" x14ac:dyDescent="0.3">
      <c r="A26" s="59"/>
      <c r="B26" s="139" t="s">
        <v>33</v>
      </c>
      <c r="C26" s="140"/>
      <c r="D26" s="140"/>
      <c r="E26" s="140"/>
      <c r="F26" s="140"/>
      <c r="G26" s="141"/>
      <c r="H26" s="142">
        <f>SUM(H19:H25)</f>
        <v>1.4583333333333348</v>
      </c>
      <c r="I26" s="143" t="s">
        <v>33</v>
      </c>
      <c r="J26" s="140"/>
      <c r="K26" s="140"/>
      <c r="L26" s="141"/>
      <c r="M26" s="145">
        <f>SUM(M19:M25)</f>
        <v>1.5625000000000044</v>
      </c>
      <c r="N26" s="115"/>
      <c r="O26" s="121"/>
    </row>
    <row r="27" spans="1:15" ht="18" customHeight="1" thickBot="1" x14ac:dyDescent="0.3">
      <c r="A27" s="59"/>
      <c r="B27" s="165"/>
      <c r="C27" s="165"/>
      <c r="D27" s="165"/>
      <c r="E27" s="165"/>
      <c r="F27" s="165"/>
      <c r="G27" s="165"/>
      <c r="H27" s="165"/>
      <c r="I27" s="165"/>
      <c r="J27" s="165"/>
      <c r="K27" s="165"/>
      <c r="L27" s="165"/>
      <c r="M27" s="165"/>
      <c r="N27" s="165"/>
      <c r="O27" s="121"/>
    </row>
    <row r="28" spans="1:15" ht="18" customHeight="1" x14ac:dyDescent="0.25">
      <c r="A28" s="59"/>
      <c r="B28" s="40" t="s">
        <v>30</v>
      </c>
      <c r="C28" s="39">
        <f>C25+1</f>
        <v>42534</v>
      </c>
      <c r="D28" s="37">
        <v>0.35416666666666702</v>
      </c>
      <c r="E28" s="36">
        <v>0.5</v>
      </c>
      <c r="F28" s="37">
        <v>0.58333333333333304</v>
      </c>
      <c r="G28" s="35">
        <v>0.72916666666666696</v>
      </c>
      <c r="H28" s="38">
        <f>IF(OR($C28&lt;$C$4,C28&gt;EOMONTH($C$4,0)),"00:00",E28-D28+G28-F28)</f>
        <v>0.29166666666666696</v>
      </c>
      <c r="I28" s="37">
        <v>0.33333333333333298</v>
      </c>
      <c r="J28" s="37">
        <v>0.5</v>
      </c>
      <c r="K28" s="36">
        <v>0.58333333333333304</v>
      </c>
      <c r="L28" s="35">
        <v>0.72916666666666696</v>
      </c>
      <c r="M28" s="45">
        <f>IF(OR($C28&lt;$C$4,H28&gt;EOMONTH($C$4,0)),"00:00",J28-I28+L28-K28)</f>
        <v>0.31250000000000089</v>
      </c>
      <c r="N28" s="112"/>
      <c r="O28" s="121"/>
    </row>
    <row r="29" spans="1:15" ht="18" customHeight="1" x14ac:dyDescent="0.25">
      <c r="A29" s="59"/>
      <c r="B29" s="34" t="s">
        <v>29</v>
      </c>
      <c r="C29" s="33">
        <f t="shared" ref="C29:C34" si="4">C28+1</f>
        <v>42535</v>
      </c>
      <c r="D29" s="31">
        <v>0.35416666666666702</v>
      </c>
      <c r="E29" s="30">
        <v>0.5</v>
      </c>
      <c r="F29" s="31">
        <v>0.58333333333333304</v>
      </c>
      <c r="G29" s="29">
        <v>0.72916666666666696</v>
      </c>
      <c r="H29" s="32">
        <f>IF(OR($C29&lt;$C$4,C29&gt;EOMONTH($C$4,0)),"00:00",E29-D29+G29-F29)</f>
        <v>0.29166666666666696</v>
      </c>
      <c r="I29" s="31">
        <v>0.33333333333333298</v>
      </c>
      <c r="J29" s="31">
        <v>0.5</v>
      </c>
      <c r="K29" s="30">
        <v>0.58333333333333304</v>
      </c>
      <c r="L29" s="29">
        <v>0.72916666666666696</v>
      </c>
      <c r="M29" s="46">
        <f>IF(OR($C29&lt;$C$4,H29&gt;EOMONTH($C$4,0)),"00:00",J29-I29+L29-K29)</f>
        <v>0.31250000000000089</v>
      </c>
      <c r="N29" s="114"/>
      <c r="O29" s="121"/>
    </row>
    <row r="30" spans="1:15" ht="18" customHeight="1" x14ac:dyDescent="0.25">
      <c r="A30" s="59"/>
      <c r="B30" s="34" t="s">
        <v>28</v>
      </c>
      <c r="C30" s="33">
        <f t="shared" si="4"/>
        <v>42536</v>
      </c>
      <c r="D30" s="31">
        <v>0.35416666666666702</v>
      </c>
      <c r="E30" s="30">
        <v>0.5</v>
      </c>
      <c r="F30" s="31">
        <v>0.58333333333333304</v>
      </c>
      <c r="G30" s="29">
        <v>0.72916666666666696</v>
      </c>
      <c r="H30" s="32">
        <f>IF(OR($C30&lt;$C$4,C30&gt;EOMONTH($C$4,0)),"00:00",E30-D30+G30-F30)</f>
        <v>0.29166666666666696</v>
      </c>
      <c r="I30" s="31">
        <v>0.33333333333333298</v>
      </c>
      <c r="J30" s="31">
        <v>0.5</v>
      </c>
      <c r="K30" s="30">
        <v>0.58333333333333304</v>
      </c>
      <c r="L30" s="29">
        <v>0.72916666666666696</v>
      </c>
      <c r="M30" s="46">
        <f>IF(OR($C30&lt;$C$4,H30&gt;EOMONTH($C$4,0)),"00:00",J30-I30+L30-K30)</f>
        <v>0.31250000000000089</v>
      </c>
      <c r="N30" s="114"/>
      <c r="O30" s="121"/>
    </row>
    <row r="31" spans="1:15" ht="18" customHeight="1" x14ac:dyDescent="0.25">
      <c r="A31" s="59"/>
      <c r="B31" s="34" t="s">
        <v>27</v>
      </c>
      <c r="C31" s="33">
        <f t="shared" si="4"/>
        <v>42537</v>
      </c>
      <c r="D31" s="31">
        <v>0.35416666666666702</v>
      </c>
      <c r="E31" s="30">
        <v>0.5</v>
      </c>
      <c r="F31" s="31">
        <v>0.58333333333333304</v>
      </c>
      <c r="G31" s="29">
        <v>0.72916666666666696</v>
      </c>
      <c r="H31" s="32">
        <f>IF(OR($C31&lt;$C$4,C31&gt;EOMONTH($C$4,0)),"00:00",E31-D31+G31-F31)</f>
        <v>0.29166666666666696</v>
      </c>
      <c r="I31" s="31">
        <v>0.33333333333333298</v>
      </c>
      <c r="J31" s="31">
        <v>0.5</v>
      </c>
      <c r="K31" s="30">
        <v>0.58333333333333304</v>
      </c>
      <c r="L31" s="29">
        <v>0.72916666666666696</v>
      </c>
      <c r="M31" s="46">
        <f>IF(OR($C31&lt;$C$4,H31&gt;EOMONTH($C$4,0)),"00:00",J31-I31+L31-K31)</f>
        <v>0.31250000000000089</v>
      </c>
      <c r="N31" s="113"/>
      <c r="O31" s="121"/>
    </row>
    <row r="32" spans="1:15" ht="18" customHeight="1" x14ac:dyDescent="0.25">
      <c r="A32" s="59"/>
      <c r="B32" s="34" t="s">
        <v>26</v>
      </c>
      <c r="C32" s="33">
        <f t="shared" si="4"/>
        <v>42538</v>
      </c>
      <c r="D32" s="31">
        <v>0.35416666666666702</v>
      </c>
      <c r="E32" s="30">
        <v>0.5</v>
      </c>
      <c r="F32" s="31">
        <v>0.58333333333333304</v>
      </c>
      <c r="G32" s="29">
        <v>0.72916666666666696</v>
      </c>
      <c r="H32" s="32">
        <f>IF(OR($C32&lt;$C$4,C32&gt;EOMONTH($C$4,0)),"00:00",E32-D32+G32-F32)</f>
        <v>0.29166666666666696</v>
      </c>
      <c r="I32" s="31">
        <v>0.33333333333333298</v>
      </c>
      <c r="J32" s="31">
        <v>0.52083333333333304</v>
      </c>
      <c r="K32" s="30">
        <v>0.58333333333333304</v>
      </c>
      <c r="L32" s="29">
        <v>0.72916666666666696</v>
      </c>
      <c r="M32" s="46">
        <f>IF(OR($C32&lt;$C$4,H32&gt;EOMONTH($C$4,0)),"00:00",J32-I32+L32-K32)</f>
        <v>0.33333333333333393</v>
      </c>
      <c r="N32" s="116"/>
      <c r="O32" s="121"/>
    </row>
    <row r="33" spans="1:15" ht="18" customHeight="1" x14ac:dyDescent="0.25">
      <c r="A33" s="59"/>
      <c r="B33" s="34" t="s">
        <v>25</v>
      </c>
      <c r="C33" s="33">
        <f t="shared" si="4"/>
        <v>42539</v>
      </c>
      <c r="D33" s="31"/>
      <c r="E33" s="30"/>
      <c r="F33" s="31"/>
      <c r="G33" s="29"/>
      <c r="H33" s="32"/>
      <c r="I33" s="31"/>
      <c r="J33" s="31"/>
      <c r="K33" s="30"/>
      <c r="L33" s="29"/>
      <c r="M33" s="46"/>
      <c r="N33" s="114"/>
      <c r="O33" s="121"/>
    </row>
    <row r="34" spans="1:15" ht="18" customHeight="1" thickBot="1" x14ac:dyDescent="0.3">
      <c r="A34" s="59"/>
      <c r="B34" s="133" t="s">
        <v>24</v>
      </c>
      <c r="C34" s="134">
        <f t="shared" si="4"/>
        <v>42540</v>
      </c>
      <c r="D34" s="135"/>
      <c r="E34" s="136"/>
      <c r="F34" s="135"/>
      <c r="G34" s="137"/>
      <c r="H34" s="138"/>
      <c r="I34" s="135"/>
      <c r="J34" s="135"/>
      <c r="K34" s="136"/>
      <c r="L34" s="137"/>
      <c r="M34" s="144"/>
      <c r="N34" s="113"/>
      <c r="O34" s="121"/>
    </row>
    <row r="35" spans="1:15" ht="30" customHeight="1" thickBot="1" x14ac:dyDescent="0.3">
      <c r="A35" s="59"/>
      <c r="B35" s="139" t="s">
        <v>32</v>
      </c>
      <c r="C35" s="140"/>
      <c r="D35" s="140"/>
      <c r="E35" s="140"/>
      <c r="F35" s="140"/>
      <c r="G35" s="141"/>
      <c r="H35" s="142">
        <f>SUM(H28:H34)</f>
        <v>1.4583333333333348</v>
      </c>
      <c r="I35" s="143" t="s">
        <v>32</v>
      </c>
      <c r="J35" s="140"/>
      <c r="K35" s="140"/>
      <c r="L35" s="141"/>
      <c r="M35" s="145">
        <f>SUM(M28:M34)</f>
        <v>1.5833333333333375</v>
      </c>
      <c r="N35" s="115"/>
      <c r="O35" s="121"/>
    </row>
    <row r="36" spans="1:15" ht="18" customHeight="1" thickBot="1" x14ac:dyDescent="0.3">
      <c r="A36" s="59"/>
      <c r="B36" s="165"/>
      <c r="C36" s="165"/>
      <c r="D36" s="165"/>
      <c r="E36" s="165"/>
      <c r="F36" s="165"/>
      <c r="G36" s="165"/>
      <c r="H36" s="165"/>
      <c r="I36" s="165"/>
      <c r="J36" s="165"/>
      <c r="K36" s="165"/>
      <c r="L36" s="165"/>
      <c r="M36" s="165"/>
      <c r="N36" s="165"/>
      <c r="O36" s="121"/>
    </row>
    <row r="37" spans="1:15" ht="18" customHeight="1" x14ac:dyDescent="0.25">
      <c r="A37" s="59"/>
      <c r="B37" s="40" t="s">
        <v>30</v>
      </c>
      <c r="C37" s="39">
        <f>C34+1</f>
        <v>42541</v>
      </c>
      <c r="D37" s="37">
        <v>0.35416666666666702</v>
      </c>
      <c r="E37" s="36">
        <v>0.5</v>
      </c>
      <c r="F37" s="37">
        <v>0.58333333333333304</v>
      </c>
      <c r="G37" s="35">
        <v>0.72916666666666696</v>
      </c>
      <c r="H37" s="38">
        <f>H46</f>
        <v>0.29166666666666696</v>
      </c>
      <c r="I37" s="37">
        <v>0.33333333333333298</v>
      </c>
      <c r="J37" s="37">
        <v>0.5</v>
      </c>
      <c r="K37" s="36">
        <v>0.54166666666666696</v>
      </c>
      <c r="L37" s="35">
        <v>0.72916666666666696</v>
      </c>
      <c r="M37" s="45">
        <f>M38</f>
        <v>0.35416666666666696</v>
      </c>
      <c r="N37" s="112"/>
      <c r="O37" s="121"/>
    </row>
    <row r="38" spans="1:15" ht="18" customHeight="1" x14ac:dyDescent="0.25">
      <c r="A38" s="59"/>
      <c r="B38" s="34" t="s">
        <v>29</v>
      </c>
      <c r="C38" s="33">
        <f t="shared" ref="C38:C43" si="5">C37+1</f>
        <v>42542</v>
      </c>
      <c r="D38" s="31">
        <v>0.35416666666666702</v>
      </c>
      <c r="E38" s="30">
        <v>0.5</v>
      </c>
      <c r="F38" s="31">
        <v>0.58333333333333304</v>
      </c>
      <c r="G38" s="29">
        <v>0.72916666666666696</v>
      </c>
      <c r="H38" s="32">
        <f>IF(OR($C38&lt;$C$4,C38&gt;EOMONTH($C$4,0)),"00:00",E38-D38+G38-F38)</f>
        <v>0.29166666666666696</v>
      </c>
      <c r="I38" s="31">
        <v>0.33333333333333298</v>
      </c>
      <c r="J38" s="31">
        <v>0.5</v>
      </c>
      <c r="K38" s="30">
        <v>0.54166666666666696</v>
      </c>
      <c r="L38" s="29">
        <v>0.72916666666666696</v>
      </c>
      <c r="M38" s="46">
        <f>IF(OR($C37&lt;$C$4,H37&gt;EOMONTH($C$4,0)),"00:00",J37-I37+L37-K37)</f>
        <v>0.35416666666666696</v>
      </c>
      <c r="N38" s="114"/>
      <c r="O38" s="121"/>
    </row>
    <row r="39" spans="1:15" ht="18" customHeight="1" x14ac:dyDescent="0.25">
      <c r="A39" s="59"/>
      <c r="B39" s="34" t="s">
        <v>28</v>
      </c>
      <c r="C39" s="33">
        <f t="shared" si="5"/>
        <v>42543</v>
      </c>
      <c r="D39" s="31">
        <v>0.35416666666666702</v>
      </c>
      <c r="E39" s="30">
        <v>0.5</v>
      </c>
      <c r="F39" s="31">
        <v>0.58333333333333304</v>
      </c>
      <c r="G39" s="29">
        <v>0.72916666666666696</v>
      </c>
      <c r="H39" s="32">
        <f>IF(OR($C39&lt;$C$4,C39&gt;EOMONTH($C$4,0)),"00:00",E39-D39+G39-F39)</f>
        <v>0.29166666666666696</v>
      </c>
      <c r="I39" s="31">
        <v>0.33333333333333298</v>
      </c>
      <c r="J39" s="31">
        <v>0.52083333333333304</v>
      </c>
      <c r="K39" s="30">
        <v>0.54166666666666696</v>
      </c>
      <c r="L39" s="29">
        <v>0.72916666666666696</v>
      </c>
      <c r="M39" s="46">
        <f>IF(OR($C39&lt;$C$4,H39&gt;EOMONTH($C$4,0)),"00:00",J39-I39+L39-K39)</f>
        <v>0.375</v>
      </c>
      <c r="N39" s="114"/>
      <c r="O39" s="121"/>
    </row>
    <row r="40" spans="1:15" ht="18" customHeight="1" x14ac:dyDescent="0.25">
      <c r="A40" s="59"/>
      <c r="B40" s="34" t="s">
        <v>27</v>
      </c>
      <c r="C40" s="33">
        <f t="shared" si="5"/>
        <v>42544</v>
      </c>
      <c r="D40" s="31">
        <v>0.35416666666666702</v>
      </c>
      <c r="E40" s="30">
        <v>0.5</v>
      </c>
      <c r="F40" s="31">
        <v>0.58333333333333304</v>
      </c>
      <c r="G40" s="29">
        <v>0.72916666666666696</v>
      </c>
      <c r="H40" s="32">
        <f>H41</f>
        <v>0.29166666666666696</v>
      </c>
      <c r="I40" s="31">
        <v>0.33333333333333298</v>
      </c>
      <c r="J40" s="31">
        <v>0.5</v>
      </c>
      <c r="K40" s="30">
        <v>0.54166666666666696</v>
      </c>
      <c r="L40" s="29">
        <v>0.72916666666666696</v>
      </c>
      <c r="M40" s="46">
        <f>IF(OR($C40&lt;$C$4,H40&gt;EOMONTH($C$4,0)),"00:00",J40-I40+L40-K40)</f>
        <v>0.35416666666666696</v>
      </c>
      <c r="N40" s="114"/>
      <c r="O40" s="121"/>
    </row>
    <row r="41" spans="1:15" ht="18" customHeight="1" x14ac:dyDescent="0.25">
      <c r="A41" s="59"/>
      <c r="B41" s="34" t="s">
        <v>26</v>
      </c>
      <c r="C41" s="33">
        <f t="shared" si="5"/>
        <v>42545</v>
      </c>
      <c r="D41" s="31">
        <v>0.35416666666666702</v>
      </c>
      <c r="E41" s="30">
        <v>0.5</v>
      </c>
      <c r="F41" s="31">
        <v>0.58333333333333304</v>
      </c>
      <c r="G41" s="29">
        <v>0.72916666666666696</v>
      </c>
      <c r="H41" s="32">
        <f>IF(OR($C41&lt;$C$4,C41&gt;EOMONTH($C$4,0)),"00:00",E41-D41+G41-F41)</f>
        <v>0.29166666666666696</v>
      </c>
      <c r="I41" s="31">
        <v>0.33333333333333298</v>
      </c>
      <c r="J41" s="31">
        <v>0.5</v>
      </c>
      <c r="K41" s="30">
        <v>0.54166666666666696</v>
      </c>
      <c r="L41" s="29">
        <v>0.72916666666666696</v>
      </c>
      <c r="M41" s="46">
        <f>IF(OR($C41&lt;$C$4,H41&gt;EOMONTH($C$4,0)),"00:00",J41-I41+L41-K41)</f>
        <v>0.35416666666666696</v>
      </c>
      <c r="N41" s="114"/>
      <c r="O41" s="121"/>
    </row>
    <row r="42" spans="1:15" ht="18" customHeight="1" x14ac:dyDescent="0.25">
      <c r="A42" s="59"/>
      <c r="B42" s="34" t="s">
        <v>25</v>
      </c>
      <c r="C42" s="33">
        <f t="shared" si="5"/>
        <v>42546</v>
      </c>
      <c r="D42" s="31"/>
      <c r="E42" s="30"/>
      <c r="F42" s="31"/>
      <c r="G42" s="29"/>
      <c r="H42" s="32"/>
      <c r="I42" s="31"/>
      <c r="J42" s="31"/>
      <c r="K42" s="30"/>
      <c r="L42" s="29"/>
      <c r="M42" s="46"/>
      <c r="N42" s="113"/>
      <c r="O42" s="121"/>
    </row>
    <row r="43" spans="1:15" ht="18" customHeight="1" thickBot="1" x14ac:dyDescent="0.3">
      <c r="A43" s="59"/>
      <c r="B43" s="133" t="s">
        <v>24</v>
      </c>
      <c r="C43" s="134">
        <f t="shared" si="5"/>
        <v>42547</v>
      </c>
      <c r="D43" s="135"/>
      <c r="E43" s="136"/>
      <c r="F43" s="135"/>
      <c r="G43" s="137"/>
      <c r="H43" s="138"/>
      <c r="I43" s="135"/>
      <c r="J43" s="135"/>
      <c r="K43" s="136"/>
      <c r="L43" s="137"/>
      <c r="M43" s="144"/>
      <c r="N43" s="117"/>
      <c r="O43" s="121"/>
    </row>
    <row r="44" spans="1:15" ht="30" customHeight="1" x14ac:dyDescent="0.25">
      <c r="A44" s="59"/>
      <c r="B44" s="168" t="s">
        <v>31</v>
      </c>
      <c r="C44" s="169"/>
      <c r="D44" s="169"/>
      <c r="E44" s="169"/>
      <c r="F44" s="169"/>
      <c r="G44" s="170"/>
      <c r="H44" s="171">
        <f>SUM(H37:H43)</f>
        <v>1.4583333333333348</v>
      </c>
      <c r="I44" s="172" t="s">
        <v>31</v>
      </c>
      <c r="J44" s="169"/>
      <c r="K44" s="169"/>
      <c r="L44" s="170"/>
      <c r="M44" s="173">
        <f>SUM(M37:M43)</f>
        <v>1.7916666666666679</v>
      </c>
      <c r="N44" s="113"/>
      <c r="O44" s="121"/>
    </row>
    <row r="45" spans="1:15" ht="18" customHeight="1" x14ac:dyDescent="0.25">
      <c r="A45" s="59"/>
      <c r="B45" s="159"/>
      <c r="C45" s="159"/>
      <c r="D45" s="159"/>
      <c r="E45" s="159"/>
      <c r="F45" s="159"/>
      <c r="G45" s="159"/>
      <c r="H45" s="159"/>
      <c r="I45" s="159"/>
      <c r="J45" s="159"/>
      <c r="K45" s="159"/>
      <c r="L45" s="159"/>
      <c r="M45" s="159"/>
      <c r="N45" s="159"/>
      <c r="O45" s="121"/>
    </row>
    <row r="46" spans="1:15" ht="18" customHeight="1" x14ac:dyDescent="0.25">
      <c r="A46" s="59"/>
      <c r="B46" s="174" t="s">
        <v>30</v>
      </c>
      <c r="C46" s="175">
        <f>C43+1</f>
        <v>42548</v>
      </c>
      <c r="D46" s="176">
        <v>0.35416666666666702</v>
      </c>
      <c r="E46" s="177">
        <v>0.5</v>
      </c>
      <c r="F46" s="176">
        <v>0.58333333333333304</v>
      </c>
      <c r="G46" s="178">
        <v>0.72916666666666696</v>
      </c>
      <c r="H46" s="179">
        <f>IF(OR($C46&lt;$C$4,C46&gt;EOMONTH($C$4,0)),"00:00",E46-D46+G46-F46)</f>
        <v>0.29166666666666696</v>
      </c>
      <c r="I46" s="176">
        <v>0.33333333333333298</v>
      </c>
      <c r="J46" s="176">
        <v>0.5</v>
      </c>
      <c r="K46" s="177">
        <v>0.54166666666666696</v>
      </c>
      <c r="L46" s="178">
        <v>0.72916666666666696</v>
      </c>
      <c r="M46" s="180">
        <f>IF(OR($C46&lt;$C$4,H46&gt;EOMONTH($C$4,0)),"00:00",J46-I46+L46-K46)</f>
        <v>0.35416666666666696</v>
      </c>
      <c r="N46" s="181"/>
      <c r="O46" s="121"/>
    </row>
    <row r="47" spans="1:15" ht="18" customHeight="1" x14ac:dyDescent="0.25">
      <c r="A47" s="59"/>
      <c r="B47" s="34" t="s">
        <v>29</v>
      </c>
      <c r="C47" s="33">
        <f t="shared" ref="C47:C52" si="6">C46+1</f>
        <v>42549</v>
      </c>
      <c r="D47" s="31">
        <v>0.35416666666666702</v>
      </c>
      <c r="E47" s="30">
        <v>0.5</v>
      </c>
      <c r="F47" s="31">
        <v>0.58333333333333304</v>
      </c>
      <c r="G47" s="29">
        <v>0.72916666666666696</v>
      </c>
      <c r="H47" s="32">
        <f>IF(OR($C47&lt;$C$4,C47&gt;EOMONTH($C$4,0)),"00:00",E47-D47+G47-F47)</f>
        <v>0.29166666666666696</v>
      </c>
      <c r="I47" s="31">
        <v>0.33333333333333298</v>
      </c>
      <c r="J47" s="31">
        <v>0.5</v>
      </c>
      <c r="K47" s="30">
        <v>0.5</v>
      </c>
      <c r="L47" s="29">
        <v>0.72916666666666696</v>
      </c>
      <c r="M47" s="46">
        <f>IF(OR($C47&lt;$C$4,H47&gt;EOMONTH($C$4,0)),"00:00",J47-I47+L47-K47)</f>
        <v>0.39583333333333393</v>
      </c>
      <c r="N47" s="114"/>
      <c r="O47" s="121"/>
    </row>
    <row r="48" spans="1:15" ht="18" customHeight="1" x14ac:dyDescent="0.25">
      <c r="A48" s="59"/>
      <c r="B48" s="34" t="s">
        <v>28</v>
      </c>
      <c r="C48" s="33">
        <f t="shared" si="6"/>
        <v>42550</v>
      </c>
      <c r="D48" s="31">
        <v>0.35416666666666702</v>
      </c>
      <c r="E48" s="30">
        <v>0.5</v>
      </c>
      <c r="F48" s="31">
        <v>0.58333333333333304</v>
      </c>
      <c r="G48" s="29">
        <v>0.72916666666666696</v>
      </c>
      <c r="H48" s="32">
        <f>IF(OR($C48&lt;$C$4,C48&gt;EOMONTH($C$4,0)),"00:00",E48-D48+G48-F48)</f>
        <v>0.29166666666666696</v>
      </c>
      <c r="I48" s="31">
        <v>0.33333333333333298</v>
      </c>
      <c r="J48" s="31">
        <v>0.5</v>
      </c>
      <c r="K48" s="30">
        <v>0.5</v>
      </c>
      <c r="L48" s="29">
        <v>0.72916666666666696</v>
      </c>
      <c r="M48" s="46">
        <f>IF(OR($C48&lt;$C$4,H48&gt;EOMONTH($C$4,0)),"00:00",J48-I48+L48-K48)</f>
        <v>0.39583333333333393</v>
      </c>
      <c r="N48" s="113"/>
      <c r="O48" s="121"/>
    </row>
    <row r="49" spans="1:16" ht="18" customHeight="1" x14ac:dyDescent="0.25">
      <c r="A49" s="59"/>
      <c r="B49" s="34" t="s">
        <v>27</v>
      </c>
      <c r="C49" s="33">
        <f t="shared" si="6"/>
        <v>42551</v>
      </c>
      <c r="D49" s="31">
        <v>0.35416666666666702</v>
      </c>
      <c r="E49" s="30">
        <v>0.5</v>
      </c>
      <c r="F49" s="31">
        <v>0.58333333333333304</v>
      </c>
      <c r="G49" s="29">
        <v>0.72916666666666696</v>
      </c>
      <c r="H49" s="32">
        <f>IF(OR($C49&lt;$C$4,C49&gt;EOMONTH($C$4,0)),"00:00",E49-D49+G49-F49)</f>
        <v>0.29166666666666696</v>
      </c>
      <c r="I49" s="31">
        <v>0.33333333333333298</v>
      </c>
      <c r="J49" s="31">
        <v>0.5</v>
      </c>
      <c r="K49" s="30">
        <v>0.54166666666666696</v>
      </c>
      <c r="L49" s="29">
        <v>0.72916666666666696</v>
      </c>
      <c r="M49" s="46">
        <f>IF(OR($C49&lt;$C$4,H49&gt;EOMONTH($C$4,0)),"00:00",J49-I49+L49-K49)</f>
        <v>0.35416666666666696</v>
      </c>
      <c r="N49" s="114"/>
      <c r="O49" s="121"/>
    </row>
    <row r="50" spans="1:16" ht="18" customHeight="1" x14ac:dyDescent="0.25">
      <c r="A50" s="59"/>
      <c r="B50" s="34" t="s">
        <v>26</v>
      </c>
      <c r="C50" s="33">
        <f t="shared" si="6"/>
        <v>42552</v>
      </c>
      <c r="D50" s="31">
        <v>0.35416666666666702</v>
      </c>
      <c r="E50" s="30">
        <v>0.5</v>
      </c>
      <c r="F50" s="31">
        <v>0.58333333333333304</v>
      </c>
      <c r="G50" s="29">
        <v>0.72916666666666696</v>
      </c>
      <c r="H50" s="32" t="str">
        <f>IF(OR($C50&lt;$C$4,C50&gt;EOMONTH($C$4,0)),"00:00",E50-D50+G50-F50)</f>
        <v>00:00</v>
      </c>
      <c r="I50" s="31">
        <v>0.33333333333333298</v>
      </c>
      <c r="J50" s="31">
        <v>0.5</v>
      </c>
      <c r="K50" s="30">
        <v>0.54166666666666696</v>
      </c>
      <c r="L50" s="29">
        <v>0.72916666666666696</v>
      </c>
      <c r="M50" s="46" t="str">
        <f>IF(OR($C50&lt;$C$4,H50&gt;EOMONTH($C$4,0)),"00:00",J50-I50+L50-K50)</f>
        <v>00:00</v>
      </c>
      <c r="N50" s="113"/>
      <c r="O50" s="121"/>
    </row>
    <row r="51" spans="1:16" ht="18" customHeight="1" x14ac:dyDescent="0.25">
      <c r="A51" s="59"/>
      <c r="B51" s="34" t="s">
        <v>25</v>
      </c>
      <c r="C51" s="33">
        <f t="shared" si="6"/>
        <v>42553</v>
      </c>
      <c r="D51" s="31"/>
      <c r="E51" s="30"/>
      <c r="F51" s="31"/>
      <c r="G51" s="29"/>
      <c r="H51" s="32"/>
      <c r="I51" s="31"/>
      <c r="J51" s="31"/>
      <c r="K51" s="30"/>
      <c r="L51" s="29"/>
      <c r="M51" s="46"/>
      <c r="N51" s="114"/>
      <c r="O51" s="121"/>
    </row>
    <row r="52" spans="1:16" ht="18" customHeight="1" thickBot="1" x14ac:dyDescent="0.3">
      <c r="A52" s="59"/>
      <c r="B52" s="133" t="s">
        <v>24</v>
      </c>
      <c r="C52" s="134">
        <f t="shared" si="6"/>
        <v>42554</v>
      </c>
      <c r="D52" s="135"/>
      <c r="E52" s="136"/>
      <c r="F52" s="135"/>
      <c r="G52" s="137"/>
      <c r="H52" s="138"/>
      <c r="I52" s="135"/>
      <c r="J52" s="135"/>
      <c r="K52" s="136"/>
      <c r="L52" s="137"/>
      <c r="M52" s="144"/>
      <c r="N52" s="113"/>
      <c r="O52" s="121"/>
    </row>
    <row r="53" spans="1:16" ht="30" customHeight="1" thickBot="1" x14ac:dyDescent="0.3">
      <c r="A53" s="59"/>
      <c r="B53" s="139" t="s">
        <v>23</v>
      </c>
      <c r="C53" s="140"/>
      <c r="D53" s="140"/>
      <c r="E53" s="140"/>
      <c r="F53" s="140"/>
      <c r="G53" s="141"/>
      <c r="H53" s="142">
        <f>SUM(H46:H52)</f>
        <v>1.1666666666666679</v>
      </c>
      <c r="I53" s="143" t="s">
        <v>23</v>
      </c>
      <c r="J53" s="140"/>
      <c r="K53" s="140"/>
      <c r="L53" s="141"/>
      <c r="M53" s="145">
        <f>SUM(M46:M52)</f>
        <v>1.5000000000000018</v>
      </c>
      <c r="N53" s="115"/>
      <c r="O53" s="121"/>
    </row>
    <row r="54" spans="1:16" ht="33" customHeight="1" thickBot="1" x14ac:dyDescent="0.3">
      <c r="A54" s="153"/>
      <c r="B54" s="154"/>
      <c r="C54" s="154"/>
      <c r="D54" s="154"/>
      <c r="E54" s="154"/>
      <c r="F54" s="154"/>
      <c r="G54" s="154"/>
      <c r="H54" s="154"/>
      <c r="I54" s="154"/>
      <c r="J54" s="154"/>
      <c r="K54" s="154"/>
      <c r="L54" s="154"/>
      <c r="M54" s="154"/>
      <c r="N54" s="152"/>
      <c r="O54" s="121"/>
    </row>
    <row r="55" spans="1:16" ht="30" customHeight="1" thickBot="1" x14ac:dyDescent="0.3">
      <c r="A55" s="153"/>
      <c r="B55" s="154"/>
      <c r="C55" s="154"/>
      <c r="D55" s="154"/>
      <c r="E55" s="154"/>
      <c r="F55" s="146" t="s">
        <v>52</v>
      </c>
      <c r="G55" s="147"/>
      <c r="H55" s="148">
        <f>$H$17+$H$26+$H$35+$H$44+$H$53</f>
        <v>6.4166666666666732</v>
      </c>
      <c r="I55" s="154"/>
      <c r="J55" s="154"/>
      <c r="K55" s="156" t="s">
        <v>51</v>
      </c>
      <c r="L55" s="157"/>
      <c r="M55" s="158" t="e">
        <f>$M$17+$M$26+$M$35+$M$44+$M$53</f>
        <v>#VALUE!</v>
      </c>
      <c r="N55" s="152"/>
      <c r="O55" s="121"/>
    </row>
    <row r="56" spans="1:16" ht="18" customHeight="1" thickBot="1" x14ac:dyDescent="0.3">
      <c r="A56" s="153"/>
      <c r="B56" s="154"/>
      <c r="C56" s="154"/>
      <c r="D56" s="154"/>
      <c r="E56" s="154"/>
      <c r="F56" s="154"/>
      <c r="G56" s="154"/>
      <c r="H56" s="154"/>
      <c r="I56" s="154"/>
      <c r="J56" s="154"/>
      <c r="K56" s="154"/>
      <c r="L56" s="154"/>
      <c r="M56" s="154"/>
      <c r="N56" s="152"/>
      <c r="O56" s="121"/>
    </row>
    <row r="57" spans="1:16" ht="18" customHeight="1" x14ac:dyDescent="0.25">
      <c r="A57" s="153"/>
      <c r="B57" s="154"/>
      <c r="C57" s="154"/>
      <c r="D57" s="154"/>
      <c r="E57" s="154"/>
      <c r="F57" s="154"/>
      <c r="G57" s="154"/>
      <c r="H57" s="154"/>
      <c r="I57" s="154"/>
      <c r="J57" s="154"/>
      <c r="K57" s="66" t="s">
        <v>84</v>
      </c>
      <c r="L57" s="67"/>
      <c r="M57" s="68"/>
      <c r="N57" s="72">
        <f>HR</f>
        <v>0</v>
      </c>
      <c r="O57" s="121"/>
    </row>
    <row r="58" spans="1:16" ht="17.25" thickBot="1" x14ac:dyDescent="0.3">
      <c r="A58" s="153"/>
      <c r="B58" s="154"/>
      <c r="C58" s="154"/>
      <c r="D58" s="154"/>
      <c r="E58" s="154"/>
      <c r="F58" s="154"/>
      <c r="G58" s="154"/>
      <c r="H58" s="154"/>
      <c r="I58" s="154"/>
      <c r="J58" s="154"/>
      <c r="K58" s="69"/>
      <c r="L58" s="70"/>
      <c r="M58" s="71"/>
      <c r="N58" s="73"/>
      <c r="O58" s="121"/>
    </row>
    <row r="59" spans="1:16" ht="30" customHeight="1" thickBot="1" x14ac:dyDescent="0.3">
      <c r="A59" s="153"/>
      <c r="B59" s="154"/>
      <c r="C59" s="154"/>
      <c r="D59" s="154"/>
      <c r="E59" s="154"/>
      <c r="F59" s="149" t="s">
        <v>53</v>
      </c>
      <c r="G59" s="150"/>
      <c r="H59" s="151" t="e">
        <f>$M$55-$H$55</f>
        <v>#VALUE!</v>
      </c>
      <c r="I59" s="154"/>
      <c r="J59" s="155"/>
      <c r="K59" s="63" t="s">
        <v>85</v>
      </c>
      <c r="L59" s="64"/>
      <c r="M59" s="65"/>
      <c r="N59" s="118">
        <f>N53+N44+N35+N26+N17</f>
        <v>1</v>
      </c>
      <c r="O59" s="121"/>
    </row>
    <row r="60" spans="1:16" ht="21" customHeight="1" x14ac:dyDescent="0.25">
      <c r="A60" s="153"/>
      <c r="B60" s="154"/>
      <c r="C60" s="154"/>
      <c r="D60" s="154"/>
      <c r="E60" s="154"/>
      <c r="F60" s="154"/>
      <c r="G60" s="154"/>
      <c r="H60" s="154"/>
      <c r="I60" s="154"/>
      <c r="J60" s="154"/>
      <c r="K60" s="154"/>
      <c r="L60" s="154"/>
      <c r="M60" s="154"/>
      <c r="N60" s="154"/>
      <c r="O60" s="121"/>
      <c r="P60" s="121"/>
    </row>
    <row r="61" spans="1:16" x14ac:dyDescent="0.25">
      <c r="A61" s="154"/>
      <c r="B61" s="154"/>
      <c r="C61" s="121"/>
      <c r="D61" s="121"/>
      <c r="E61" s="121"/>
      <c r="F61" s="121"/>
      <c r="G61" s="121"/>
      <c r="H61" s="121"/>
      <c r="I61" s="121"/>
      <c r="J61" s="121"/>
      <c r="K61" s="121"/>
      <c r="L61" s="121"/>
      <c r="M61" s="121"/>
      <c r="N61" s="121"/>
      <c r="O61" s="121"/>
      <c r="P61" s="121"/>
    </row>
    <row r="62" spans="1:16" x14ac:dyDescent="0.25">
      <c r="A62" s="121"/>
      <c r="B62" s="121"/>
      <c r="C62" s="121"/>
      <c r="D62" s="121"/>
      <c r="E62" s="121"/>
      <c r="F62" s="121"/>
      <c r="G62" s="121"/>
      <c r="H62" s="121"/>
      <c r="I62" s="121"/>
      <c r="J62" s="121"/>
      <c r="K62" s="121"/>
      <c r="L62" s="121"/>
      <c r="M62" s="121"/>
      <c r="N62" s="121"/>
      <c r="O62" s="121"/>
      <c r="P62" s="121"/>
    </row>
    <row r="63" spans="1:16" x14ac:dyDescent="0.25">
      <c r="A63" s="121"/>
      <c r="B63" s="121"/>
      <c r="C63" s="121"/>
      <c r="D63" s="121"/>
      <c r="E63" s="121"/>
      <c r="F63" s="121"/>
      <c r="G63" s="121"/>
      <c r="H63" s="121"/>
      <c r="I63" s="121"/>
      <c r="J63" s="121"/>
      <c r="K63" s="121"/>
      <c r="L63" s="121"/>
      <c r="M63" s="121"/>
      <c r="N63" s="121"/>
      <c r="O63" s="121"/>
      <c r="P63" s="121"/>
    </row>
    <row r="64" spans="1:16" x14ac:dyDescent="0.25">
      <c r="A64" s="121"/>
      <c r="B64" s="121"/>
      <c r="C64" s="121"/>
      <c r="D64" s="121"/>
      <c r="E64" s="121"/>
      <c r="F64" s="121"/>
      <c r="G64" s="121"/>
      <c r="H64" s="121"/>
      <c r="I64" s="121"/>
      <c r="J64" s="121"/>
      <c r="K64" s="121"/>
      <c r="L64" s="121"/>
      <c r="M64" s="121"/>
      <c r="N64" s="121"/>
      <c r="O64" s="121"/>
      <c r="P64" s="121"/>
    </row>
    <row r="65" spans="1:16" x14ac:dyDescent="0.25">
      <c r="A65" s="121"/>
      <c r="B65" s="121"/>
      <c r="C65" s="121"/>
      <c r="D65" s="121"/>
      <c r="E65" s="121"/>
      <c r="F65" s="121"/>
      <c r="G65" s="121"/>
      <c r="H65" s="121"/>
      <c r="I65" s="121"/>
      <c r="J65" s="121"/>
      <c r="K65" s="121"/>
      <c r="L65" s="121"/>
      <c r="M65" s="121"/>
      <c r="N65" s="121"/>
      <c r="O65" s="121"/>
      <c r="P65" s="121"/>
    </row>
    <row r="66" spans="1:16" x14ac:dyDescent="0.25">
      <c r="A66" s="121"/>
      <c r="B66" s="121"/>
      <c r="C66" s="121"/>
      <c r="D66" s="121"/>
      <c r="E66" s="121"/>
      <c r="F66" s="121"/>
      <c r="G66" s="121"/>
      <c r="H66" s="121"/>
      <c r="I66" s="121"/>
      <c r="J66" s="121"/>
      <c r="K66" s="121"/>
      <c r="L66" s="121"/>
      <c r="M66" s="121"/>
      <c r="N66" s="121"/>
      <c r="O66" s="121"/>
      <c r="P66" s="121"/>
    </row>
    <row r="67" spans="1:16" x14ac:dyDescent="0.25">
      <c r="A67" s="121"/>
      <c r="B67" s="121"/>
      <c r="C67" s="121"/>
      <c r="D67" s="121"/>
      <c r="E67" s="121"/>
      <c r="F67" s="121"/>
      <c r="G67" s="121"/>
      <c r="H67" s="121"/>
      <c r="I67" s="121"/>
      <c r="J67" s="121"/>
      <c r="K67" s="121"/>
      <c r="L67" s="121"/>
      <c r="M67" s="121"/>
      <c r="N67" s="121"/>
      <c r="O67" s="121"/>
      <c r="P67" s="121"/>
    </row>
    <row r="68" spans="1:16" x14ac:dyDescent="0.25">
      <c r="A68" s="121"/>
      <c r="B68" s="121"/>
      <c r="C68" s="121"/>
      <c r="D68" s="121"/>
      <c r="E68" s="121"/>
      <c r="F68" s="121"/>
      <c r="G68" s="121"/>
      <c r="H68" s="121"/>
      <c r="I68" s="121"/>
      <c r="J68" s="121"/>
      <c r="K68" s="121"/>
      <c r="L68" s="121"/>
      <c r="M68" s="121"/>
      <c r="N68" s="121"/>
      <c r="O68" s="121"/>
      <c r="P68" s="121"/>
    </row>
    <row r="100" spans="1:4" x14ac:dyDescent="0.25">
      <c r="A100" s="27">
        <v>40148</v>
      </c>
      <c r="B100" s="28">
        <v>0</v>
      </c>
      <c r="D100" s="44">
        <v>1</v>
      </c>
    </row>
    <row r="101" spans="1:4" x14ac:dyDescent="0.25">
      <c r="A101" s="27">
        <v>40179</v>
      </c>
      <c r="B101" s="28">
        <v>1.0416666666666666E-2</v>
      </c>
      <c r="D101" s="44">
        <v>0</v>
      </c>
    </row>
    <row r="102" spans="1:4" x14ac:dyDescent="0.25">
      <c r="A102" s="27">
        <v>40210</v>
      </c>
      <c r="B102" s="28">
        <v>2.0833333333333332E-2</v>
      </c>
    </row>
    <row r="103" spans="1:4" x14ac:dyDescent="0.25">
      <c r="A103" s="27">
        <v>40238</v>
      </c>
      <c r="B103" s="28">
        <v>3.125E-2</v>
      </c>
    </row>
    <row r="104" spans="1:4" x14ac:dyDescent="0.25">
      <c r="A104" s="27">
        <v>40269</v>
      </c>
      <c r="B104" s="28">
        <v>4.1666666666666699E-2</v>
      </c>
    </row>
    <row r="105" spans="1:4" x14ac:dyDescent="0.25">
      <c r="A105" s="27">
        <v>40299</v>
      </c>
      <c r="B105" s="28">
        <v>5.2083333333333301E-2</v>
      </c>
    </row>
    <row r="106" spans="1:4" x14ac:dyDescent="0.25">
      <c r="A106" s="27">
        <v>40330</v>
      </c>
      <c r="B106" s="28">
        <v>6.25E-2</v>
      </c>
    </row>
    <row r="107" spans="1:4" x14ac:dyDescent="0.25">
      <c r="A107" s="27">
        <v>40360</v>
      </c>
      <c r="B107" s="28">
        <v>7.2916666666666699E-2</v>
      </c>
    </row>
    <row r="108" spans="1:4" x14ac:dyDescent="0.25">
      <c r="A108" s="27">
        <v>40391</v>
      </c>
      <c r="B108" s="28">
        <v>8.3333333333333301E-2</v>
      </c>
    </row>
    <row r="109" spans="1:4" x14ac:dyDescent="0.25">
      <c r="A109" s="27">
        <v>40422</v>
      </c>
      <c r="B109" s="28">
        <v>9.375E-2</v>
      </c>
    </row>
    <row r="110" spans="1:4" x14ac:dyDescent="0.25">
      <c r="A110" s="27">
        <v>40452</v>
      </c>
      <c r="B110" s="28">
        <v>0.104166666666667</v>
      </c>
    </row>
    <row r="111" spans="1:4" x14ac:dyDescent="0.25">
      <c r="A111" s="27">
        <v>40483</v>
      </c>
      <c r="B111" s="28">
        <v>0.114583333333333</v>
      </c>
    </row>
    <row r="112" spans="1:4" x14ac:dyDescent="0.25">
      <c r="A112" s="27">
        <v>40513</v>
      </c>
      <c r="B112" s="28">
        <v>0.125</v>
      </c>
    </row>
    <row r="113" spans="1:2" x14ac:dyDescent="0.25">
      <c r="A113" s="27">
        <v>40544</v>
      </c>
      <c r="B113" s="28">
        <v>0.13541666666666699</v>
      </c>
    </row>
    <row r="114" spans="1:2" x14ac:dyDescent="0.25">
      <c r="A114" s="27">
        <v>40575</v>
      </c>
      <c r="B114" s="28">
        <v>0.14583333333333301</v>
      </c>
    </row>
    <row r="115" spans="1:2" x14ac:dyDescent="0.25">
      <c r="A115" s="27">
        <v>40603</v>
      </c>
      <c r="B115" s="28">
        <v>0.15625</v>
      </c>
    </row>
    <row r="116" spans="1:2" x14ac:dyDescent="0.25">
      <c r="A116" s="27">
        <v>40634</v>
      </c>
      <c r="B116" s="28">
        <v>0.16666666666666699</v>
      </c>
    </row>
    <row r="117" spans="1:2" x14ac:dyDescent="0.25">
      <c r="A117" s="27">
        <v>40664</v>
      </c>
      <c r="B117" s="28">
        <v>0.17708333333333301</v>
      </c>
    </row>
    <row r="118" spans="1:2" x14ac:dyDescent="0.25">
      <c r="A118" s="27">
        <v>40695</v>
      </c>
      <c r="B118" s="28">
        <v>0.1875</v>
      </c>
    </row>
    <row r="119" spans="1:2" x14ac:dyDescent="0.25">
      <c r="A119" s="27">
        <v>40725</v>
      </c>
      <c r="B119" s="28">
        <v>0.19791666666666699</v>
      </c>
    </row>
    <row r="120" spans="1:2" x14ac:dyDescent="0.25">
      <c r="A120" s="27">
        <v>40756</v>
      </c>
      <c r="B120" s="28">
        <v>0.20833333333333301</v>
      </c>
    </row>
    <row r="121" spans="1:2" x14ac:dyDescent="0.25">
      <c r="A121" s="27">
        <v>40787</v>
      </c>
      <c r="B121" s="28">
        <v>0.21875</v>
      </c>
    </row>
    <row r="122" spans="1:2" x14ac:dyDescent="0.25">
      <c r="A122" s="27">
        <v>40817</v>
      </c>
      <c r="B122" s="28">
        <v>0.22916666666666699</v>
      </c>
    </row>
    <row r="123" spans="1:2" x14ac:dyDescent="0.25">
      <c r="A123" s="27">
        <v>40848</v>
      </c>
      <c r="B123" s="28">
        <v>0.23958333333333301</v>
      </c>
    </row>
    <row r="124" spans="1:2" x14ac:dyDescent="0.25">
      <c r="A124" s="27">
        <v>40878</v>
      </c>
      <c r="B124" s="28">
        <v>0.25</v>
      </c>
    </row>
    <row r="125" spans="1:2" x14ac:dyDescent="0.25">
      <c r="A125" s="27">
        <v>40909</v>
      </c>
      <c r="B125" s="28">
        <v>0.26041666666666702</v>
      </c>
    </row>
    <row r="126" spans="1:2" x14ac:dyDescent="0.25">
      <c r="A126" s="27">
        <v>40940</v>
      </c>
      <c r="B126" s="28">
        <v>0.27083333333333298</v>
      </c>
    </row>
    <row r="127" spans="1:2" x14ac:dyDescent="0.25">
      <c r="A127" s="27">
        <v>40969</v>
      </c>
      <c r="B127" s="28">
        <v>0.28125</v>
      </c>
    </row>
    <row r="128" spans="1:2" x14ac:dyDescent="0.25">
      <c r="A128" s="27">
        <v>41000</v>
      </c>
      <c r="B128" s="28">
        <v>0.29166666666666702</v>
      </c>
    </row>
    <row r="129" spans="1:2" x14ac:dyDescent="0.25">
      <c r="A129" s="27">
        <v>41030</v>
      </c>
      <c r="B129" s="28">
        <v>0.30208333333333298</v>
      </c>
    </row>
    <row r="130" spans="1:2" x14ac:dyDescent="0.25">
      <c r="A130" s="27">
        <v>41061</v>
      </c>
      <c r="B130" s="28">
        <v>0.3125</v>
      </c>
    </row>
    <row r="131" spans="1:2" x14ac:dyDescent="0.25">
      <c r="A131" s="27">
        <v>41091</v>
      </c>
      <c r="B131" s="28">
        <v>0.32291666666666702</v>
      </c>
    </row>
    <row r="132" spans="1:2" x14ac:dyDescent="0.25">
      <c r="A132" s="27">
        <v>41122</v>
      </c>
      <c r="B132" s="28">
        <v>0.33333333333333298</v>
      </c>
    </row>
    <row r="133" spans="1:2" x14ac:dyDescent="0.25">
      <c r="A133" s="27">
        <v>41153</v>
      </c>
      <c r="B133" s="28">
        <v>0.34375</v>
      </c>
    </row>
    <row r="134" spans="1:2" x14ac:dyDescent="0.25">
      <c r="A134" s="27">
        <v>41183</v>
      </c>
      <c r="B134" s="28">
        <v>0.35416666666666702</v>
      </c>
    </row>
    <row r="135" spans="1:2" x14ac:dyDescent="0.25">
      <c r="A135" s="27">
        <v>41214</v>
      </c>
      <c r="B135" s="28">
        <v>0.36458333333333298</v>
      </c>
    </row>
    <row r="136" spans="1:2" x14ac:dyDescent="0.25">
      <c r="A136" s="27">
        <v>41244</v>
      </c>
      <c r="B136" s="28">
        <v>0.375</v>
      </c>
    </row>
    <row r="137" spans="1:2" x14ac:dyDescent="0.25">
      <c r="A137" s="27">
        <v>41275</v>
      </c>
      <c r="B137" s="28">
        <v>0.38541666666666702</v>
      </c>
    </row>
    <row r="138" spans="1:2" x14ac:dyDescent="0.25">
      <c r="A138" s="27">
        <v>41306</v>
      </c>
      <c r="B138" s="28">
        <v>0.39583333333333298</v>
      </c>
    </row>
    <row r="139" spans="1:2" x14ac:dyDescent="0.25">
      <c r="A139" s="27">
        <v>41334</v>
      </c>
      <c r="B139" s="28">
        <v>0.40625</v>
      </c>
    </row>
    <row r="140" spans="1:2" x14ac:dyDescent="0.25">
      <c r="A140" s="27">
        <v>41365</v>
      </c>
      <c r="B140" s="28">
        <v>0.41666666666666702</v>
      </c>
    </row>
    <row r="141" spans="1:2" x14ac:dyDescent="0.25">
      <c r="A141" s="27">
        <v>41395</v>
      </c>
      <c r="B141" s="28">
        <v>0.42708333333333298</v>
      </c>
    </row>
    <row r="142" spans="1:2" x14ac:dyDescent="0.25">
      <c r="A142" s="27">
        <v>41426</v>
      </c>
      <c r="B142" s="28">
        <v>0.4375</v>
      </c>
    </row>
    <row r="143" spans="1:2" x14ac:dyDescent="0.25">
      <c r="A143" s="27">
        <v>41456</v>
      </c>
      <c r="B143" s="28">
        <v>0.44791666666666702</v>
      </c>
    </row>
    <row r="144" spans="1:2" x14ac:dyDescent="0.25">
      <c r="A144" s="27">
        <v>41487</v>
      </c>
      <c r="B144" s="28">
        <v>0.45833333333333298</v>
      </c>
    </row>
    <row r="145" spans="1:2" x14ac:dyDescent="0.25">
      <c r="A145" s="27">
        <v>41518</v>
      </c>
      <c r="B145" s="28">
        <v>0.46875</v>
      </c>
    </row>
    <row r="146" spans="1:2" x14ac:dyDescent="0.25">
      <c r="A146" s="27">
        <v>41548</v>
      </c>
      <c r="B146" s="28">
        <v>0.47916666666666702</v>
      </c>
    </row>
    <row r="147" spans="1:2" x14ac:dyDescent="0.25">
      <c r="A147" s="27">
        <v>41579</v>
      </c>
      <c r="B147" s="28">
        <v>0.48958333333333298</v>
      </c>
    </row>
    <row r="148" spans="1:2" x14ac:dyDescent="0.25">
      <c r="A148" s="27">
        <v>41609</v>
      </c>
      <c r="B148" s="28">
        <v>0.5</v>
      </c>
    </row>
    <row r="149" spans="1:2" x14ac:dyDescent="0.25">
      <c r="A149" s="27">
        <v>41640</v>
      </c>
      <c r="B149" s="28">
        <v>0.51041666666666696</v>
      </c>
    </row>
    <row r="150" spans="1:2" x14ac:dyDescent="0.25">
      <c r="A150" s="27">
        <v>41671</v>
      </c>
      <c r="B150" s="28">
        <v>0.52083333333333304</v>
      </c>
    </row>
    <row r="151" spans="1:2" x14ac:dyDescent="0.25">
      <c r="A151" s="27">
        <v>41699</v>
      </c>
      <c r="B151" s="28">
        <v>0.53125</v>
      </c>
    </row>
    <row r="152" spans="1:2" x14ac:dyDescent="0.25">
      <c r="A152" s="27">
        <v>41730</v>
      </c>
      <c r="B152" s="28">
        <v>0.54166666666666696</v>
      </c>
    </row>
    <row r="153" spans="1:2" x14ac:dyDescent="0.25">
      <c r="A153" s="27">
        <v>41760</v>
      </c>
      <c r="B153" s="28">
        <v>0.55208333333333304</v>
      </c>
    </row>
    <row r="154" spans="1:2" x14ac:dyDescent="0.25">
      <c r="A154" s="27">
        <v>41791</v>
      </c>
      <c r="B154" s="28">
        <v>0.5625</v>
      </c>
    </row>
    <row r="155" spans="1:2" x14ac:dyDescent="0.25">
      <c r="A155" s="27">
        <v>41821</v>
      </c>
      <c r="B155" s="28">
        <v>0.57291666666666696</v>
      </c>
    </row>
    <row r="156" spans="1:2" x14ac:dyDescent="0.25">
      <c r="A156" s="27">
        <v>41852</v>
      </c>
      <c r="B156" s="28">
        <v>0.58333333333333304</v>
      </c>
    </row>
    <row r="157" spans="1:2" x14ac:dyDescent="0.25">
      <c r="A157" s="27">
        <v>41883</v>
      </c>
      <c r="B157" s="28">
        <v>0.59375</v>
      </c>
    </row>
    <row r="158" spans="1:2" x14ac:dyDescent="0.25">
      <c r="A158" s="27">
        <v>41913</v>
      </c>
      <c r="B158" s="28">
        <v>0.60416666666666696</v>
      </c>
    </row>
    <row r="159" spans="1:2" x14ac:dyDescent="0.25">
      <c r="A159" s="27">
        <v>41944</v>
      </c>
      <c r="B159" s="28">
        <v>0.61458333333333304</v>
      </c>
    </row>
    <row r="160" spans="1:2" x14ac:dyDescent="0.25">
      <c r="A160" s="27">
        <v>41974</v>
      </c>
      <c r="B160" s="28">
        <v>0.625</v>
      </c>
    </row>
    <row r="161" spans="1:2" x14ac:dyDescent="0.25">
      <c r="A161" s="27">
        <v>42005</v>
      </c>
      <c r="B161" s="28">
        <v>0.63541666666666696</v>
      </c>
    </row>
    <row r="162" spans="1:2" x14ac:dyDescent="0.25">
      <c r="A162" s="27">
        <v>42036</v>
      </c>
      <c r="B162" s="28">
        <v>0.64583333333333304</v>
      </c>
    </row>
    <row r="163" spans="1:2" x14ac:dyDescent="0.25">
      <c r="A163" s="27">
        <v>42064</v>
      </c>
      <c r="B163" s="28">
        <v>0.65625</v>
      </c>
    </row>
    <row r="164" spans="1:2" x14ac:dyDescent="0.25">
      <c r="A164" s="27">
        <v>42095</v>
      </c>
      <c r="B164" s="28">
        <v>0.66666666666666696</v>
      </c>
    </row>
    <row r="165" spans="1:2" x14ac:dyDescent="0.25">
      <c r="A165" s="27">
        <v>42125</v>
      </c>
      <c r="B165" s="28">
        <v>0.67708333333333304</v>
      </c>
    </row>
    <row r="166" spans="1:2" x14ac:dyDescent="0.25">
      <c r="A166" s="27">
        <v>42156</v>
      </c>
      <c r="B166" s="28">
        <v>0.6875</v>
      </c>
    </row>
    <row r="167" spans="1:2" x14ac:dyDescent="0.25">
      <c r="A167" s="27">
        <v>42186</v>
      </c>
      <c r="B167" s="28">
        <v>0.69791666666666696</v>
      </c>
    </row>
    <row r="168" spans="1:2" x14ac:dyDescent="0.25">
      <c r="A168" s="27">
        <v>42217</v>
      </c>
      <c r="B168" s="28">
        <v>0.70833333333333304</v>
      </c>
    </row>
    <row r="169" spans="1:2" x14ac:dyDescent="0.25">
      <c r="A169" s="27">
        <v>42248</v>
      </c>
      <c r="B169" s="28">
        <v>0.71875</v>
      </c>
    </row>
    <row r="170" spans="1:2" x14ac:dyDescent="0.25">
      <c r="A170" s="27">
        <v>42278</v>
      </c>
      <c r="B170" s="28">
        <v>0.72916666666666696</v>
      </c>
    </row>
    <row r="171" spans="1:2" x14ac:dyDescent="0.25">
      <c r="A171" s="27">
        <v>42309</v>
      </c>
      <c r="B171" s="28">
        <v>0.73958333333333304</v>
      </c>
    </row>
    <row r="172" spans="1:2" x14ac:dyDescent="0.25">
      <c r="A172" s="27">
        <v>42339</v>
      </c>
      <c r="B172" s="28">
        <v>0.75</v>
      </c>
    </row>
    <row r="173" spans="1:2" x14ac:dyDescent="0.25">
      <c r="A173" s="27">
        <v>42370</v>
      </c>
      <c r="B173" s="28">
        <v>0.76041666666666696</v>
      </c>
    </row>
    <row r="174" spans="1:2" x14ac:dyDescent="0.25">
      <c r="A174" s="27">
        <v>42401</v>
      </c>
      <c r="B174" s="28">
        <v>0.77083333333333304</v>
      </c>
    </row>
    <row r="175" spans="1:2" x14ac:dyDescent="0.25">
      <c r="A175" s="27">
        <v>42430</v>
      </c>
      <c r="B175" s="28">
        <v>0.78125</v>
      </c>
    </row>
    <row r="176" spans="1:2" x14ac:dyDescent="0.25">
      <c r="A176" s="27">
        <v>42461</v>
      </c>
      <c r="B176" s="28">
        <v>0.79166666666666696</v>
      </c>
    </row>
    <row r="177" spans="1:2" x14ac:dyDescent="0.25">
      <c r="A177" s="27">
        <v>42491</v>
      </c>
      <c r="B177" s="28">
        <v>0.80208333333333304</v>
      </c>
    </row>
    <row r="178" spans="1:2" x14ac:dyDescent="0.25">
      <c r="A178" s="27">
        <v>42522</v>
      </c>
      <c r="B178" s="28">
        <v>0.8125</v>
      </c>
    </row>
    <row r="179" spans="1:2" x14ac:dyDescent="0.25">
      <c r="A179" s="27">
        <v>42552</v>
      </c>
      <c r="B179" s="28">
        <v>0.82291666666666696</v>
      </c>
    </row>
    <row r="180" spans="1:2" x14ac:dyDescent="0.25">
      <c r="A180" s="27">
        <v>42583</v>
      </c>
      <c r="B180" s="28">
        <v>0.83333333333333304</v>
      </c>
    </row>
    <row r="181" spans="1:2" x14ac:dyDescent="0.25">
      <c r="A181" s="27">
        <v>42614</v>
      </c>
      <c r="B181" s="28">
        <v>0.84375</v>
      </c>
    </row>
    <row r="182" spans="1:2" x14ac:dyDescent="0.25">
      <c r="A182" s="27">
        <v>42644</v>
      </c>
      <c r="B182" s="28">
        <v>0.85416666666666696</v>
      </c>
    </row>
    <row r="183" spans="1:2" x14ac:dyDescent="0.25">
      <c r="A183" s="27">
        <v>42675</v>
      </c>
      <c r="B183" s="28">
        <v>0.86458333333333304</v>
      </c>
    </row>
    <row r="184" spans="1:2" x14ac:dyDescent="0.25">
      <c r="A184" s="27">
        <v>42705</v>
      </c>
      <c r="B184" s="28">
        <v>0.875</v>
      </c>
    </row>
    <row r="185" spans="1:2" x14ac:dyDescent="0.25">
      <c r="A185" s="27">
        <v>42736</v>
      </c>
      <c r="B185" s="28">
        <v>0.88541666666666696</v>
      </c>
    </row>
    <row r="186" spans="1:2" x14ac:dyDescent="0.25">
      <c r="A186" s="27">
        <v>42767</v>
      </c>
      <c r="B186" s="28">
        <v>0.89583333333333304</v>
      </c>
    </row>
    <row r="187" spans="1:2" x14ac:dyDescent="0.25">
      <c r="A187" s="27">
        <v>42795</v>
      </c>
      <c r="B187" s="28">
        <v>0.90625</v>
      </c>
    </row>
    <row r="188" spans="1:2" x14ac:dyDescent="0.25">
      <c r="A188" s="27">
        <v>42826</v>
      </c>
      <c r="B188" s="28">
        <v>0.91666666666666696</v>
      </c>
    </row>
    <row r="189" spans="1:2" x14ac:dyDescent="0.25">
      <c r="A189" s="27">
        <v>42856</v>
      </c>
      <c r="B189" s="28">
        <v>0.92708333333333304</v>
      </c>
    </row>
    <row r="190" spans="1:2" x14ac:dyDescent="0.25">
      <c r="A190" s="27">
        <v>42887</v>
      </c>
      <c r="B190" s="28">
        <v>0.9375</v>
      </c>
    </row>
    <row r="191" spans="1:2" x14ac:dyDescent="0.25">
      <c r="A191" s="27">
        <v>42917</v>
      </c>
      <c r="B191" s="28">
        <v>0.94791666666666696</v>
      </c>
    </row>
    <row r="192" spans="1:2" x14ac:dyDescent="0.25">
      <c r="A192" s="27">
        <v>42948</v>
      </c>
      <c r="B192" s="28">
        <v>0.95833333333333304</v>
      </c>
    </row>
    <row r="193" spans="1:2" x14ac:dyDescent="0.25">
      <c r="A193" s="27">
        <v>42979</v>
      </c>
      <c r="B193" s="28">
        <v>0.96875</v>
      </c>
    </row>
    <row r="194" spans="1:2" x14ac:dyDescent="0.25">
      <c r="A194" s="27">
        <v>43009</v>
      </c>
      <c r="B194" s="28">
        <v>0.97916666666666696</v>
      </c>
    </row>
    <row r="195" spans="1:2" x14ac:dyDescent="0.25">
      <c r="A195" s="27">
        <v>43040</v>
      </c>
      <c r="B195" s="28">
        <v>0.98958333333333304</v>
      </c>
    </row>
    <row r="196" spans="1:2" x14ac:dyDescent="0.25">
      <c r="A196" s="27">
        <v>43070</v>
      </c>
    </row>
    <row r="197" spans="1:2" x14ac:dyDescent="0.25">
      <c r="A197" s="27">
        <v>43101</v>
      </c>
    </row>
    <row r="198" spans="1:2" x14ac:dyDescent="0.25">
      <c r="A198" s="27">
        <v>43132</v>
      </c>
    </row>
    <row r="199" spans="1:2" x14ac:dyDescent="0.25">
      <c r="A199" s="27">
        <v>43160</v>
      </c>
    </row>
    <row r="200" spans="1:2" x14ac:dyDescent="0.25">
      <c r="A200" s="27">
        <v>43191</v>
      </c>
    </row>
    <row r="201" spans="1:2" x14ac:dyDescent="0.25">
      <c r="A201" s="27">
        <v>43221</v>
      </c>
    </row>
    <row r="202" spans="1:2" x14ac:dyDescent="0.25">
      <c r="A202" s="27">
        <v>43252</v>
      </c>
    </row>
    <row r="203" spans="1:2" x14ac:dyDescent="0.25">
      <c r="A203" s="27">
        <v>43282</v>
      </c>
    </row>
    <row r="204" spans="1:2" x14ac:dyDescent="0.25">
      <c r="A204" s="27">
        <v>43313</v>
      </c>
    </row>
    <row r="205" spans="1:2" x14ac:dyDescent="0.25">
      <c r="A205" s="27">
        <v>43344</v>
      </c>
    </row>
    <row r="206" spans="1:2" x14ac:dyDescent="0.25">
      <c r="A206" s="27">
        <v>43374</v>
      </c>
    </row>
    <row r="207" spans="1:2" x14ac:dyDescent="0.25">
      <c r="A207" s="27">
        <v>43405</v>
      </c>
    </row>
    <row r="208" spans="1:2" x14ac:dyDescent="0.25">
      <c r="A208" s="27">
        <v>43435</v>
      </c>
    </row>
    <row r="209" spans="1:1" x14ac:dyDescent="0.25">
      <c r="A209" s="27">
        <v>43466</v>
      </c>
    </row>
    <row r="210" spans="1:1" x14ac:dyDescent="0.25">
      <c r="A210" s="27">
        <v>43497</v>
      </c>
    </row>
    <row r="211" spans="1:1" x14ac:dyDescent="0.25">
      <c r="A211" s="27">
        <v>43525</v>
      </c>
    </row>
    <row r="212" spans="1:1" x14ac:dyDescent="0.25">
      <c r="A212" s="27">
        <v>43556</v>
      </c>
    </row>
    <row r="213" spans="1:1" x14ac:dyDescent="0.25">
      <c r="A213" s="27">
        <v>43586</v>
      </c>
    </row>
    <row r="214" spans="1:1" x14ac:dyDescent="0.25">
      <c r="A214" s="27">
        <v>43617</v>
      </c>
    </row>
    <row r="215" spans="1:1" x14ac:dyDescent="0.25">
      <c r="A215" s="27">
        <v>43647</v>
      </c>
    </row>
    <row r="216" spans="1:1" x14ac:dyDescent="0.25">
      <c r="A216" s="27">
        <v>43678</v>
      </c>
    </row>
    <row r="217" spans="1:1" x14ac:dyDescent="0.25">
      <c r="A217" s="27">
        <v>43709</v>
      </c>
    </row>
    <row r="218" spans="1:1" x14ac:dyDescent="0.25">
      <c r="A218" s="27">
        <v>43739</v>
      </c>
    </row>
    <row r="219" spans="1:1" x14ac:dyDescent="0.25">
      <c r="A219" s="27">
        <v>43770</v>
      </c>
    </row>
    <row r="220" spans="1:1" x14ac:dyDescent="0.25">
      <c r="A220" s="27">
        <v>43800</v>
      </c>
    </row>
    <row r="221" spans="1:1" x14ac:dyDescent="0.25">
      <c r="A221" s="27">
        <v>43831</v>
      </c>
    </row>
    <row r="222" spans="1:1" x14ac:dyDescent="0.25">
      <c r="A222" s="27">
        <v>43862</v>
      </c>
    </row>
    <row r="223" spans="1:1" x14ac:dyDescent="0.25">
      <c r="A223" s="27">
        <v>43891</v>
      </c>
    </row>
    <row r="224" spans="1:1" x14ac:dyDescent="0.25">
      <c r="A224" s="27">
        <v>43922</v>
      </c>
    </row>
    <row r="225" spans="1:1" x14ac:dyDescent="0.25">
      <c r="A225" s="27">
        <v>43952</v>
      </c>
    </row>
    <row r="226" spans="1:1" x14ac:dyDescent="0.25">
      <c r="A226" s="27">
        <v>43983</v>
      </c>
    </row>
    <row r="227" spans="1:1" x14ac:dyDescent="0.25">
      <c r="A227" s="27">
        <v>44013</v>
      </c>
    </row>
    <row r="228" spans="1:1" x14ac:dyDescent="0.25">
      <c r="A228" s="27">
        <v>44044</v>
      </c>
    </row>
    <row r="229" spans="1:1" x14ac:dyDescent="0.25">
      <c r="A229" s="27">
        <v>44075</v>
      </c>
    </row>
    <row r="230" spans="1:1" x14ac:dyDescent="0.25">
      <c r="A230" s="27">
        <v>44105</v>
      </c>
    </row>
    <row r="231" spans="1:1" x14ac:dyDescent="0.25">
      <c r="A231" s="27">
        <v>44136</v>
      </c>
    </row>
    <row r="232" spans="1:1" x14ac:dyDescent="0.25">
      <c r="A232" s="27">
        <v>44166</v>
      </c>
    </row>
    <row r="233" spans="1:1" x14ac:dyDescent="0.25">
      <c r="A233" s="27">
        <v>44197</v>
      </c>
    </row>
    <row r="234" spans="1:1" x14ac:dyDescent="0.25">
      <c r="A234" s="27">
        <v>44228</v>
      </c>
    </row>
    <row r="235" spans="1:1" x14ac:dyDescent="0.25">
      <c r="A235" s="27">
        <v>44256</v>
      </c>
    </row>
    <row r="236" spans="1:1" x14ac:dyDescent="0.25">
      <c r="A236" s="27">
        <v>44287</v>
      </c>
    </row>
    <row r="237" spans="1:1" x14ac:dyDescent="0.25">
      <c r="A237" s="27">
        <v>44317</v>
      </c>
    </row>
    <row r="238" spans="1:1" x14ac:dyDescent="0.25">
      <c r="A238" s="27">
        <v>44348</v>
      </c>
    </row>
    <row r="239" spans="1:1" x14ac:dyDescent="0.25">
      <c r="A239" s="27">
        <v>44378</v>
      </c>
    </row>
    <row r="240" spans="1:1" x14ac:dyDescent="0.25">
      <c r="A240" s="27">
        <v>44409</v>
      </c>
    </row>
    <row r="241" spans="1:1" x14ac:dyDescent="0.25">
      <c r="A241" s="27">
        <v>44440</v>
      </c>
    </row>
    <row r="242" spans="1:1" x14ac:dyDescent="0.25">
      <c r="A242" s="27">
        <v>44470</v>
      </c>
    </row>
    <row r="243" spans="1:1" x14ac:dyDescent="0.25">
      <c r="A243" s="27">
        <v>44501</v>
      </c>
    </row>
    <row r="244" spans="1:1" x14ac:dyDescent="0.25">
      <c r="A244" s="27">
        <v>44531</v>
      </c>
    </row>
    <row r="245" spans="1:1" x14ac:dyDescent="0.25">
      <c r="A245" s="27">
        <v>44562</v>
      </c>
    </row>
    <row r="246" spans="1:1" x14ac:dyDescent="0.25">
      <c r="A246" s="27">
        <v>44593</v>
      </c>
    </row>
    <row r="247" spans="1:1" x14ac:dyDescent="0.25">
      <c r="A247" s="27">
        <v>44621</v>
      </c>
    </row>
    <row r="248" spans="1:1" x14ac:dyDescent="0.25">
      <c r="A248" s="27">
        <v>44652</v>
      </c>
    </row>
    <row r="249" spans="1:1" x14ac:dyDescent="0.25">
      <c r="A249" s="27">
        <v>44682</v>
      </c>
    </row>
    <row r="250" spans="1:1" x14ac:dyDescent="0.25">
      <c r="A250" s="27">
        <v>44713</v>
      </c>
    </row>
    <row r="251" spans="1:1" x14ac:dyDescent="0.25">
      <c r="A251" s="27">
        <v>44743</v>
      </c>
    </row>
    <row r="252" spans="1:1" x14ac:dyDescent="0.25">
      <c r="A252" s="27">
        <v>44774</v>
      </c>
    </row>
    <row r="253" spans="1:1" x14ac:dyDescent="0.25">
      <c r="A253" s="27">
        <v>44805</v>
      </c>
    </row>
    <row r="254" spans="1:1" x14ac:dyDescent="0.25">
      <c r="A254" s="27">
        <v>44835</v>
      </c>
    </row>
    <row r="255" spans="1:1" x14ac:dyDescent="0.25">
      <c r="A255" s="27">
        <v>44866</v>
      </c>
    </row>
    <row r="256" spans="1:1" x14ac:dyDescent="0.25">
      <c r="A256" s="27">
        <v>44896</v>
      </c>
    </row>
    <row r="257" spans="1:1" x14ac:dyDescent="0.25">
      <c r="A257" s="27">
        <v>44927</v>
      </c>
    </row>
    <row r="258" spans="1:1" x14ac:dyDescent="0.25">
      <c r="A258" s="27">
        <v>44958</v>
      </c>
    </row>
    <row r="259" spans="1:1" x14ac:dyDescent="0.25">
      <c r="A259" s="27">
        <v>44986</v>
      </c>
    </row>
    <row r="260" spans="1:1" x14ac:dyDescent="0.25">
      <c r="A260" s="27">
        <v>45017</v>
      </c>
    </row>
    <row r="261" spans="1:1" x14ac:dyDescent="0.25">
      <c r="A261" s="27">
        <v>45047</v>
      </c>
    </row>
    <row r="262" spans="1:1" x14ac:dyDescent="0.25">
      <c r="A262" s="27">
        <v>45078</v>
      </c>
    </row>
    <row r="263" spans="1:1" x14ac:dyDescent="0.25">
      <c r="A263" s="27">
        <v>45108</v>
      </c>
    </row>
    <row r="264" spans="1:1" x14ac:dyDescent="0.25">
      <c r="A264" s="27">
        <v>45139</v>
      </c>
    </row>
    <row r="265" spans="1:1" x14ac:dyDescent="0.25">
      <c r="A265" s="27">
        <v>45170</v>
      </c>
    </row>
    <row r="266" spans="1:1" x14ac:dyDescent="0.25">
      <c r="A266" s="27">
        <v>45200</v>
      </c>
    </row>
    <row r="267" spans="1:1" x14ac:dyDescent="0.25">
      <c r="A267" s="27">
        <v>45231</v>
      </c>
    </row>
    <row r="268" spans="1:1" x14ac:dyDescent="0.25">
      <c r="A268" s="27">
        <v>45261</v>
      </c>
    </row>
    <row r="269" spans="1:1" x14ac:dyDescent="0.25">
      <c r="A269" s="27">
        <v>45292</v>
      </c>
    </row>
    <row r="270" spans="1:1" x14ac:dyDescent="0.25">
      <c r="A270" s="27">
        <v>45323</v>
      </c>
    </row>
    <row r="271" spans="1:1" x14ac:dyDescent="0.25">
      <c r="A271" s="27">
        <v>45352</v>
      </c>
    </row>
    <row r="272" spans="1:1" x14ac:dyDescent="0.25">
      <c r="A272" s="27">
        <v>45383</v>
      </c>
    </row>
    <row r="273" spans="1:1" x14ac:dyDescent="0.25">
      <c r="A273" s="27">
        <v>45413</v>
      </c>
    </row>
    <row r="274" spans="1:1" x14ac:dyDescent="0.25">
      <c r="A274" s="27">
        <v>45444</v>
      </c>
    </row>
    <row r="275" spans="1:1" x14ac:dyDescent="0.25">
      <c r="A275" s="27">
        <v>45474</v>
      </c>
    </row>
    <row r="276" spans="1:1" x14ac:dyDescent="0.25">
      <c r="A276" s="27">
        <v>45505</v>
      </c>
    </row>
    <row r="277" spans="1:1" x14ac:dyDescent="0.25">
      <c r="A277" s="27">
        <v>45536</v>
      </c>
    </row>
    <row r="278" spans="1:1" x14ac:dyDescent="0.25">
      <c r="A278" s="27">
        <v>45566</v>
      </c>
    </row>
    <row r="279" spans="1:1" x14ac:dyDescent="0.25">
      <c r="A279" s="27">
        <v>45597</v>
      </c>
    </row>
    <row r="280" spans="1:1" x14ac:dyDescent="0.25">
      <c r="A280" s="27">
        <v>45627</v>
      </c>
    </row>
    <row r="281" spans="1:1" x14ac:dyDescent="0.25">
      <c r="A281" s="27">
        <v>45658</v>
      </c>
    </row>
    <row r="282" spans="1:1" x14ac:dyDescent="0.25">
      <c r="A282" s="27">
        <v>45689</v>
      </c>
    </row>
    <row r="283" spans="1:1" x14ac:dyDescent="0.25">
      <c r="A283" s="27">
        <v>45717</v>
      </c>
    </row>
    <row r="284" spans="1:1" x14ac:dyDescent="0.25">
      <c r="A284" s="27">
        <v>45748</v>
      </c>
    </row>
    <row r="285" spans="1:1" x14ac:dyDescent="0.25">
      <c r="A285" s="27">
        <v>45778</v>
      </c>
    </row>
    <row r="286" spans="1:1" x14ac:dyDescent="0.25">
      <c r="A286" s="27">
        <v>45809</v>
      </c>
    </row>
    <row r="287" spans="1:1" x14ac:dyDescent="0.25">
      <c r="A287" s="27">
        <v>45839</v>
      </c>
    </row>
    <row r="288" spans="1:1" x14ac:dyDescent="0.25">
      <c r="A288" s="27">
        <v>45870</v>
      </c>
    </row>
    <row r="289" spans="1:1" x14ac:dyDescent="0.25">
      <c r="A289" s="27">
        <v>45901</v>
      </c>
    </row>
    <row r="290" spans="1:1" x14ac:dyDescent="0.25">
      <c r="A290" s="27">
        <v>45931</v>
      </c>
    </row>
    <row r="291" spans="1:1" x14ac:dyDescent="0.25">
      <c r="A291" s="27">
        <v>45962</v>
      </c>
    </row>
    <row r="292" spans="1:1" x14ac:dyDescent="0.25">
      <c r="A292" s="27">
        <v>45992</v>
      </c>
    </row>
    <row r="293" spans="1:1" x14ac:dyDescent="0.25">
      <c r="A293" s="27">
        <v>46023</v>
      </c>
    </row>
    <row r="294" spans="1:1" x14ac:dyDescent="0.25">
      <c r="A294" s="27">
        <v>46054</v>
      </c>
    </row>
    <row r="295" spans="1:1" x14ac:dyDescent="0.25">
      <c r="A295" s="27">
        <v>46082</v>
      </c>
    </row>
    <row r="296" spans="1:1" x14ac:dyDescent="0.25">
      <c r="A296" s="27">
        <v>46113</v>
      </c>
    </row>
    <row r="297" spans="1:1" x14ac:dyDescent="0.25">
      <c r="A297" s="27">
        <v>46143</v>
      </c>
    </row>
    <row r="298" spans="1:1" x14ac:dyDescent="0.25">
      <c r="A298" s="27">
        <v>46174</v>
      </c>
    </row>
    <row r="299" spans="1:1" x14ac:dyDescent="0.25">
      <c r="A299" s="27">
        <v>46204</v>
      </c>
    </row>
    <row r="300" spans="1:1" x14ac:dyDescent="0.25">
      <c r="A300" s="27">
        <v>46235</v>
      </c>
    </row>
    <row r="301" spans="1:1" x14ac:dyDescent="0.25">
      <c r="A301" s="27">
        <v>46266</v>
      </c>
    </row>
    <row r="302" spans="1:1" x14ac:dyDescent="0.25">
      <c r="A302" s="27">
        <v>46296</v>
      </c>
    </row>
    <row r="303" spans="1:1" x14ac:dyDescent="0.25">
      <c r="A303" s="27">
        <v>46327</v>
      </c>
    </row>
    <row r="304" spans="1:1" x14ac:dyDescent="0.25">
      <c r="A304" s="27">
        <v>46357</v>
      </c>
    </row>
    <row r="305" spans="1:1" x14ac:dyDescent="0.25">
      <c r="A305" s="27">
        <v>46388</v>
      </c>
    </row>
    <row r="306" spans="1:1" x14ac:dyDescent="0.25">
      <c r="A306" s="27">
        <v>46419</v>
      </c>
    </row>
    <row r="307" spans="1:1" x14ac:dyDescent="0.25">
      <c r="A307" s="27">
        <v>46447</v>
      </c>
    </row>
    <row r="308" spans="1:1" x14ac:dyDescent="0.25">
      <c r="A308" s="27">
        <v>46478</v>
      </c>
    </row>
    <row r="309" spans="1:1" x14ac:dyDescent="0.25">
      <c r="A309" s="27">
        <v>46508</v>
      </c>
    </row>
    <row r="310" spans="1:1" x14ac:dyDescent="0.25">
      <c r="A310" s="27">
        <v>46539</v>
      </c>
    </row>
    <row r="311" spans="1:1" x14ac:dyDescent="0.25">
      <c r="A311" s="27">
        <v>46569</v>
      </c>
    </row>
    <row r="312" spans="1:1" x14ac:dyDescent="0.25">
      <c r="A312" s="27">
        <v>46600</v>
      </c>
    </row>
    <row r="313" spans="1:1" x14ac:dyDescent="0.25">
      <c r="A313" s="27">
        <v>46631</v>
      </c>
    </row>
    <row r="314" spans="1:1" x14ac:dyDescent="0.25">
      <c r="A314" s="27">
        <v>46661</v>
      </c>
    </row>
    <row r="315" spans="1:1" x14ac:dyDescent="0.25">
      <c r="A315" s="27">
        <v>46692</v>
      </c>
    </row>
    <row r="316" spans="1:1" x14ac:dyDescent="0.25">
      <c r="A316" s="27">
        <v>46722</v>
      </c>
    </row>
    <row r="317" spans="1:1" x14ac:dyDescent="0.25">
      <c r="A317" s="27">
        <v>46753</v>
      </c>
    </row>
    <row r="318" spans="1:1" x14ac:dyDescent="0.25">
      <c r="A318" s="27">
        <v>46784</v>
      </c>
    </row>
    <row r="319" spans="1:1" x14ac:dyDescent="0.25">
      <c r="A319" s="27">
        <v>46813</v>
      </c>
    </row>
    <row r="320" spans="1:1" x14ac:dyDescent="0.25">
      <c r="A320" s="27">
        <v>46844</v>
      </c>
    </row>
    <row r="321" spans="1:1" x14ac:dyDescent="0.25">
      <c r="A321" s="27">
        <v>46874</v>
      </c>
    </row>
    <row r="322" spans="1:1" x14ac:dyDescent="0.25">
      <c r="A322" s="27">
        <v>46905</v>
      </c>
    </row>
    <row r="323" spans="1:1" x14ac:dyDescent="0.25">
      <c r="A323" s="27">
        <v>46935</v>
      </c>
    </row>
    <row r="324" spans="1:1" x14ac:dyDescent="0.25">
      <c r="A324" s="27">
        <v>46966</v>
      </c>
    </row>
    <row r="325" spans="1:1" x14ac:dyDescent="0.25">
      <c r="A325" s="27">
        <v>46997</v>
      </c>
    </row>
    <row r="326" spans="1:1" x14ac:dyDescent="0.25">
      <c r="A326" s="27">
        <v>47027</v>
      </c>
    </row>
    <row r="327" spans="1:1" x14ac:dyDescent="0.25">
      <c r="A327" s="27">
        <v>47058</v>
      </c>
    </row>
    <row r="328" spans="1:1" x14ac:dyDescent="0.25">
      <c r="A328" s="27">
        <v>47088</v>
      </c>
    </row>
    <row r="329" spans="1:1" x14ac:dyDescent="0.25">
      <c r="A329" s="27">
        <v>47119</v>
      </c>
    </row>
    <row r="330" spans="1:1" x14ac:dyDescent="0.25">
      <c r="A330" s="27">
        <v>47150</v>
      </c>
    </row>
    <row r="331" spans="1:1" x14ac:dyDescent="0.25">
      <c r="A331" s="27">
        <v>47178</v>
      </c>
    </row>
    <row r="332" spans="1:1" x14ac:dyDescent="0.25">
      <c r="A332" s="27">
        <v>47209</v>
      </c>
    </row>
    <row r="333" spans="1:1" x14ac:dyDescent="0.25">
      <c r="A333" s="27">
        <v>47239</v>
      </c>
    </row>
    <row r="334" spans="1:1" x14ac:dyDescent="0.25">
      <c r="A334" s="27">
        <v>47270</v>
      </c>
    </row>
    <row r="335" spans="1:1" x14ac:dyDescent="0.25">
      <c r="A335" s="27">
        <v>47300</v>
      </c>
    </row>
    <row r="336" spans="1:1" x14ac:dyDescent="0.25">
      <c r="A336" s="27">
        <v>47331</v>
      </c>
    </row>
    <row r="337" spans="1:1" x14ac:dyDescent="0.25">
      <c r="A337" s="27">
        <v>47362</v>
      </c>
    </row>
    <row r="338" spans="1:1" x14ac:dyDescent="0.25">
      <c r="A338" s="27">
        <v>47392</v>
      </c>
    </row>
    <row r="339" spans="1:1" x14ac:dyDescent="0.25">
      <c r="A339" s="27">
        <v>47423</v>
      </c>
    </row>
    <row r="340" spans="1:1" x14ac:dyDescent="0.25">
      <c r="A340" s="27">
        <v>47453</v>
      </c>
    </row>
    <row r="341" spans="1:1" x14ac:dyDescent="0.25">
      <c r="A341" s="27">
        <v>47484</v>
      </c>
    </row>
    <row r="342" spans="1:1" x14ac:dyDescent="0.25">
      <c r="A342" s="27">
        <v>47515</v>
      </c>
    </row>
    <row r="343" spans="1:1" x14ac:dyDescent="0.25">
      <c r="A343" s="27">
        <v>47543</v>
      </c>
    </row>
    <row r="344" spans="1:1" x14ac:dyDescent="0.25">
      <c r="A344" s="27">
        <v>47574</v>
      </c>
    </row>
    <row r="345" spans="1:1" x14ac:dyDescent="0.25">
      <c r="A345" s="27">
        <v>47604</v>
      </c>
    </row>
    <row r="346" spans="1:1" x14ac:dyDescent="0.25">
      <c r="A346" s="27">
        <v>47635</v>
      </c>
    </row>
    <row r="347" spans="1:1" x14ac:dyDescent="0.25">
      <c r="A347" s="27">
        <v>47665</v>
      </c>
    </row>
    <row r="348" spans="1:1" x14ac:dyDescent="0.25">
      <c r="A348" s="27">
        <v>47696</v>
      </c>
    </row>
    <row r="349" spans="1:1" x14ac:dyDescent="0.25">
      <c r="A349" s="27">
        <v>47727</v>
      </c>
    </row>
    <row r="350" spans="1:1" x14ac:dyDescent="0.25">
      <c r="A350" s="27">
        <v>47757</v>
      </c>
    </row>
    <row r="351" spans="1:1" x14ac:dyDescent="0.25">
      <c r="A351" s="27">
        <v>47788</v>
      </c>
    </row>
    <row r="352" spans="1:1" x14ac:dyDescent="0.25">
      <c r="A352" s="27">
        <v>47818</v>
      </c>
    </row>
    <row r="353" spans="1:1" x14ac:dyDescent="0.25">
      <c r="A353" s="27">
        <v>47849</v>
      </c>
    </row>
    <row r="354" spans="1:1" x14ac:dyDescent="0.25">
      <c r="A354" s="27">
        <v>47880</v>
      </c>
    </row>
    <row r="355" spans="1:1" x14ac:dyDescent="0.25">
      <c r="A355" s="27">
        <v>47908</v>
      </c>
    </row>
    <row r="356" spans="1:1" x14ac:dyDescent="0.25">
      <c r="A356" s="27">
        <v>47939</v>
      </c>
    </row>
    <row r="357" spans="1:1" x14ac:dyDescent="0.25">
      <c r="A357" s="27">
        <v>47969</v>
      </c>
    </row>
    <row r="358" spans="1:1" x14ac:dyDescent="0.25">
      <c r="A358" s="27">
        <v>48000</v>
      </c>
    </row>
    <row r="359" spans="1:1" x14ac:dyDescent="0.25">
      <c r="A359" s="27">
        <v>48030</v>
      </c>
    </row>
    <row r="360" spans="1:1" x14ac:dyDescent="0.25">
      <c r="A360" s="27">
        <v>48061</v>
      </c>
    </row>
    <row r="361" spans="1:1" x14ac:dyDescent="0.25">
      <c r="A361" s="27">
        <v>48092</v>
      </c>
    </row>
    <row r="362" spans="1:1" x14ac:dyDescent="0.25">
      <c r="A362" s="27">
        <v>48122</v>
      </c>
    </row>
    <row r="363" spans="1:1" x14ac:dyDescent="0.25">
      <c r="A363" s="27">
        <v>48153</v>
      </c>
    </row>
    <row r="364" spans="1:1" x14ac:dyDescent="0.25">
      <c r="A364" s="27">
        <v>48183</v>
      </c>
    </row>
    <row r="365" spans="1:1" x14ac:dyDescent="0.25">
      <c r="A365" s="27">
        <v>48214</v>
      </c>
    </row>
    <row r="366" spans="1:1" x14ac:dyDescent="0.25">
      <c r="A366" s="27">
        <v>48245</v>
      </c>
    </row>
    <row r="367" spans="1:1" x14ac:dyDescent="0.25">
      <c r="A367" s="27">
        <v>48274</v>
      </c>
    </row>
    <row r="368" spans="1:1" x14ac:dyDescent="0.25">
      <c r="A368" s="27">
        <v>48305</v>
      </c>
    </row>
    <row r="369" spans="1:1" x14ac:dyDescent="0.25">
      <c r="A369" s="27">
        <v>48335</v>
      </c>
    </row>
    <row r="370" spans="1:1" x14ac:dyDescent="0.25">
      <c r="A370" s="27">
        <v>48366</v>
      </c>
    </row>
    <row r="371" spans="1:1" x14ac:dyDescent="0.25">
      <c r="A371" s="27">
        <v>48396</v>
      </c>
    </row>
    <row r="372" spans="1:1" x14ac:dyDescent="0.25">
      <c r="A372" s="27">
        <v>48427</v>
      </c>
    </row>
    <row r="373" spans="1:1" x14ac:dyDescent="0.25">
      <c r="A373" s="27">
        <v>48458</v>
      </c>
    </row>
    <row r="374" spans="1:1" x14ac:dyDescent="0.25">
      <c r="A374" s="27">
        <v>48488</v>
      </c>
    </row>
    <row r="375" spans="1:1" x14ac:dyDescent="0.25">
      <c r="A375" s="27">
        <v>48519</v>
      </c>
    </row>
    <row r="376" spans="1:1" x14ac:dyDescent="0.25">
      <c r="A376" s="27">
        <v>48549</v>
      </c>
    </row>
    <row r="377" spans="1:1" x14ac:dyDescent="0.25">
      <c r="A377" s="27">
        <v>48580</v>
      </c>
    </row>
    <row r="378" spans="1:1" x14ac:dyDescent="0.25">
      <c r="A378" s="27">
        <v>48611</v>
      </c>
    </row>
    <row r="379" spans="1:1" x14ac:dyDescent="0.25">
      <c r="A379" s="27">
        <v>48639</v>
      </c>
    </row>
    <row r="380" spans="1:1" x14ac:dyDescent="0.25">
      <c r="A380" s="27">
        <v>48670</v>
      </c>
    </row>
    <row r="381" spans="1:1" x14ac:dyDescent="0.25">
      <c r="A381" s="27">
        <v>48700</v>
      </c>
    </row>
    <row r="382" spans="1:1" x14ac:dyDescent="0.25">
      <c r="A382" s="27">
        <v>48731</v>
      </c>
    </row>
    <row r="383" spans="1:1" x14ac:dyDescent="0.25">
      <c r="A383" s="27">
        <v>48761</v>
      </c>
    </row>
    <row r="384" spans="1:1" x14ac:dyDescent="0.25">
      <c r="A384" s="27">
        <v>48792</v>
      </c>
    </row>
    <row r="385" spans="1:1" x14ac:dyDescent="0.25">
      <c r="A385" s="27">
        <v>48823</v>
      </c>
    </row>
    <row r="386" spans="1:1" x14ac:dyDescent="0.25">
      <c r="A386" s="27">
        <v>48853</v>
      </c>
    </row>
    <row r="387" spans="1:1" x14ac:dyDescent="0.25">
      <c r="A387" s="27">
        <v>48884</v>
      </c>
    </row>
    <row r="388" spans="1:1" x14ac:dyDescent="0.25">
      <c r="A388" s="27">
        <v>48914</v>
      </c>
    </row>
    <row r="389" spans="1:1" x14ac:dyDescent="0.25">
      <c r="A389" s="27">
        <v>48945</v>
      </c>
    </row>
    <row r="390" spans="1:1" x14ac:dyDescent="0.25">
      <c r="A390" s="27">
        <v>48976</v>
      </c>
    </row>
    <row r="391" spans="1:1" x14ac:dyDescent="0.25">
      <c r="A391" s="27">
        <v>49004</v>
      </c>
    </row>
    <row r="392" spans="1:1" x14ac:dyDescent="0.25">
      <c r="A392" s="27">
        <v>49035</v>
      </c>
    </row>
    <row r="393" spans="1:1" x14ac:dyDescent="0.25">
      <c r="A393" s="27">
        <v>49065</v>
      </c>
    </row>
    <row r="394" spans="1:1" x14ac:dyDescent="0.25">
      <c r="A394" s="27">
        <v>49096</v>
      </c>
    </row>
    <row r="395" spans="1:1" x14ac:dyDescent="0.25">
      <c r="A395" s="27">
        <v>49126</v>
      </c>
    </row>
    <row r="396" spans="1:1" x14ac:dyDescent="0.25">
      <c r="A396" s="27">
        <v>49157</v>
      </c>
    </row>
    <row r="397" spans="1:1" x14ac:dyDescent="0.25">
      <c r="A397" s="27">
        <v>49188</v>
      </c>
    </row>
    <row r="398" spans="1:1" x14ac:dyDescent="0.25">
      <c r="A398" s="27">
        <v>49218</v>
      </c>
    </row>
    <row r="399" spans="1:1" x14ac:dyDescent="0.25">
      <c r="A399" s="27">
        <v>49249</v>
      </c>
    </row>
    <row r="400" spans="1:1" x14ac:dyDescent="0.25">
      <c r="A400" s="27">
        <v>49279</v>
      </c>
    </row>
    <row r="401" spans="1:1" x14ac:dyDescent="0.25">
      <c r="A401" s="27">
        <v>49310</v>
      </c>
    </row>
    <row r="402" spans="1:1" x14ac:dyDescent="0.25">
      <c r="A402" s="27">
        <v>49341</v>
      </c>
    </row>
    <row r="403" spans="1:1" x14ac:dyDescent="0.25">
      <c r="A403" s="27">
        <v>49369</v>
      </c>
    </row>
    <row r="404" spans="1:1" x14ac:dyDescent="0.25">
      <c r="A404" s="27">
        <v>49400</v>
      </c>
    </row>
    <row r="405" spans="1:1" x14ac:dyDescent="0.25">
      <c r="A405" s="27">
        <v>49430</v>
      </c>
    </row>
    <row r="406" spans="1:1" x14ac:dyDescent="0.25">
      <c r="A406" s="27">
        <v>49461</v>
      </c>
    </row>
    <row r="407" spans="1:1" x14ac:dyDescent="0.25">
      <c r="A407" s="27">
        <v>49491</v>
      </c>
    </row>
    <row r="408" spans="1:1" x14ac:dyDescent="0.25">
      <c r="A408" s="27">
        <v>49522</v>
      </c>
    </row>
    <row r="409" spans="1:1" x14ac:dyDescent="0.25">
      <c r="A409" s="27">
        <v>49553</v>
      </c>
    </row>
    <row r="410" spans="1:1" x14ac:dyDescent="0.25">
      <c r="A410" s="27">
        <v>49583</v>
      </c>
    </row>
    <row r="411" spans="1:1" x14ac:dyDescent="0.25">
      <c r="A411" s="27">
        <v>49614</v>
      </c>
    </row>
    <row r="412" spans="1:1" x14ac:dyDescent="0.25">
      <c r="A412" s="27">
        <v>49644</v>
      </c>
    </row>
    <row r="413" spans="1:1" x14ac:dyDescent="0.25">
      <c r="A413" s="27">
        <v>49675</v>
      </c>
    </row>
    <row r="414" spans="1:1" x14ac:dyDescent="0.25">
      <c r="A414" s="27">
        <v>49706</v>
      </c>
    </row>
    <row r="415" spans="1:1" x14ac:dyDescent="0.25">
      <c r="A415" s="27">
        <v>49735</v>
      </c>
    </row>
    <row r="416" spans="1:1" x14ac:dyDescent="0.25">
      <c r="A416" s="27">
        <v>49766</v>
      </c>
    </row>
    <row r="417" spans="1:1" x14ac:dyDescent="0.25">
      <c r="A417" s="27">
        <v>49796</v>
      </c>
    </row>
    <row r="418" spans="1:1" x14ac:dyDescent="0.25">
      <c r="A418" s="27">
        <v>49827</v>
      </c>
    </row>
    <row r="419" spans="1:1" x14ac:dyDescent="0.25">
      <c r="A419" s="27">
        <v>49857</v>
      </c>
    </row>
    <row r="420" spans="1:1" x14ac:dyDescent="0.25">
      <c r="A420" s="27">
        <v>49888</v>
      </c>
    </row>
    <row r="421" spans="1:1" x14ac:dyDescent="0.25">
      <c r="A421" s="27">
        <v>49919</v>
      </c>
    </row>
    <row r="422" spans="1:1" x14ac:dyDescent="0.25">
      <c r="A422" s="27">
        <v>49949</v>
      </c>
    </row>
    <row r="423" spans="1:1" x14ac:dyDescent="0.25">
      <c r="A423" s="27">
        <v>49980</v>
      </c>
    </row>
    <row r="424" spans="1:1" x14ac:dyDescent="0.25">
      <c r="A424" s="27">
        <v>50010</v>
      </c>
    </row>
    <row r="425" spans="1:1" x14ac:dyDescent="0.25">
      <c r="A425" s="27">
        <v>50041</v>
      </c>
    </row>
    <row r="426" spans="1:1" x14ac:dyDescent="0.25">
      <c r="A426" s="27">
        <v>50072</v>
      </c>
    </row>
    <row r="427" spans="1:1" x14ac:dyDescent="0.25">
      <c r="A427" s="27">
        <v>50100</v>
      </c>
    </row>
    <row r="428" spans="1:1" x14ac:dyDescent="0.25">
      <c r="A428" s="27">
        <v>50131</v>
      </c>
    </row>
    <row r="429" spans="1:1" x14ac:dyDescent="0.25">
      <c r="A429" s="27">
        <v>50161</v>
      </c>
    </row>
    <row r="430" spans="1:1" x14ac:dyDescent="0.25">
      <c r="A430" s="27">
        <v>50192</v>
      </c>
    </row>
    <row r="431" spans="1:1" x14ac:dyDescent="0.25">
      <c r="A431" s="27">
        <v>50222</v>
      </c>
    </row>
    <row r="432" spans="1:1" x14ac:dyDescent="0.25">
      <c r="A432" s="27">
        <v>50253</v>
      </c>
    </row>
    <row r="433" spans="1:1" x14ac:dyDescent="0.25">
      <c r="A433" s="27">
        <v>50284</v>
      </c>
    </row>
    <row r="434" spans="1:1" x14ac:dyDescent="0.25">
      <c r="A434" s="27">
        <v>50314</v>
      </c>
    </row>
    <row r="435" spans="1:1" x14ac:dyDescent="0.25">
      <c r="A435" s="27">
        <v>50345</v>
      </c>
    </row>
    <row r="436" spans="1:1" x14ac:dyDescent="0.25">
      <c r="A436" s="27">
        <v>50375</v>
      </c>
    </row>
    <row r="437" spans="1:1" x14ac:dyDescent="0.25">
      <c r="A437" s="27">
        <v>50406</v>
      </c>
    </row>
    <row r="438" spans="1:1" x14ac:dyDescent="0.25">
      <c r="A438" s="27">
        <v>50437</v>
      </c>
    </row>
    <row r="439" spans="1:1" x14ac:dyDescent="0.25">
      <c r="A439" s="27">
        <v>50465</v>
      </c>
    </row>
    <row r="440" spans="1:1" x14ac:dyDescent="0.25">
      <c r="A440" s="27">
        <v>50496</v>
      </c>
    </row>
    <row r="441" spans="1:1" x14ac:dyDescent="0.25">
      <c r="A441" s="27">
        <v>50526</v>
      </c>
    </row>
    <row r="442" spans="1:1" x14ac:dyDescent="0.25">
      <c r="A442" s="27">
        <v>50557</v>
      </c>
    </row>
    <row r="443" spans="1:1" x14ac:dyDescent="0.25">
      <c r="A443" s="27">
        <v>50587</v>
      </c>
    </row>
    <row r="444" spans="1:1" x14ac:dyDescent="0.25">
      <c r="A444" s="27">
        <v>50618</v>
      </c>
    </row>
    <row r="445" spans="1:1" x14ac:dyDescent="0.25">
      <c r="A445" s="27">
        <v>50649</v>
      </c>
    </row>
    <row r="446" spans="1:1" x14ac:dyDescent="0.25">
      <c r="A446" s="27">
        <v>50679</v>
      </c>
    </row>
    <row r="447" spans="1:1" x14ac:dyDescent="0.25">
      <c r="A447" s="27">
        <v>50710</v>
      </c>
    </row>
    <row r="448" spans="1:1" x14ac:dyDescent="0.25">
      <c r="A448" s="27">
        <v>50740</v>
      </c>
    </row>
    <row r="449" spans="1:1" x14ac:dyDescent="0.25">
      <c r="A449" s="27">
        <v>50771</v>
      </c>
    </row>
    <row r="450" spans="1:1" x14ac:dyDescent="0.25">
      <c r="A450" s="27">
        <v>50802</v>
      </c>
    </row>
    <row r="451" spans="1:1" x14ac:dyDescent="0.25">
      <c r="A451" s="27">
        <v>50830</v>
      </c>
    </row>
    <row r="452" spans="1:1" x14ac:dyDescent="0.25">
      <c r="A452" s="27">
        <v>50861</v>
      </c>
    </row>
    <row r="453" spans="1:1" x14ac:dyDescent="0.25">
      <c r="A453" s="27">
        <v>50891</v>
      </c>
    </row>
    <row r="454" spans="1:1" x14ac:dyDescent="0.25">
      <c r="A454" s="27">
        <v>50922</v>
      </c>
    </row>
    <row r="455" spans="1:1" x14ac:dyDescent="0.25">
      <c r="A455" s="27">
        <v>50952</v>
      </c>
    </row>
    <row r="456" spans="1:1" x14ac:dyDescent="0.25">
      <c r="A456" s="27">
        <v>50983</v>
      </c>
    </row>
    <row r="457" spans="1:1" x14ac:dyDescent="0.25">
      <c r="A457" s="27">
        <v>51014</v>
      </c>
    </row>
    <row r="458" spans="1:1" x14ac:dyDescent="0.25">
      <c r="A458" s="27">
        <v>51044</v>
      </c>
    </row>
    <row r="459" spans="1:1" x14ac:dyDescent="0.25">
      <c r="A459" s="27">
        <v>51075</v>
      </c>
    </row>
    <row r="460" spans="1:1" x14ac:dyDescent="0.25">
      <c r="A460" s="27">
        <v>51105</v>
      </c>
    </row>
    <row r="461" spans="1:1" x14ac:dyDescent="0.25">
      <c r="A461" s="27">
        <v>51136</v>
      </c>
    </row>
    <row r="462" spans="1:1" x14ac:dyDescent="0.25">
      <c r="A462" s="27">
        <v>51167</v>
      </c>
    </row>
    <row r="463" spans="1:1" x14ac:dyDescent="0.25">
      <c r="A463" s="27">
        <v>51196</v>
      </c>
    </row>
    <row r="464" spans="1:1" x14ac:dyDescent="0.25">
      <c r="A464" s="27">
        <v>51227</v>
      </c>
    </row>
    <row r="465" spans="1:1" x14ac:dyDescent="0.25">
      <c r="A465" s="27">
        <v>51257</v>
      </c>
    </row>
    <row r="466" spans="1:1" x14ac:dyDescent="0.25">
      <c r="A466" s="27">
        <v>51288</v>
      </c>
    </row>
    <row r="467" spans="1:1" x14ac:dyDescent="0.25">
      <c r="A467" s="27">
        <v>51318</v>
      </c>
    </row>
    <row r="468" spans="1:1" x14ac:dyDescent="0.25">
      <c r="A468" s="27">
        <v>51349</v>
      </c>
    </row>
    <row r="469" spans="1:1" x14ac:dyDescent="0.25">
      <c r="A469" s="27">
        <v>51380</v>
      </c>
    </row>
    <row r="470" spans="1:1" x14ac:dyDescent="0.25">
      <c r="A470" s="27">
        <v>51410</v>
      </c>
    </row>
    <row r="471" spans="1:1" x14ac:dyDescent="0.25">
      <c r="A471" s="27">
        <v>51441</v>
      </c>
    </row>
    <row r="472" spans="1:1" x14ac:dyDescent="0.25">
      <c r="A472" s="27">
        <v>51471</v>
      </c>
    </row>
    <row r="473" spans="1:1" x14ac:dyDescent="0.25">
      <c r="A473" s="27">
        <v>51502</v>
      </c>
    </row>
    <row r="474" spans="1:1" x14ac:dyDescent="0.25">
      <c r="A474" s="27">
        <v>51533</v>
      </c>
    </row>
    <row r="475" spans="1:1" x14ac:dyDescent="0.25">
      <c r="A475" s="27">
        <v>51561</v>
      </c>
    </row>
    <row r="476" spans="1:1" x14ac:dyDescent="0.25">
      <c r="A476" s="27">
        <v>51592</v>
      </c>
    </row>
    <row r="477" spans="1:1" x14ac:dyDescent="0.25">
      <c r="A477" s="27">
        <v>51622</v>
      </c>
    </row>
    <row r="478" spans="1:1" x14ac:dyDescent="0.25">
      <c r="A478" s="27">
        <v>51653</v>
      </c>
    </row>
    <row r="479" spans="1:1" x14ac:dyDescent="0.25">
      <c r="A479" s="27">
        <v>51683</v>
      </c>
    </row>
    <row r="480" spans="1:1" x14ac:dyDescent="0.25">
      <c r="A480" s="27">
        <v>51714</v>
      </c>
    </row>
    <row r="481" spans="1:1" x14ac:dyDescent="0.25">
      <c r="A481" s="27">
        <v>51745</v>
      </c>
    </row>
    <row r="482" spans="1:1" x14ac:dyDescent="0.25">
      <c r="A482" s="27">
        <v>51775</v>
      </c>
    </row>
    <row r="483" spans="1:1" x14ac:dyDescent="0.25">
      <c r="A483" s="27">
        <v>51806</v>
      </c>
    </row>
    <row r="484" spans="1:1" x14ac:dyDescent="0.25">
      <c r="A484" s="27">
        <v>51836</v>
      </c>
    </row>
    <row r="485" spans="1:1" x14ac:dyDescent="0.25">
      <c r="A485" s="27">
        <v>51867</v>
      </c>
    </row>
    <row r="486" spans="1:1" x14ac:dyDescent="0.25">
      <c r="A486" s="27">
        <v>51898</v>
      </c>
    </row>
    <row r="487" spans="1:1" x14ac:dyDescent="0.25">
      <c r="A487" s="27">
        <v>51926</v>
      </c>
    </row>
    <row r="488" spans="1:1" x14ac:dyDescent="0.25">
      <c r="A488" s="27">
        <v>51957</v>
      </c>
    </row>
    <row r="489" spans="1:1" x14ac:dyDescent="0.25">
      <c r="A489" s="27">
        <v>51987</v>
      </c>
    </row>
    <row r="490" spans="1:1" x14ac:dyDescent="0.25">
      <c r="A490" s="27">
        <v>52018</v>
      </c>
    </row>
    <row r="491" spans="1:1" x14ac:dyDescent="0.25">
      <c r="A491" s="27">
        <v>52048</v>
      </c>
    </row>
    <row r="492" spans="1:1" x14ac:dyDescent="0.25">
      <c r="A492" s="27">
        <v>52079</v>
      </c>
    </row>
    <row r="493" spans="1:1" x14ac:dyDescent="0.25">
      <c r="A493" s="27">
        <v>52110</v>
      </c>
    </row>
    <row r="494" spans="1:1" x14ac:dyDescent="0.25">
      <c r="A494" s="27">
        <v>52140</v>
      </c>
    </row>
    <row r="495" spans="1:1" x14ac:dyDescent="0.25">
      <c r="A495" s="27">
        <v>52171</v>
      </c>
    </row>
    <row r="496" spans="1:1" x14ac:dyDescent="0.25">
      <c r="A496" s="27">
        <v>52201</v>
      </c>
    </row>
    <row r="497" spans="1:1" x14ac:dyDescent="0.25">
      <c r="A497" s="27">
        <v>52232</v>
      </c>
    </row>
    <row r="498" spans="1:1" x14ac:dyDescent="0.25">
      <c r="A498" s="27">
        <v>52263</v>
      </c>
    </row>
    <row r="499" spans="1:1" x14ac:dyDescent="0.25">
      <c r="A499" s="27">
        <v>52291</v>
      </c>
    </row>
    <row r="500" spans="1:1" x14ac:dyDescent="0.25">
      <c r="A500" s="27">
        <v>52322</v>
      </c>
    </row>
    <row r="501" spans="1:1" x14ac:dyDescent="0.25">
      <c r="A501" s="27">
        <v>52352</v>
      </c>
    </row>
    <row r="502" spans="1:1" x14ac:dyDescent="0.25">
      <c r="A502" s="27">
        <v>52383</v>
      </c>
    </row>
    <row r="503" spans="1:1" x14ac:dyDescent="0.25">
      <c r="A503" s="27">
        <v>52413</v>
      </c>
    </row>
    <row r="504" spans="1:1" x14ac:dyDescent="0.25">
      <c r="A504" s="27">
        <v>52444</v>
      </c>
    </row>
    <row r="505" spans="1:1" x14ac:dyDescent="0.25">
      <c r="A505" s="27">
        <v>52475</v>
      </c>
    </row>
    <row r="506" spans="1:1" x14ac:dyDescent="0.25">
      <c r="A506" s="27">
        <v>52505</v>
      </c>
    </row>
    <row r="507" spans="1:1" x14ac:dyDescent="0.25">
      <c r="A507" s="27">
        <v>52536</v>
      </c>
    </row>
    <row r="508" spans="1:1" x14ac:dyDescent="0.25">
      <c r="A508" s="27">
        <v>52566</v>
      </c>
    </row>
    <row r="509" spans="1:1" x14ac:dyDescent="0.25">
      <c r="A509" s="27">
        <v>52597</v>
      </c>
    </row>
    <row r="510" spans="1:1" x14ac:dyDescent="0.25">
      <c r="A510" s="27">
        <v>52628</v>
      </c>
    </row>
    <row r="511" spans="1:1" x14ac:dyDescent="0.25">
      <c r="A511" s="27">
        <v>52657</v>
      </c>
    </row>
    <row r="512" spans="1:1" x14ac:dyDescent="0.25">
      <c r="A512" s="27">
        <v>52688</v>
      </c>
    </row>
    <row r="513" spans="1:1" x14ac:dyDescent="0.25">
      <c r="A513" s="27">
        <v>52718</v>
      </c>
    </row>
    <row r="514" spans="1:1" x14ac:dyDescent="0.25">
      <c r="A514" s="27">
        <v>52749</v>
      </c>
    </row>
    <row r="515" spans="1:1" x14ac:dyDescent="0.25">
      <c r="A515" s="27">
        <v>52779</v>
      </c>
    </row>
    <row r="516" spans="1:1" x14ac:dyDescent="0.25">
      <c r="A516" s="27">
        <v>52810</v>
      </c>
    </row>
    <row r="517" spans="1:1" x14ac:dyDescent="0.25">
      <c r="A517" s="27">
        <v>52841</v>
      </c>
    </row>
    <row r="518" spans="1:1" x14ac:dyDescent="0.25">
      <c r="A518" s="27">
        <v>52871</v>
      </c>
    </row>
    <row r="519" spans="1:1" x14ac:dyDescent="0.25">
      <c r="A519" s="27">
        <v>52902</v>
      </c>
    </row>
    <row r="520" spans="1:1" x14ac:dyDescent="0.25">
      <c r="A520" s="27">
        <v>52932</v>
      </c>
    </row>
    <row r="521" spans="1:1" x14ac:dyDescent="0.25">
      <c r="A521" s="27">
        <v>52963</v>
      </c>
    </row>
    <row r="522" spans="1:1" x14ac:dyDescent="0.25">
      <c r="A522" s="27">
        <v>52994</v>
      </c>
    </row>
    <row r="523" spans="1:1" x14ac:dyDescent="0.25">
      <c r="A523" s="27">
        <v>53022</v>
      </c>
    </row>
    <row r="524" spans="1:1" x14ac:dyDescent="0.25">
      <c r="A524" s="27">
        <v>53053</v>
      </c>
    </row>
    <row r="525" spans="1:1" x14ac:dyDescent="0.25">
      <c r="A525" s="27">
        <v>53083</v>
      </c>
    </row>
    <row r="526" spans="1:1" x14ac:dyDescent="0.25">
      <c r="A526" s="27">
        <v>53114</v>
      </c>
    </row>
    <row r="527" spans="1:1" x14ac:dyDescent="0.25">
      <c r="A527" s="27">
        <v>53144</v>
      </c>
    </row>
    <row r="528" spans="1:1" x14ac:dyDescent="0.25">
      <c r="A528" s="27">
        <v>53175</v>
      </c>
    </row>
    <row r="529" spans="1:1" x14ac:dyDescent="0.25">
      <c r="A529" s="27">
        <v>53206</v>
      </c>
    </row>
    <row r="530" spans="1:1" x14ac:dyDescent="0.25">
      <c r="A530" s="27">
        <v>53236</v>
      </c>
    </row>
    <row r="531" spans="1:1" x14ac:dyDescent="0.25">
      <c r="A531" s="27">
        <v>53267</v>
      </c>
    </row>
    <row r="532" spans="1:1" x14ac:dyDescent="0.25">
      <c r="A532" s="27">
        <v>53297</v>
      </c>
    </row>
    <row r="533" spans="1:1" x14ac:dyDescent="0.25">
      <c r="A533" s="27">
        <v>53328</v>
      </c>
    </row>
    <row r="534" spans="1:1" x14ac:dyDescent="0.25">
      <c r="A534" s="27">
        <v>53359</v>
      </c>
    </row>
    <row r="535" spans="1:1" x14ac:dyDescent="0.25">
      <c r="A535" s="27">
        <v>53387</v>
      </c>
    </row>
    <row r="536" spans="1:1" x14ac:dyDescent="0.25">
      <c r="A536" s="27">
        <v>53418</v>
      </c>
    </row>
    <row r="537" spans="1:1" x14ac:dyDescent="0.25">
      <c r="A537" s="27">
        <v>53448</v>
      </c>
    </row>
    <row r="538" spans="1:1" x14ac:dyDescent="0.25">
      <c r="A538" s="27">
        <v>53479</v>
      </c>
    </row>
    <row r="539" spans="1:1" x14ac:dyDescent="0.25">
      <c r="A539" s="27">
        <v>53509</v>
      </c>
    </row>
    <row r="540" spans="1:1" x14ac:dyDescent="0.25">
      <c r="A540" s="27">
        <v>53540</v>
      </c>
    </row>
    <row r="541" spans="1:1" x14ac:dyDescent="0.25">
      <c r="A541" s="27">
        <v>53571</v>
      </c>
    </row>
    <row r="542" spans="1:1" x14ac:dyDescent="0.25">
      <c r="A542" s="27">
        <v>53601</v>
      </c>
    </row>
    <row r="543" spans="1:1" x14ac:dyDescent="0.25">
      <c r="A543" s="27">
        <v>53632</v>
      </c>
    </row>
    <row r="544" spans="1:1" x14ac:dyDescent="0.25">
      <c r="A544" s="27">
        <v>53662</v>
      </c>
    </row>
    <row r="545" spans="1:1" x14ac:dyDescent="0.25">
      <c r="A545" s="27">
        <v>53693</v>
      </c>
    </row>
    <row r="546" spans="1:1" x14ac:dyDescent="0.25">
      <c r="A546" s="27">
        <v>53724</v>
      </c>
    </row>
    <row r="547" spans="1:1" x14ac:dyDescent="0.25">
      <c r="A547" s="27">
        <v>53752</v>
      </c>
    </row>
    <row r="548" spans="1:1" x14ac:dyDescent="0.25">
      <c r="A548" s="27">
        <v>53783</v>
      </c>
    </row>
    <row r="549" spans="1:1" x14ac:dyDescent="0.25">
      <c r="A549" s="27">
        <v>53813</v>
      </c>
    </row>
    <row r="550" spans="1:1" x14ac:dyDescent="0.25">
      <c r="A550" s="27">
        <v>53844</v>
      </c>
    </row>
    <row r="551" spans="1:1" x14ac:dyDescent="0.25">
      <c r="A551" s="27">
        <v>53874</v>
      </c>
    </row>
    <row r="552" spans="1:1" x14ac:dyDescent="0.25">
      <c r="A552" s="27">
        <v>53905</v>
      </c>
    </row>
    <row r="553" spans="1:1" x14ac:dyDescent="0.25">
      <c r="A553" s="27">
        <v>53936</v>
      </c>
    </row>
    <row r="554" spans="1:1" x14ac:dyDescent="0.25">
      <c r="A554" s="27">
        <v>53966</v>
      </c>
    </row>
    <row r="555" spans="1:1" x14ac:dyDescent="0.25">
      <c r="A555" s="27">
        <v>53997</v>
      </c>
    </row>
    <row r="556" spans="1:1" x14ac:dyDescent="0.25">
      <c r="A556" s="27">
        <v>54027</v>
      </c>
    </row>
    <row r="557" spans="1:1" x14ac:dyDescent="0.25">
      <c r="A557" s="27">
        <v>54058</v>
      </c>
    </row>
    <row r="558" spans="1:1" x14ac:dyDescent="0.25">
      <c r="A558" s="27">
        <v>54089</v>
      </c>
    </row>
    <row r="559" spans="1:1" x14ac:dyDescent="0.25">
      <c r="A559" s="27">
        <v>54118</v>
      </c>
    </row>
    <row r="560" spans="1:1" x14ac:dyDescent="0.25">
      <c r="A560" s="27">
        <v>54149</v>
      </c>
    </row>
    <row r="561" spans="1:1" x14ac:dyDescent="0.25">
      <c r="A561" s="27">
        <v>54179</v>
      </c>
    </row>
    <row r="562" spans="1:1" x14ac:dyDescent="0.25">
      <c r="A562" s="27">
        <v>54210</v>
      </c>
    </row>
    <row r="563" spans="1:1" x14ac:dyDescent="0.25">
      <c r="A563" s="27">
        <v>54240</v>
      </c>
    </row>
    <row r="564" spans="1:1" x14ac:dyDescent="0.25">
      <c r="A564" s="27">
        <v>54271</v>
      </c>
    </row>
    <row r="565" spans="1:1" x14ac:dyDescent="0.25">
      <c r="A565" s="27">
        <v>54302</v>
      </c>
    </row>
    <row r="566" spans="1:1" x14ac:dyDescent="0.25">
      <c r="A566" s="27">
        <v>54332</v>
      </c>
    </row>
    <row r="567" spans="1:1" x14ac:dyDescent="0.25">
      <c r="A567" s="27">
        <v>54363</v>
      </c>
    </row>
    <row r="568" spans="1:1" x14ac:dyDescent="0.25">
      <c r="A568" s="27">
        <v>54393</v>
      </c>
    </row>
    <row r="569" spans="1:1" x14ac:dyDescent="0.25">
      <c r="A569" s="27">
        <v>54424</v>
      </c>
    </row>
    <row r="570" spans="1:1" x14ac:dyDescent="0.25">
      <c r="A570" s="27">
        <v>54455</v>
      </c>
    </row>
    <row r="571" spans="1:1" x14ac:dyDescent="0.25">
      <c r="A571" s="27">
        <v>54483</v>
      </c>
    </row>
    <row r="572" spans="1:1" x14ac:dyDescent="0.25">
      <c r="A572" s="27">
        <v>54514</v>
      </c>
    </row>
    <row r="573" spans="1:1" x14ac:dyDescent="0.25">
      <c r="A573" s="27">
        <v>54544</v>
      </c>
    </row>
    <row r="574" spans="1:1" x14ac:dyDescent="0.25">
      <c r="A574" s="27">
        <v>54575</v>
      </c>
    </row>
    <row r="575" spans="1:1" x14ac:dyDescent="0.25">
      <c r="A575" s="27">
        <v>54605</v>
      </c>
    </row>
    <row r="576" spans="1:1" x14ac:dyDescent="0.25">
      <c r="A576" s="27">
        <v>54636</v>
      </c>
    </row>
    <row r="577" spans="1:1" x14ac:dyDescent="0.25">
      <c r="A577" s="27">
        <v>54667</v>
      </c>
    </row>
    <row r="578" spans="1:1" x14ac:dyDescent="0.25">
      <c r="A578" s="27">
        <v>54697</v>
      </c>
    </row>
    <row r="579" spans="1:1" x14ac:dyDescent="0.25">
      <c r="A579" s="27">
        <v>54728</v>
      </c>
    </row>
    <row r="580" spans="1:1" x14ac:dyDescent="0.25">
      <c r="A580" s="27">
        <v>54758</v>
      </c>
    </row>
    <row r="581" spans="1:1" x14ac:dyDescent="0.25">
      <c r="A581" s="27">
        <v>54789</v>
      </c>
    </row>
    <row r="582" spans="1:1" x14ac:dyDescent="0.25">
      <c r="A582" s="27">
        <v>54820</v>
      </c>
    </row>
    <row r="583" spans="1:1" x14ac:dyDescent="0.25">
      <c r="A583" s="27">
        <v>54848</v>
      </c>
    </row>
    <row r="584" spans="1:1" x14ac:dyDescent="0.25">
      <c r="A584" s="27">
        <v>54879</v>
      </c>
    </row>
    <row r="585" spans="1:1" x14ac:dyDescent="0.25">
      <c r="A585" s="27">
        <v>54909</v>
      </c>
    </row>
    <row r="586" spans="1:1" x14ac:dyDescent="0.25">
      <c r="A586" s="27">
        <v>54940</v>
      </c>
    </row>
    <row r="587" spans="1:1" x14ac:dyDescent="0.25">
      <c r="A587" s="27">
        <v>54970</v>
      </c>
    </row>
    <row r="588" spans="1:1" x14ac:dyDescent="0.25">
      <c r="A588" s="27">
        <v>55001</v>
      </c>
    </row>
    <row r="589" spans="1:1" x14ac:dyDescent="0.25">
      <c r="A589" s="27">
        <v>55032</v>
      </c>
    </row>
    <row r="590" spans="1:1" x14ac:dyDescent="0.25">
      <c r="A590" s="27">
        <v>55062</v>
      </c>
    </row>
    <row r="591" spans="1:1" x14ac:dyDescent="0.25">
      <c r="A591" s="27">
        <v>55093</v>
      </c>
    </row>
    <row r="592" spans="1:1" x14ac:dyDescent="0.25">
      <c r="A592" s="27">
        <v>55123</v>
      </c>
    </row>
  </sheetData>
  <sheetProtection selectLockedCells="1"/>
  <mergeCells count="40">
    <mergeCell ref="B9:N9"/>
    <mergeCell ref="N6:N8"/>
    <mergeCell ref="K59:M59"/>
    <mergeCell ref="I4:K4"/>
    <mergeCell ref="D4:H4"/>
    <mergeCell ref="K57:M58"/>
    <mergeCell ref="N57:N58"/>
    <mergeCell ref="B35:G35"/>
    <mergeCell ref="L4:M4"/>
    <mergeCell ref="A1:A53"/>
    <mergeCell ref="B1:M1"/>
    <mergeCell ref="B3:M3"/>
    <mergeCell ref="I35:L35"/>
    <mergeCell ref="B44:G44"/>
    <mergeCell ref="F59:G59"/>
    <mergeCell ref="F55:G55"/>
    <mergeCell ref="K55:L55"/>
    <mergeCell ref="I44:L44"/>
    <mergeCell ref="B53:G53"/>
    <mergeCell ref="I53:L53"/>
    <mergeCell ref="B17:G17"/>
    <mergeCell ref="I17:L17"/>
    <mergeCell ref="B26:G26"/>
    <mergeCell ref="I26:L26"/>
    <mergeCell ref="B18:N18"/>
    <mergeCell ref="B27:N27"/>
    <mergeCell ref="B36:N36"/>
    <mergeCell ref="B45:N45"/>
    <mergeCell ref="B6:B8"/>
    <mergeCell ref="C6:C8"/>
    <mergeCell ref="D6:G6"/>
    <mergeCell ref="I6:L6"/>
    <mergeCell ref="B2:M2"/>
    <mergeCell ref="D7:E7"/>
    <mergeCell ref="F7:G7"/>
    <mergeCell ref="I7:J7"/>
    <mergeCell ref="K7:L7"/>
    <mergeCell ref="H6:H8"/>
    <mergeCell ref="M6:M8"/>
    <mergeCell ref="B5:N5"/>
  </mergeCells>
  <conditionalFormatting sqref="H59">
    <cfRule type="iconSet" priority="1">
      <iconSet iconSet="4Arrows">
        <cfvo type="percent" val="0"/>
        <cfvo type="percent" val="25"/>
        <cfvo type="percent" val="50"/>
        <cfvo type="percent" val="75"/>
      </iconSet>
    </cfRule>
    <cfRule type="iconSet" priority="2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dataValidations count="3">
    <dataValidation allowBlank="1" showInputMessage="1" showErrorMessage="1" promptTitle="Très important" prompt="Choisissez ici le premier lundi du mois et si le mois commence un autre jour de la semaine, choisissez impérativement le lundi précédent." sqref="C10"/>
    <dataValidation type="list" allowBlank="1" showErrorMessage="1" errorTitle="Choisissez vos horaires" error="Si ces horaires ne vous conviennent pas, modifiez les dans la plage de celulles nommée &quot;choixheures&quot; (plus bas)" sqref="D10:G16 I10:L16 D19:G25 I19:L25 D28:G34 I28:L34 D37:G43 I37:L43 D46:G52 I46:L52">
      <formula1>choixheures</formula1>
    </dataValidation>
    <dataValidation type="list" allowBlank="1" showInputMessage="1" showErrorMessage="1" sqref="C4">
      <formula1>choixmois</formula1>
    </dataValidation>
  </dataValidations>
  <printOptions horizontalCentered="1" verticalCentered="1"/>
  <pageMargins left="0.14000000000000001" right="0.14000000000000001" top="0.18" bottom="0.31" header="0.3" footer="0.3"/>
  <pageSetup paperSize="9" scale="49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'LEGENDES ABSENCES'!$A$2:$A$16</xm:f>
          </x14:formula1>
          <xm:sqref>N10:N16</xm:sqref>
        </x14:dataValidation>
        <x14:dataValidation type="list" allowBlank="1" showInputMessage="1" showErrorMessage="1">
          <x14:formula1>
            <xm:f>'LEGENDES ABSENCES'!$A$3:$A$16</xm:f>
          </x14:formula1>
          <xm:sqref>N10:N16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T41"/>
  <sheetViews>
    <sheetView workbookViewId="0">
      <selection activeCell="G2" sqref="G2:L5"/>
    </sheetView>
  </sheetViews>
  <sheetFormatPr baseColWidth="10" defaultRowHeight="15" x14ac:dyDescent="0.25"/>
  <sheetData>
    <row r="1" spans="1:20" ht="15.75" thickBot="1" x14ac:dyDescent="0.3">
      <c r="A1" s="75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</row>
    <row r="2" spans="1:20" x14ac:dyDescent="0.25">
      <c r="A2" s="76" t="s">
        <v>49</v>
      </c>
      <c r="B2" s="77"/>
      <c r="C2" s="77"/>
      <c r="D2" s="77"/>
      <c r="E2" s="77"/>
      <c r="F2" s="78"/>
      <c r="G2" s="76" t="s">
        <v>86</v>
      </c>
      <c r="H2" s="85"/>
      <c r="I2" s="85"/>
      <c r="J2" s="85"/>
      <c r="K2" s="85"/>
      <c r="L2" s="86"/>
      <c r="M2" s="75"/>
      <c r="N2" s="75"/>
      <c r="O2" s="75"/>
      <c r="P2" s="75"/>
      <c r="Q2" s="75"/>
      <c r="R2" s="75"/>
      <c r="S2" s="75"/>
      <c r="T2" s="75"/>
    </row>
    <row r="3" spans="1:20" x14ac:dyDescent="0.25">
      <c r="A3" s="79"/>
      <c r="B3" s="80"/>
      <c r="C3" s="80"/>
      <c r="D3" s="80"/>
      <c r="E3" s="80"/>
      <c r="F3" s="81"/>
      <c r="G3" s="87"/>
      <c r="H3" s="88"/>
      <c r="I3" s="88"/>
      <c r="J3" s="88"/>
      <c r="K3" s="88"/>
      <c r="L3" s="89"/>
      <c r="M3" s="75"/>
      <c r="N3" s="75"/>
      <c r="O3" s="75"/>
      <c r="P3" s="75"/>
      <c r="Q3" s="75"/>
      <c r="R3" s="75"/>
      <c r="S3" s="75"/>
      <c r="T3" s="75"/>
    </row>
    <row r="4" spans="1:20" x14ac:dyDescent="0.25">
      <c r="A4" s="79"/>
      <c r="B4" s="80"/>
      <c r="C4" s="80"/>
      <c r="D4" s="80"/>
      <c r="E4" s="80"/>
      <c r="F4" s="81"/>
      <c r="G4" s="87"/>
      <c r="H4" s="88"/>
      <c r="I4" s="88"/>
      <c r="J4" s="88"/>
      <c r="K4" s="88"/>
      <c r="L4" s="89"/>
      <c r="M4" s="75"/>
      <c r="N4" s="75"/>
      <c r="O4" s="75"/>
      <c r="P4" s="75"/>
      <c r="Q4" s="75"/>
      <c r="R4" s="75"/>
      <c r="S4" s="75"/>
      <c r="T4" s="75"/>
    </row>
    <row r="5" spans="1:20" ht="15.75" thickBot="1" x14ac:dyDescent="0.3">
      <c r="A5" s="82"/>
      <c r="B5" s="83"/>
      <c r="C5" s="83"/>
      <c r="D5" s="83"/>
      <c r="E5" s="83"/>
      <c r="F5" s="84"/>
      <c r="G5" s="90"/>
      <c r="H5" s="91"/>
      <c r="I5" s="91"/>
      <c r="J5" s="91"/>
      <c r="K5" s="91"/>
      <c r="L5" s="92"/>
      <c r="M5" s="75"/>
      <c r="N5" s="75"/>
      <c r="O5" s="75"/>
      <c r="P5" s="75"/>
      <c r="Q5" s="75"/>
      <c r="R5" s="75"/>
      <c r="S5" s="75"/>
      <c r="T5" s="75"/>
    </row>
    <row r="6" spans="1:20" x14ac:dyDescent="0.25">
      <c r="A6" s="76" t="s">
        <v>50</v>
      </c>
      <c r="B6" s="93"/>
      <c r="C6" s="93"/>
      <c r="D6" s="93"/>
      <c r="E6" s="93"/>
      <c r="F6" s="94"/>
      <c r="G6" s="76">
        <v>0</v>
      </c>
      <c r="H6" s="85"/>
      <c r="I6" s="85"/>
      <c r="J6" s="85"/>
      <c r="K6" s="85"/>
      <c r="L6" s="86"/>
      <c r="M6" s="75"/>
      <c r="N6" s="75"/>
      <c r="O6" s="75"/>
      <c r="P6" s="75"/>
      <c r="Q6" s="75"/>
      <c r="R6" s="75"/>
      <c r="S6" s="75"/>
      <c r="T6" s="75"/>
    </row>
    <row r="7" spans="1:20" x14ac:dyDescent="0.25">
      <c r="A7" s="95"/>
      <c r="B7" s="96"/>
      <c r="C7" s="96"/>
      <c r="D7" s="96"/>
      <c r="E7" s="96"/>
      <c r="F7" s="97"/>
      <c r="G7" s="87"/>
      <c r="H7" s="88"/>
      <c r="I7" s="88"/>
      <c r="J7" s="88"/>
      <c r="K7" s="88"/>
      <c r="L7" s="89"/>
      <c r="M7" s="75"/>
      <c r="N7" s="75"/>
      <c r="O7" s="75"/>
      <c r="P7" s="75"/>
      <c r="Q7" s="75"/>
      <c r="R7" s="75"/>
      <c r="S7" s="75"/>
      <c r="T7" s="75"/>
    </row>
    <row r="8" spans="1:20" x14ac:dyDescent="0.25">
      <c r="A8" s="95"/>
      <c r="B8" s="96"/>
      <c r="C8" s="96"/>
      <c r="D8" s="96"/>
      <c r="E8" s="96"/>
      <c r="F8" s="97"/>
      <c r="G8" s="87"/>
      <c r="H8" s="88"/>
      <c r="I8" s="88"/>
      <c r="J8" s="88"/>
      <c r="K8" s="88"/>
      <c r="L8" s="89"/>
      <c r="M8" s="75"/>
      <c r="N8" s="75"/>
      <c r="O8" s="75"/>
      <c r="P8" s="75"/>
      <c r="Q8" s="75"/>
      <c r="R8" s="75"/>
      <c r="S8" s="75"/>
      <c r="T8" s="75"/>
    </row>
    <row r="9" spans="1:20" ht="15.75" thickBot="1" x14ac:dyDescent="0.3">
      <c r="A9" s="98"/>
      <c r="B9" s="99"/>
      <c r="C9" s="99"/>
      <c r="D9" s="99"/>
      <c r="E9" s="99"/>
      <c r="F9" s="100"/>
      <c r="G9" s="90"/>
      <c r="H9" s="91"/>
      <c r="I9" s="91"/>
      <c r="J9" s="91"/>
      <c r="K9" s="91"/>
      <c r="L9" s="92"/>
      <c r="M9" s="75"/>
      <c r="N9" s="75"/>
      <c r="O9" s="75"/>
      <c r="P9" s="75"/>
      <c r="Q9" s="75"/>
      <c r="R9" s="75"/>
      <c r="S9" s="75"/>
      <c r="T9" s="75"/>
    </row>
    <row r="10" spans="1:20" x14ac:dyDescent="0.25">
      <c r="A10" s="101"/>
      <c r="B10" s="101"/>
      <c r="C10" s="101"/>
      <c r="D10" s="101"/>
      <c r="E10" s="101"/>
      <c r="F10" s="101"/>
      <c r="G10" s="101"/>
      <c r="H10" s="101"/>
      <c r="I10" s="101"/>
      <c r="J10" s="101"/>
      <c r="K10" s="101"/>
      <c r="L10" s="101"/>
      <c r="M10" s="75"/>
      <c r="N10" s="75"/>
      <c r="O10" s="75"/>
      <c r="P10" s="75"/>
      <c r="Q10" s="75"/>
      <c r="R10" s="75"/>
      <c r="S10" s="75"/>
      <c r="T10" s="75"/>
    </row>
    <row r="11" spans="1:20" x14ac:dyDescent="0.25">
      <c r="A11" s="75"/>
      <c r="B11" s="75"/>
      <c r="C11" s="75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5"/>
      <c r="O11" s="75"/>
      <c r="P11" s="75"/>
      <c r="Q11" s="75"/>
      <c r="R11" s="75"/>
      <c r="S11" s="75"/>
      <c r="T11" s="75"/>
    </row>
    <row r="12" spans="1:20" x14ac:dyDescent="0.25">
      <c r="A12" s="75"/>
      <c r="B12" s="75"/>
      <c r="C12" s="75"/>
      <c r="D12" s="75"/>
      <c r="E12" s="75"/>
      <c r="F12" s="75"/>
      <c r="G12" s="75"/>
      <c r="H12" s="75"/>
      <c r="I12" s="75"/>
      <c r="J12" s="75"/>
      <c r="K12" s="75"/>
      <c r="L12" s="75"/>
      <c r="M12" s="75"/>
      <c r="N12" s="75"/>
      <c r="O12" s="75"/>
      <c r="P12" s="75"/>
      <c r="Q12" s="75"/>
      <c r="R12" s="75"/>
      <c r="S12" s="75"/>
      <c r="T12" s="75"/>
    </row>
    <row r="13" spans="1:20" x14ac:dyDescent="0.25">
      <c r="A13" s="75"/>
      <c r="B13" s="75"/>
      <c r="C13" s="75"/>
      <c r="D13" s="75"/>
      <c r="E13" s="75"/>
      <c r="F13" s="75"/>
      <c r="G13" s="75"/>
      <c r="H13" s="75"/>
      <c r="I13" s="75"/>
      <c r="J13" s="75"/>
      <c r="K13" s="75"/>
      <c r="L13" s="75"/>
      <c r="M13" s="75"/>
      <c r="N13" s="75"/>
      <c r="O13" s="75"/>
      <c r="P13" s="75"/>
      <c r="Q13" s="75"/>
      <c r="R13" s="75"/>
      <c r="S13" s="75"/>
      <c r="T13" s="75"/>
    </row>
    <row r="14" spans="1:20" x14ac:dyDescent="0.25">
      <c r="A14" s="75"/>
      <c r="B14" s="75"/>
      <c r="C14" s="75"/>
      <c r="D14" s="75"/>
      <c r="E14" s="75"/>
      <c r="F14" s="75"/>
      <c r="G14" s="75"/>
      <c r="H14" s="75"/>
      <c r="I14" s="75"/>
      <c r="J14" s="75"/>
      <c r="K14" s="75"/>
      <c r="L14" s="75"/>
      <c r="M14" s="75"/>
      <c r="N14" s="75"/>
      <c r="O14" s="75"/>
      <c r="P14" s="75"/>
      <c r="Q14" s="75"/>
      <c r="R14" s="75"/>
      <c r="S14" s="75"/>
      <c r="T14" s="75"/>
    </row>
    <row r="15" spans="1:20" x14ac:dyDescent="0.25">
      <c r="A15" s="75"/>
      <c r="B15" s="75"/>
      <c r="C15" s="75"/>
      <c r="D15" s="75"/>
      <c r="E15" s="75"/>
      <c r="F15" s="75"/>
      <c r="G15" s="75"/>
      <c r="H15" s="75"/>
      <c r="I15" s="75"/>
      <c r="J15" s="75"/>
      <c r="K15" s="75"/>
      <c r="L15" s="75"/>
      <c r="M15" s="75"/>
      <c r="N15" s="75"/>
      <c r="O15" s="75"/>
      <c r="P15" s="75"/>
      <c r="Q15" s="75"/>
      <c r="R15" s="75"/>
      <c r="S15" s="75"/>
      <c r="T15" s="75"/>
    </row>
    <row r="16" spans="1:20" x14ac:dyDescent="0.25">
      <c r="A16" s="75"/>
      <c r="B16" s="75"/>
      <c r="C16" s="75"/>
      <c r="D16" s="75"/>
      <c r="E16" s="75"/>
      <c r="F16" s="75"/>
      <c r="G16" s="75"/>
      <c r="H16" s="75"/>
      <c r="I16" s="75"/>
      <c r="J16" s="75"/>
      <c r="K16" s="75"/>
      <c r="L16" s="75"/>
      <c r="M16" s="75"/>
      <c r="N16" s="75"/>
      <c r="O16" s="75"/>
      <c r="P16" s="75"/>
      <c r="Q16" s="75"/>
      <c r="R16" s="75"/>
      <c r="S16" s="75"/>
      <c r="T16" s="75"/>
    </row>
    <row r="17" spans="1:20" x14ac:dyDescent="0.25">
      <c r="A17" s="75"/>
      <c r="B17" s="75"/>
      <c r="C17" s="75"/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75"/>
      <c r="O17" s="75"/>
      <c r="P17" s="75"/>
      <c r="Q17" s="75"/>
      <c r="R17" s="75"/>
      <c r="S17" s="75"/>
      <c r="T17" s="75"/>
    </row>
    <row r="18" spans="1:20" x14ac:dyDescent="0.25">
      <c r="A18" s="75"/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5"/>
      <c r="M18" s="75"/>
      <c r="N18" s="75"/>
      <c r="O18" s="75"/>
      <c r="P18" s="75"/>
      <c r="Q18" s="75"/>
      <c r="R18" s="75"/>
      <c r="S18" s="75"/>
      <c r="T18" s="75"/>
    </row>
    <row r="19" spans="1:20" x14ac:dyDescent="0.25">
      <c r="A19" s="75"/>
      <c r="B19" s="75"/>
      <c r="C19" s="75"/>
      <c r="D19" s="75"/>
      <c r="E19" s="75"/>
      <c r="F19" s="75"/>
      <c r="G19" s="75"/>
      <c r="H19" s="75"/>
      <c r="I19" s="75"/>
      <c r="J19" s="75"/>
      <c r="K19" s="75"/>
      <c r="L19" s="75"/>
      <c r="M19" s="75"/>
      <c r="N19" s="75"/>
      <c r="O19" s="75"/>
      <c r="P19" s="75"/>
      <c r="Q19" s="75"/>
      <c r="R19" s="75"/>
      <c r="S19" s="75"/>
      <c r="T19" s="75"/>
    </row>
    <row r="20" spans="1:20" x14ac:dyDescent="0.25">
      <c r="A20" s="75"/>
      <c r="B20" s="75"/>
      <c r="C20" s="75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5"/>
      <c r="O20" s="75"/>
      <c r="P20" s="75"/>
      <c r="Q20" s="75"/>
      <c r="R20" s="75"/>
      <c r="S20" s="75"/>
      <c r="T20" s="75"/>
    </row>
    <row r="21" spans="1:20" x14ac:dyDescent="0.25">
      <c r="A21" s="75"/>
      <c r="B21" s="75"/>
      <c r="C21" s="75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5"/>
      <c r="O21" s="75"/>
      <c r="P21" s="75"/>
      <c r="Q21" s="75"/>
      <c r="R21" s="75"/>
      <c r="S21" s="75"/>
      <c r="T21" s="75"/>
    </row>
    <row r="22" spans="1:20" x14ac:dyDescent="0.25">
      <c r="A22" s="75"/>
      <c r="B22" s="75"/>
      <c r="C22" s="75"/>
      <c r="D22" s="75"/>
      <c r="E22" s="75"/>
      <c r="F22" s="75"/>
      <c r="G22" s="75"/>
      <c r="H22" s="75"/>
      <c r="I22" s="75"/>
      <c r="J22" s="75"/>
      <c r="K22" s="75"/>
      <c r="L22" s="75"/>
      <c r="M22" s="75"/>
      <c r="N22" s="75"/>
      <c r="O22" s="75"/>
      <c r="P22" s="75"/>
      <c r="Q22" s="75"/>
      <c r="R22" s="75"/>
      <c r="S22" s="75"/>
      <c r="T22" s="75"/>
    </row>
    <row r="23" spans="1:20" x14ac:dyDescent="0.25">
      <c r="A23" s="75"/>
      <c r="B23" s="75"/>
      <c r="C23" s="75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5"/>
      <c r="O23" s="75"/>
      <c r="P23" s="75"/>
      <c r="Q23" s="75"/>
      <c r="R23" s="75"/>
      <c r="S23" s="75"/>
      <c r="T23" s="75"/>
    </row>
    <row r="24" spans="1:20" x14ac:dyDescent="0.25">
      <c r="A24" s="75"/>
      <c r="B24" s="75"/>
      <c r="C24" s="75"/>
      <c r="D24" s="75"/>
      <c r="E24" s="75"/>
      <c r="F24" s="75"/>
      <c r="G24" s="75"/>
      <c r="H24" s="75"/>
      <c r="I24" s="75"/>
      <c r="J24" s="75"/>
      <c r="K24" s="75"/>
      <c r="L24" s="75"/>
      <c r="M24" s="75"/>
      <c r="N24" s="75"/>
      <c r="O24" s="75"/>
      <c r="P24" s="75"/>
      <c r="Q24" s="75"/>
      <c r="R24" s="75"/>
      <c r="S24" s="75"/>
      <c r="T24" s="75"/>
    </row>
    <row r="25" spans="1:20" x14ac:dyDescent="0.25">
      <c r="A25" s="75"/>
      <c r="B25" s="75"/>
      <c r="C25" s="75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5"/>
      <c r="O25" s="75"/>
      <c r="P25" s="75"/>
      <c r="Q25" s="75"/>
      <c r="R25" s="75"/>
      <c r="S25" s="75"/>
      <c r="T25" s="75"/>
    </row>
    <row r="26" spans="1:20" x14ac:dyDescent="0.25">
      <c r="A26" s="75"/>
      <c r="B26" s="75"/>
      <c r="C26" s="75"/>
      <c r="D26" s="75"/>
      <c r="E26" s="75"/>
      <c r="F26" s="75"/>
      <c r="G26" s="75"/>
      <c r="H26" s="75"/>
      <c r="I26" s="75"/>
      <c r="J26" s="75"/>
      <c r="K26" s="75"/>
      <c r="L26" s="75"/>
      <c r="M26" s="75"/>
      <c r="N26" s="75"/>
      <c r="O26" s="75"/>
      <c r="P26" s="75"/>
      <c r="Q26" s="75"/>
      <c r="R26" s="75"/>
      <c r="S26" s="75"/>
      <c r="T26" s="75"/>
    </row>
    <row r="27" spans="1:20" x14ac:dyDescent="0.25">
      <c r="A27" s="75"/>
      <c r="B27" s="75"/>
      <c r="C27" s="75"/>
      <c r="D27" s="75"/>
      <c r="E27" s="75"/>
      <c r="F27" s="75"/>
      <c r="G27" s="75"/>
      <c r="H27" s="75"/>
      <c r="I27" s="75"/>
      <c r="J27" s="75"/>
      <c r="K27" s="75"/>
      <c r="L27" s="75"/>
      <c r="M27" s="75"/>
      <c r="N27" s="75"/>
      <c r="O27" s="75"/>
      <c r="P27" s="75"/>
      <c r="Q27" s="75"/>
      <c r="R27" s="75"/>
      <c r="S27" s="75"/>
      <c r="T27" s="75"/>
    </row>
    <row r="28" spans="1:20" x14ac:dyDescent="0.25">
      <c r="A28" s="75"/>
      <c r="B28" s="75"/>
      <c r="C28" s="75"/>
      <c r="D28" s="75"/>
      <c r="E28" s="75"/>
      <c r="F28" s="75"/>
      <c r="G28" s="75"/>
      <c r="H28" s="75"/>
      <c r="I28" s="75"/>
      <c r="J28" s="75"/>
      <c r="K28" s="75"/>
      <c r="L28" s="75"/>
      <c r="M28" s="75"/>
      <c r="N28" s="75"/>
      <c r="O28" s="75"/>
      <c r="P28" s="75"/>
      <c r="Q28" s="75"/>
      <c r="R28" s="75"/>
      <c r="S28" s="75"/>
      <c r="T28" s="75"/>
    </row>
    <row r="29" spans="1:20" x14ac:dyDescent="0.25">
      <c r="A29" s="75"/>
      <c r="B29" s="75"/>
      <c r="C29" s="75"/>
      <c r="D29" s="75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75"/>
      <c r="P29" s="75"/>
      <c r="Q29" s="75"/>
      <c r="R29" s="75"/>
      <c r="S29" s="75"/>
      <c r="T29" s="75"/>
    </row>
    <row r="30" spans="1:20" x14ac:dyDescent="0.25">
      <c r="A30" s="75"/>
      <c r="B30" s="75"/>
      <c r="C30" s="75"/>
      <c r="D30" s="75"/>
      <c r="E30" s="75"/>
      <c r="F30" s="75"/>
      <c r="G30" s="75"/>
      <c r="H30" s="75"/>
      <c r="I30" s="75"/>
      <c r="J30" s="75"/>
      <c r="K30" s="75"/>
      <c r="L30" s="75"/>
      <c r="M30" s="75"/>
      <c r="N30" s="75"/>
      <c r="O30" s="75"/>
      <c r="P30" s="75"/>
      <c r="Q30" s="75"/>
      <c r="R30" s="75"/>
      <c r="S30" s="75"/>
      <c r="T30" s="75"/>
    </row>
    <row r="31" spans="1:20" x14ac:dyDescent="0.25">
      <c r="A31" s="75"/>
      <c r="B31" s="75"/>
      <c r="C31" s="75"/>
      <c r="D31" s="75"/>
      <c r="E31" s="75"/>
      <c r="F31" s="75"/>
      <c r="G31" s="75"/>
      <c r="H31" s="75"/>
      <c r="I31" s="75"/>
      <c r="J31" s="75"/>
      <c r="K31" s="75"/>
      <c r="L31" s="75"/>
      <c r="M31" s="75"/>
      <c r="N31" s="75"/>
      <c r="O31" s="75"/>
      <c r="P31" s="75"/>
      <c r="Q31" s="75"/>
      <c r="R31" s="75"/>
      <c r="S31" s="75"/>
      <c r="T31" s="75"/>
    </row>
    <row r="32" spans="1:20" x14ac:dyDescent="0.25">
      <c r="A32" s="75"/>
      <c r="B32" s="75"/>
      <c r="C32" s="75"/>
      <c r="D32" s="75"/>
      <c r="E32" s="75"/>
      <c r="F32" s="75"/>
      <c r="G32" s="75"/>
      <c r="H32" s="75"/>
      <c r="I32" s="75"/>
      <c r="J32" s="75"/>
      <c r="K32" s="75"/>
      <c r="L32" s="75"/>
      <c r="M32" s="75"/>
      <c r="N32" s="75"/>
      <c r="O32" s="75"/>
      <c r="P32" s="75"/>
      <c r="Q32" s="75"/>
      <c r="R32" s="75"/>
      <c r="S32" s="75"/>
      <c r="T32" s="75"/>
    </row>
    <row r="33" spans="1:20" x14ac:dyDescent="0.25">
      <c r="A33" s="75"/>
      <c r="B33" s="75"/>
      <c r="C33" s="75"/>
      <c r="D33" s="75"/>
      <c r="E33" s="75"/>
      <c r="F33" s="75"/>
      <c r="G33" s="75"/>
      <c r="H33" s="75"/>
      <c r="I33" s="75"/>
      <c r="J33" s="75"/>
      <c r="K33" s="75"/>
      <c r="L33" s="75"/>
      <c r="M33" s="75"/>
      <c r="N33" s="75"/>
      <c r="O33" s="75"/>
      <c r="P33" s="75"/>
      <c r="Q33" s="75"/>
      <c r="R33" s="75"/>
      <c r="S33" s="75"/>
      <c r="T33" s="75"/>
    </row>
    <row r="34" spans="1:20" x14ac:dyDescent="0.25">
      <c r="A34" s="75"/>
      <c r="B34" s="75"/>
      <c r="C34" s="75"/>
      <c r="D34" s="75"/>
      <c r="E34" s="75"/>
      <c r="F34" s="75"/>
      <c r="G34" s="75"/>
      <c r="H34" s="75"/>
      <c r="I34" s="75"/>
      <c r="J34" s="75"/>
      <c r="K34" s="75"/>
      <c r="L34" s="75"/>
      <c r="M34" s="75"/>
      <c r="N34" s="75"/>
      <c r="O34" s="75"/>
      <c r="P34" s="75"/>
      <c r="Q34" s="75"/>
      <c r="R34" s="75"/>
      <c r="S34" s="75"/>
      <c r="T34" s="75"/>
    </row>
    <row r="35" spans="1:20" x14ac:dyDescent="0.25">
      <c r="A35" s="75"/>
      <c r="B35" s="75"/>
      <c r="C35" s="75"/>
      <c r="D35" s="75"/>
      <c r="E35" s="75"/>
      <c r="F35" s="75"/>
      <c r="G35" s="75"/>
      <c r="H35" s="75"/>
      <c r="I35" s="75"/>
      <c r="J35" s="75"/>
      <c r="K35" s="75"/>
      <c r="L35" s="75"/>
      <c r="M35" s="75"/>
      <c r="N35" s="75"/>
      <c r="O35" s="75"/>
      <c r="P35" s="75"/>
      <c r="Q35" s="75"/>
      <c r="R35" s="75"/>
      <c r="S35" s="75"/>
      <c r="T35" s="75"/>
    </row>
    <row r="36" spans="1:20" x14ac:dyDescent="0.25">
      <c r="A36" s="75"/>
      <c r="B36" s="75"/>
      <c r="C36" s="75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  <c r="S36" s="75"/>
      <c r="T36" s="75"/>
    </row>
    <row r="37" spans="1:20" x14ac:dyDescent="0.25">
      <c r="A37" s="75"/>
      <c r="B37" s="75"/>
      <c r="C37" s="75"/>
      <c r="D37" s="75"/>
      <c r="E37" s="75"/>
      <c r="F37" s="75"/>
      <c r="G37" s="75"/>
      <c r="H37" s="75"/>
      <c r="I37" s="75"/>
      <c r="J37" s="75"/>
      <c r="K37" s="75"/>
      <c r="L37" s="75"/>
      <c r="M37" s="75"/>
      <c r="N37" s="75"/>
      <c r="O37" s="75"/>
      <c r="P37" s="75"/>
      <c r="Q37" s="75"/>
      <c r="R37" s="75"/>
      <c r="S37" s="75"/>
      <c r="T37" s="75"/>
    </row>
    <row r="38" spans="1:20" x14ac:dyDescent="0.25">
      <c r="A38" s="75"/>
      <c r="B38" s="75"/>
      <c r="C38" s="75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75"/>
      <c r="P38" s="75"/>
      <c r="Q38" s="75"/>
      <c r="R38" s="75"/>
      <c r="S38" s="75"/>
      <c r="T38" s="75"/>
    </row>
    <row r="39" spans="1:20" x14ac:dyDescent="0.25">
      <c r="A39" s="75"/>
      <c r="B39" s="75"/>
      <c r="C39" s="75"/>
      <c r="D39" s="75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75"/>
      <c r="P39" s="75"/>
      <c r="Q39" s="75"/>
      <c r="R39" s="75"/>
      <c r="S39" s="75"/>
      <c r="T39" s="75"/>
    </row>
    <row r="40" spans="1:20" x14ac:dyDescent="0.25">
      <c r="M40" s="75"/>
      <c r="N40" s="75"/>
      <c r="O40" s="75"/>
      <c r="P40" s="75"/>
      <c r="Q40" s="75"/>
      <c r="R40" s="75"/>
      <c r="S40" s="75"/>
      <c r="T40" s="75"/>
    </row>
    <row r="41" spans="1:20" x14ac:dyDescent="0.25">
      <c r="M41" s="75"/>
      <c r="N41" s="75"/>
      <c r="O41" s="75"/>
      <c r="P41" s="75"/>
      <c r="Q41" s="75"/>
      <c r="R41" s="75"/>
      <c r="S41" s="75"/>
      <c r="T41" s="75"/>
    </row>
  </sheetData>
  <mergeCells count="7">
    <mergeCell ref="M1:T41"/>
    <mergeCell ref="A1:L1"/>
    <mergeCell ref="A2:F5"/>
    <mergeCell ref="G2:L5"/>
    <mergeCell ref="A6:F9"/>
    <mergeCell ref="G6:L9"/>
    <mergeCell ref="A10:L39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T37"/>
  <sheetViews>
    <sheetView topLeftCell="B2" zoomScaleNormal="100" workbookViewId="0">
      <selection activeCell="J2" sqref="J2:T4"/>
    </sheetView>
  </sheetViews>
  <sheetFormatPr baseColWidth="10" defaultRowHeight="15" x14ac:dyDescent="0.25"/>
  <sheetData>
    <row r="1" spans="1:20" ht="15.75" thickBot="1" x14ac:dyDescent="0.3">
      <c r="A1" s="75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</row>
    <row r="2" spans="1:20" x14ac:dyDescent="0.25">
      <c r="A2" s="75"/>
      <c r="B2" s="102" t="s">
        <v>48</v>
      </c>
      <c r="C2" s="77"/>
      <c r="D2" s="77"/>
      <c r="E2" s="77"/>
      <c r="F2" s="77"/>
      <c r="G2" s="77"/>
      <c r="H2" s="77"/>
      <c r="I2" s="78"/>
      <c r="J2" s="103"/>
      <c r="K2" s="104"/>
      <c r="L2" s="104"/>
      <c r="M2" s="104"/>
      <c r="N2" s="104"/>
      <c r="O2" s="104"/>
      <c r="P2" s="104"/>
      <c r="Q2" s="104"/>
      <c r="R2" s="104"/>
      <c r="S2" s="104"/>
      <c r="T2" s="105"/>
    </row>
    <row r="3" spans="1:20" x14ac:dyDescent="0.25">
      <c r="A3" s="75"/>
      <c r="B3" s="79"/>
      <c r="C3" s="80"/>
      <c r="D3" s="80"/>
      <c r="E3" s="80"/>
      <c r="F3" s="80"/>
      <c r="G3" s="80"/>
      <c r="H3" s="80"/>
      <c r="I3" s="81"/>
      <c r="J3" s="106"/>
      <c r="K3" s="107"/>
      <c r="L3" s="107"/>
      <c r="M3" s="107"/>
      <c r="N3" s="107"/>
      <c r="O3" s="107"/>
      <c r="P3" s="107"/>
      <c r="Q3" s="107"/>
      <c r="R3" s="107"/>
      <c r="S3" s="107"/>
      <c r="T3" s="108"/>
    </row>
    <row r="4" spans="1:20" ht="15.75" thickBot="1" x14ac:dyDescent="0.3">
      <c r="A4" s="75"/>
      <c r="B4" s="82"/>
      <c r="C4" s="83"/>
      <c r="D4" s="83"/>
      <c r="E4" s="83"/>
      <c r="F4" s="83"/>
      <c r="G4" s="83"/>
      <c r="H4" s="83"/>
      <c r="I4" s="84"/>
      <c r="J4" s="109"/>
      <c r="K4" s="110"/>
      <c r="L4" s="110"/>
      <c r="M4" s="110"/>
      <c r="N4" s="110"/>
      <c r="O4" s="110"/>
      <c r="P4" s="110"/>
      <c r="Q4" s="110"/>
      <c r="R4" s="110"/>
      <c r="S4" s="110"/>
      <c r="T4" s="111"/>
    </row>
    <row r="5" spans="1:20" x14ac:dyDescent="0.25">
      <c r="A5" s="75"/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  <c r="T5" s="75"/>
    </row>
    <row r="6" spans="1:20" x14ac:dyDescent="0.25">
      <c r="A6" s="75"/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</row>
    <row r="7" spans="1:20" x14ac:dyDescent="0.25">
      <c r="A7" s="75"/>
      <c r="B7" s="75"/>
      <c r="C7" s="75"/>
      <c r="D7" s="75"/>
      <c r="E7" s="75"/>
      <c r="F7" s="75"/>
      <c r="G7" s="75"/>
      <c r="H7" s="75"/>
      <c r="I7" s="75"/>
      <c r="J7" s="75"/>
      <c r="K7" s="75"/>
      <c r="L7" s="75"/>
      <c r="M7" s="75"/>
      <c r="N7" s="75"/>
      <c r="O7" s="75"/>
      <c r="P7" s="75"/>
      <c r="Q7" s="75"/>
      <c r="R7" s="75"/>
      <c r="S7" s="75"/>
      <c r="T7" s="75"/>
    </row>
    <row r="8" spans="1:20" x14ac:dyDescent="0.25">
      <c r="A8" s="75"/>
      <c r="B8" s="75"/>
      <c r="C8" s="75"/>
      <c r="D8" s="75"/>
      <c r="E8" s="75"/>
      <c r="F8" s="75"/>
      <c r="G8" s="75"/>
      <c r="H8" s="75"/>
      <c r="I8" s="75"/>
      <c r="J8" s="75"/>
      <c r="K8" s="75"/>
      <c r="L8" s="75"/>
      <c r="M8" s="75"/>
      <c r="N8" s="75"/>
      <c r="O8" s="75"/>
      <c r="P8" s="75"/>
      <c r="Q8" s="75"/>
      <c r="R8" s="75"/>
      <c r="S8" s="75"/>
      <c r="T8" s="75"/>
    </row>
    <row r="9" spans="1:20" x14ac:dyDescent="0.25">
      <c r="A9" s="75"/>
      <c r="B9" s="75"/>
      <c r="C9" s="75"/>
      <c r="D9" s="75"/>
      <c r="E9" s="75"/>
      <c r="F9" s="75"/>
      <c r="G9" s="75"/>
      <c r="H9" s="75"/>
      <c r="I9" s="75"/>
      <c r="J9" s="75"/>
      <c r="K9" s="75"/>
      <c r="L9" s="75"/>
      <c r="M9" s="75"/>
      <c r="N9" s="75"/>
      <c r="O9" s="75"/>
      <c r="P9" s="75"/>
      <c r="Q9" s="75"/>
      <c r="R9" s="75"/>
      <c r="S9" s="75"/>
      <c r="T9" s="75"/>
    </row>
    <row r="10" spans="1:20" x14ac:dyDescent="0.25">
      <c r="A10" s="75"/>
      <c r="B10" s="75"/>
      <c r="C10" s="75"/>
      <c r="D10" s="75"/>
      <c r="E10" s="75"/>
      <c r="F10" s="75"/>
      <c r="G10" s="75"/>
      <c r="H10" s="75"/>
      <c r="I10" s="75"/>
      <c r="J10" s="75"/>
      <c r="K10" s="75"/>
      <c r="L10" s="75"/>
      <c r="M10" s="75"/>
      <c r="N10" s="75"/>
      <c r="O10" s="75"/>
      <c r="P10" s="75"/>
      <c r="Q10" s="75"/>
      <c r="R10" s="75"/>
      <c r="S10" s="75"/>
      <c r="T10" s="75"/>
    </row>
    <row r="11" spans="1:20" x14ac:dyDescent="0.25">
      <c r="A11" s="75"/>
      <c r="B11" s="75"/>
      <c r="C11" s="75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5"/>
      <c r="O11" s="75"/>
      <c r="P11" s="75"/>
      <c r="Q11" s="75"/>
      <c r="R11" s="75"/>
      <c r="S11" s="75"/>
      <c r="T11" s="75"/>
    </row>
    <row r="12" spans="1:20" x14ac:dyDescent="0.25">
      <c r="A12" s="75"/>
      <c r="B12" s="75"/>
      <c r="C12" s="75"/>
      <c r="D12" s="75"/>
      <c r="E12" s="75"/>
      <c r="F12" s="75"/>
      <c r="G12" s="75"/>
      <c r="H12" s="75"/>
      <c r="I12" s="75"/>
      <c r="J12" s="75"/>
      <c r="K12" s="75"/>
      <c r="L12" s="75"/>
      <c r="M12" s="75"/>
      <c r="N12" s="75"/>
      <c r="O12" s="75"/>
      <c r="P12" s="75"/>
      <c r="Q12" s="75"/>
      <c r="R12" s="75"/>
      <c r="S12" s="75"/>
      <c r="T12" s="75"/>
    </row>
    <row r="13" spans="1:20" x14ac:dyDescent="0.25">
      <c r="A13" s="75"/>
      <c r="B13" s="75"/>
      <c r="C13" s="75"/>
      <c r="D13" s="75"/>
      <c r="E13" s="75"/>
      <c r="F13" s="75"/>
      <c r="G13" s="75"/>
      <c r="H13" s="75"/>
      <c r="I13" s="75"/>
      <c r="J13" s="75"/>
      <c r="K13" s="75"/>
      <c r="L13" s="75"/>
      <c r="M13" s="75"/>
      <c r="N13" s="75"/>
      <c r="O13" s="75"/>
      <c r="P13" s="75"/>
      <c r="Q13" s="75"/>
      <c r="R13" s="75"/>
      <c r="S13" s="75"/>
      <c r="T13" s="75"/>
    </row>
    <row r="14" spans="1:20" x14ac:dyDescent="0.25">
      <c r="A14" s="75"/>
      <c r="B14" s="75"/>
      <c r="C14" s="75"/>
      <c r="D14" s="75"/>
      <c r="E14" s="75"/>
      <c r="F14" s="75"/>
      <c r="G14" s="75"/>
      <c r="H14" s="75"/>
      <c r="I14" s="75"/>
      <c r="J14" s="75"/>
      <c r="K14" s="75"/>
      <c r="L14" s="75"/>
      <c r="M14" s="75"/>
      <c r="N14" s="75"/>
      <c r="O14" s="75"/>
      <c r="P14" s="75"/>
      <c r="Q14" s="75"/>
      <c r="R14" s="75"/>
      <c r="S14" s="75"/>
      <c r="T14" s="75"/>
    </row>
    <row r="15" spans="1:20" x14ac:dyDescent="0.25">
      <c r="A15" s="75"/>
      <c r="B15" s="75"/>
      <c r="C15" s="75"/>
      <c r="D15" s="75"/>
      <c r="E15" s="75"/>
      <c r="F15" s="75"/>
      <c r="G15" s="75"/>
      <c r="H15" s="75"/>
      <c r="I15" s="75"/>
      <c r="J15" s="75"/>
      <c r="K15" s="75"/>
      <c r="L15" s="75"/>
      <c r="M15" s="75"/>
      <c r="N15" s="75"/>
      <c r="O15" s="75"/>
      <c r="P15" s="75"/>
      <c r="Q15" s="75"/>
      <c r="R15" s="75"/>
      <c r="S15" s="75"/>
      <c r="T15" s="75"/>
    </row>
    <row r="16" spans="1:20" x14ac:dyDescent="0.25">
      <c r="A16" s="75"/>
      <c r="B16" s="75"/>
      <c r="C16" s="75"/>
      <c r="D16" s="75"/>
      <c r="E16" s="75"/>
      <c r="F16" s="75"/>
      <c r="G16" s="75"/>
      <c r="H16" s="75"/>
      <c r="I16" s="75"/>
      <c r="J16" s="75"/>
      <c r="K16" s="75"/>
      <c r="L16" s="75"/>
      <c r="M16" s="75"/>
      <c r="N16" s="75"/>
      <c r="O16" s="75"/>
      <c r="P16" s="75"/>
      <c r="Q16" s="75"/>
      <c r="R16" s="75"/>
      <c r="S16" s="75"/>
      <c r="T16" s="75"/>
    </row>
    <row r="17" spans="1:20" x14ac:dyDescent="0.25">
      <c r="A17" s="75"/>
      <c r="B17" s="75"/>
      <c r="C17" s="75"/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75"/>
      <c r="O17" s="75"/>
      <c r="P17" s="75"/>
      <c r="Q17" s="75"/>
      <c r="R17" s="75"/>
      <c r="S17" s="75"/>
      <c r="T17" s="75"/>
    </row>
    <row r="18" spans="1:20" x14ac:dyDescent="0.25">
      <c r="A18" s="75"/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5"/>
      <c r="M18" s="75"/>
      <c r="N18" s="75"/>
      <c r="O18" s="75"/>
      <c r="P18" s="75"/>
      <c r="Q18" s="75"/>
      <c r="R18" s="75"/>
      <c r="S18" s="75"/>
      <c r="T18" s="75"/>
    </row>
    <row r="19" spans="1:20" x14ac:dyDescent="0.25">
      <c r="A19" s="75"/>
      <c r="B19" s="75"/>
      <c r="C19" s="75"/>
      <c r="D19" s="75"/>
      <c r="E19" s="75"/>
      <c r="F19" s="75"/>
      <c r="G19" s="75"/>
      <c r="H19" s="75"/>
      <c r="I19" s="75"/>
      <c r="J19" s="75"/>
      <c r="K19" s="75"/>
      <c r="L19" s="75"/>
      <c r="M19" s="75"/>
      <c r="N19" s="75"/>
      <c r="O19" s="75"/>
      <c r="P19" s="75"/>
      <c r="Q19" s="75"/>
      <c r="R19" s="75"/>
      <c r="S19" s="75"/>
      <c r="T19" s="75"/>
    </row>
    <row r="20" spans="1:20" x14ac:dyDescent="0.25">
      <c r="A20" s="75"/>
      <c r="B20" s="75"/>
      <c r="C20" s="75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5"/>
      <c r="O20" s="75"/>
      <c r="P20" s="75"/>
      <c r="Q20" s="75"/>
      <c r="R20" s="75"/>
      <c r="S20" s="75"/>
      <c r="T20" s="75"/>
    </row>
    <row r="21" spans="1:20" x14ac:dyDescent="0.25">
      <c r="A21" s="75"/>
      <c r="B21" s="75"/>
      <c r="C21" s="75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5"/>
      <c r="O21" s="75"/>
      <c r="P21" s="75"/>
      <c r="Q21" s="75"/>
      <c r="R21" s="75"/>
      <c r="S21" s="75"/>
      <c r="T21" s="75"/>
    </row>
    <row r="22" spans="1:20" x14ac:dyDescent="0.25">
      <c r="A22" s="75"/>
      <c r="B22" s="75"/>
      <c r="C22" s="75"/>
      <c r="D22" s="75"/>
      <c r="E22" s="75"/>
      <c r="F22" s="75"/>
      <c r="G22" s="75"/>
      <c r="H22" s="75"/>
      <c r="I22" s="75"/>
      <c r="J22" s="75"/>
      <c r="K22" s="75"/>
      <c r="L22" s="75"/>
      <c r="M22" s="75"/>
      <c r="N22" s="75"/>
      <c r="O22" s="75"/>
      <c r="P22" s="75"/>
      <c r="Q22" s="75"/>
      <c r="R22" s="75"/>
      <c r="S22" s="75"/>
      <c r="T22" s="75"/>
    </row>
    <row r="23" spans="1:20" x14ac:dyDescent="0.25">
      <c r="A23" s="75"/>
      <c r="B23" s="75"/>
      <c r="C23" s="75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5"/>
      <c r="O23" s="75"/>
      <c r="P23" s="75"/>
      <c r="Q23" s="75"/>
      <c r="R23" s="75"/>
      <c r="S23" s="75"/>
      <c r="T23" s="75"/>
    </row>
    <row r="24" spans="1:20" x14ac:dyDescent="0.25">
      <c r="A24" s="75"/>
      <c r="B24" s="75"/>
      <c r="C24" s="75"/>
      <c r="D24" s="75"/>
      <c r="E24" s="75"/>
      <c r="F24" s="75"/>
      <c r="G24" s="75"/>
      <c r="H24" s="75"/>
      <c r="I24" s="75"/>
      <c r="J24" s="75"/>
      <c r="K24" s="75"/>
      <c r="L24" s="75"/>
      <c r="M24" s="75"/>
      <c r="N24" s="75"/>
      <c r="O24" s="75"/>
      <c r="P24" s="75"/>
      <c r="Q24" s="75"/>
      <c r="R24" s="75"/>
      <c r="S24" s="75"/>
      <c r="T24" s="75"/>
    </row>
    <row r="25" spans="1:20" x14ac:dyDescent="0.25">
      <c r="A25" s="75"/>
      <c r="B25" s="75"/>
      <c r="C25" s="75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5"/>
      <c r="O25" s="75"/>
      <c r="P25" s="75"/>
      <c r="Q25" s="75"/>
      <c r="R25" s="75"/>
      <c r="S25" s="75"/>
      <c r="T25" s="75"/>
    </row>
    <row r="26" spans="1:20" x14ac:dyDescent="0.25">
      <c r="A26" s="75"/>
      <c r="B26" s="75"/>
      <c r="C26" s="75"/>
      <c r="D26" s="75"/>
      <c r="E26" s="75"/>
      <c r="F26" s="75"/>
      <c r="G26" s="75"/>
      <c r="H26" s="75"/>
      <c r="I26" s="75"/>
      <c r="J26" s="75"/>
      <c r="K26" s="75"/>
      <c r="L26" s="75"/>
      <c r="M26" s="75"/>
      <c r="N26" s="75"/>
      <c r="O26" s="75"/>
      <c r="P26" s="75"/>
      <c r="Q26" s="75"/>
      <c r="R26" s="75"/>
      <c r="S26" s="75"/>
      <c r="T26" s="75"/>
    </row>
    <row r="27" spans="1:20" x14ac:dyDescent="0.25">
      <c r="A27" s="75"/>
      <c r="B27" s="75"/>
      <c r="C27" s="75"/>
      <c r="D27" s="75"/>
      <c r="E27" s="75"/>
      <c r="F27" s="75"/>
      <c r="G27" s="75"/>
      <c r="H27" s="75"/>
      <c r="I27" s="75"/>
      <c r="J27" s="75"/>
      <c r="K27" s="75"/>
      <c r="L27" s="75"/>
      <c r="M27" s="75"/>
      <c r="N27" s="75"/>
      <c r="O27" s="75"/>
      <c r="P27" s="75"/>
      <c r="Q27" s="75"/>
      <c r="R27" s="75"/>
      <c r="S27" s="75"/>
      <c r="T27" s="75"/>
    </row>
    <row r="28" spans="1:20" x14ac:dyDescent="0.25">
      <c r="A28" s="75"/>
      <c r="B28" s="75"/>
      <c r="C28" s="75"/>
      <c r="D28" s="75"/>
      <c r="E28" s="75"/>
      <c r="F28" s="75"/>
      <c r="G28" s="75"/>
      <c r="H28" s="75"/>
      <c r="I28" s="75"/>
      <c r="J28" s="75"/>
      <c r="K28" s="75"/>
      <c r="L28" s="75"/>
      <c r="M28" s="75"/>
      <c r="N28" s="75"/>
      <c r="O28" s="75"/>
      <c r="P28" s="75"/>
      <c r="Q28" s="75"/>
      <c r="R28" s="75"/>
      <c r="S28" s="75"/>
      <c r="T28" s="75"/>
    </row>
    <row r="29" spans="1:20" x14ac:dyDescent="0.25">
      <c r="A29" s="75"/>
      <c r="B29" s="75"/>
      <c r="C29" s="75"/>
      <c r="D29" s="75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75"/>
      <c r="P29" s="75"/>
      <c r="Q29" s="75"/>
      <c r="R29" s="75"/>
      <c r="S29" s="75"/>
      <c r="T29" s="75"/>
    </row>
    <row r="30" spans="1:20" x14ac:dyDescent="0.25">
      <c r="A30" s="75"/>
      <c r="B30" s="75"/>
      <c r="C30" s="75"/>
      <c r="D30" s="75"/>
      <c r="E30" s="75"/>
      <c r="F30" s="75"/>
      <c r="G30" s="75"/>
      <c r="H30" s="75"/>
      <c r="I30" s="75"/>
      <c r="J30" s="75"/>
      <c r="K30" s="75"/>
      <c r="L30" s="75"/>
      <c r="M30" s="75"/>
      <c r="N30" s="75"/>
      <c r="O30" s="75"/>
      <c r="P30" s="75"/>
      <c r="Q30" s="75"/>
      <c r="R30" s="75"/>
      <c r="S30" s="75"/>
      <c r="T30" s="75"/>
    </row>
    <row r="31" spans="1:20" x14ac:dyDescent="0.25">
      <c r="A31" s="75"/>
      <c r="B31" s="75"/>
      <c r="C31" s="75"/>
      <c r="D31" s="75"/>
      <c r="E31" s="75"/>
      <c r="F31" s="75"/>
      <c r="G31" s="75"/>
      <c r="H31" s="75"/>
      <c r="I31" s="75"/>
      <c r="J31" s="75"/>
      <c r="K31" s="75"/>
      <c r="L31" s="75"/>
      <c r="M31" s="75"/>
      <c r="N31" s="75"/>
      <c r="O31" s="75"/>
      <c r="P31" s="75"/>
      <c r="Q31" s="75"/>
      <c r="R31" s="75"/>
      <c r="S31" s="75"/>
      <c r="T31" s="75"/>
    </row>
    <row r="32" spans="1:20" x14ac:dyDescent="0.25">
      <c r="A32" s="75"/>
      <c r="B32" s="75"/>
      <c r="C32" s="75"/>
      <c r="D32" s="75"/>
      <c r="E32" s="75"/>
      <c r="F32" s="75"/>
      <c r="G32" s="75"/>
      <c r="H32" s="75"/>
      <c r="I32" s="75"/>
      <c r="J32" s="75"/>
      <c r="K32" s="75"/>
      <c r="L32" s="75"/>
      <c r="M32" s="75"/>
      <c r="N32" s="75"/>
      <c r="O32" s="75"/>
      <c r="P32" s="75"/>
      <c r="Q32" s="75"/>
      <c r="R32" s="75"/>
      <c r="S32" s="75"/>
      <c r="T32" s="75"/>
    </row>
    <row r="33" spans="1:20" x14ac:dyDescent="0.25">
      <c r="A33" s="75"/>
      <c r="B33" s="75"/>
      <c r="C33" s="75"/>
      <c r="D33" s="75"/>
      <c r="E33" s="75"/>
      <c r="F33" s="75"/>
      <c r="G33" s="75"/>
      <c r="H33" s="75"/>
      <c r="I33" s="75"/>
      <c r="J33" s="75"/>
      <c r="K33" s="75"/>
      <c r="L33" s="75"/>
      <c r="M33" s="75"/>
      <c r="N33" s="75"/>
      <c r="O33" s="75"/>
      <c r="P33" s="75"/>
      <c r="Q33" s="75"/>
      <c r="R33" s="75"/>
      <c r="S33" s="75"/>
      <c r="T33" s="75"/>
    </row>
    <row r="34" spans="1:20" x14ac:dyDescent="0.25">
      <c r="A34" s="75"/>
      <c r="B34" s="75"/>
      <c r="C34" s="75"/>
      <c r="D34" s="75"/>
      <c r="E34" s="75"/>
      <c r="F34" s="75"/>
      <c r="G34" s="75"/>
      <c r="H34" s="75"/>
      <c r="I34" s="75"/>
      <c r="J34" s="75"/>
      <c r="K34" s="75"/>
      <c r="L34" s="75"/>
      <c r="M34" s="75"/>
      <c r="N34" s="75"/>
      <c r="O34" s="75"/>
      <c r="P34" s="75"/>
      <c r="Q34" s="75"/>
      <c r="R34" s="75"/>
      <c r="S34" s="75"/>
      <c r="T34" s="75"/>
    </row>
    <row r="35" spans="1:20" x14ac:dyDescent="0.25">
      <c r="A35" s="75"/>
      <c r="B35" s="75"/>
      <c r="C35" s="75"/>
      <c r="D35" s="75"/>
      <c r="E35" s="75"/>
      <c r="F35" s="75"/>
      <c r="G35" s="75"/>
      <c r="H35" s="75"/>
      <c r="I35" s="75"/>
      <c r="J35" s="75"/>
      <c r="K35" s="75"/>
      <c r="L35" s="75"/>
      <c r="M35" s="75"/>
      <c r="N35" s="75"/>
      <c r="O35" s="75"/>
      <c r="P35" s="75"/>
      <c r="Q35" s="75"/>
      <c r="R35" s="75"/>
      <c r="S35" s="75"/>
      <c r="T35" s="75"/>
    </row>
    <row r="36" spans="1:20" x14ac:dyDescent="0.25">
      <c r="A36" s="75"/>
      <c r="B36" s="75"/>
      <c r="C36" s="75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  <c r="S36" s="75"/>
      <c r="T36" s="75"/>
    </row>
    <row r="37" spans="1:20" x14ac:dyDescent="0.25">
      <c r="A37" s="75"/>
      <c r="B37" s="75"/>
      <c r="C37" s="75"/>
      <c r="D37" s="75"/>
      <c r="E37" s="75"/>
      <c r="F37" s="75"/>
      <c r="G37" s="75"/>
      <c r="H37" s="75"/>
      <c r="I37" s="75"/>
      <c r="J37" s="75"/>
      <c r="K37" s="75"/>
      <c r="L37" s="75"/>
      <c r="M37" s="75"/>
      <c r="N37" s="75"/>
      <c r="O37" s="75"/>
      <c r="P37" s="75"/>
      <c r="Q37" s="75"/>
      <c r="R37" s="75"/>
      <c r="S37" s="75"/>
      <c r="T37" s="75"/>
    </row>
  </sheetData>
  <mergeCells count="5">
    <mergeCell ref="B2:I4"/>
    <mergeCell ref="A1:T1"/>
    <mergeCell ref="J2:T4"/>
    <mergeCell ref="A2:A37"/>
    <mergeCell ref="B5:T3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4" tint="0.39997558519241921"/>
  </sheetPr>
  <dimension ref="A1:G30"/>
  <sheetViews>
    <sheetView workbookViewId="0">
      <selection activeCell="D15" sqref="D15"/>
    </sheetView>
  </sheetViews>
  <sheetFormatPr baseColWidth="10" defaultRowHeight="15" x14ac:dyDescent="0.25"/>
  <cols>
    <col min="1" max="1" width="18.28515625" bestFit="1" customWidth="1"/>
    <col min="2" max="2" width="17.7109375" bestFit="1" customWidth="1"/>
    <col min="3" max="3" width="24" bestFit="1" customWidth="1"/>
    <col min="4" max="4" width="34.28515625" bestFit="1" customWidth="1"/>
  </cols>
  <sheetData>
    <row r="1" spans="1:7" ht="15.75" x14ac:dyDescent="0.25">
      <c r="A1" s="25" t="s">
        <v>22</v>
      </c>
      <c r="B1" s="24">
        <v>2016</v>
      </c>
      <c r="C1" t="b">
        <v>0</v>
      </c>
    </row>
    <row r="2" spans="1:7" x14ac:dyDescent="0.25">
      <c r="A2" s="15" t="str">
        <f>"Noël "&amp;B1-1</f>
        <v>Noël 2015</v>
      </c>
      <c r="B2" s="14">
        <f>DATE($B$1-1,12,25)</f>
        <v>42363</v>
      </c>
      <c r="D2" s="23" t="s">
        <v>21</v>
      </c>
    </row>
    <row r="3" spans="1:7" x14ac:dyDescent="0.25">
      <c r="A3" s="17" t="s">
        <v>20</v>
      </c>
      <c r="B3" s="16">
        <f>DATE($B$1,1,1)</f>
        <v>42370</v>
      </c>
    </row>
    <row r="4" spans="1:7" x14ac:dyDescent="0.25">
      <c r="A4" s="17" t="s">
        <v>19</v>
      </c>
      <c r="B4" s="16">
        <f>DATE($B$1,3,29.56+0.979*MOD(204-11*MOD($B$1,19),30)- WEEKDAY(DATE($B$1,3,28.56+0.979*MOD(204-11*MOD($B$1,19),30))))+1</f>
        <v>42457</v>
      </c>
      <c r="C4" s="22" t="str">
        <f>"Fériés en "&amp;$B$1</f>
        <v>Fériés en 2016</v>
      </c>
      <c r="D4" s="7">
        <f>COUNT(Fériés)-2-C1</f>
        <v>11</v>
      </c>
    </row>
    <row r="5" spans="1:7" x14ac:dyDescent="0.25">
      <c r="A5" s="17" t="s">
        <v>18</v>
      </c>
      <c r="B5" s="16">
        <f>DATE($B$1,5,1)</f>
        <v>42491</v>
      </c>
      <c r="C5" s="22" t="str">
        <f>"Fériés jours ouvrés en "&amp;B1</f>
        <v>Fériés jours ouvrés en 2016</v>
      </c>
      <c r="D5" s="7">
        <f>SUMPRODUCT((WEEKDAY((B3:B13),2)&lt;6)*1)+SUMPRODUCT((WEEKDAY((B15:B30),2)&lt;6)*1)</f>
        <v>8</v>
      </c>
    </row>
    <row r="6" spans="1:7" x14ac:dyDescent="0.25">
      <c r="A6" s="17" t="s">
        <v>17</v>
      </c>
      <c r="B6" s="16">
        <f>DATE($B$1,5,8)</f>
        <v>42498</v>
      </c>
    </row>
    <row r="7" spans="1:7" x14ac:dyDescent="0.25">
      <c r="A7" s="17" t="s">
        <v>16</v>
      </c>
      <c r="B7" s="16">
        <f>$B$4+38</f>
        <v>42495</v>
      </c>
    </row>
    <row r="8" spans="1:7" x14ac:dyDescent="0.25">
      <c r="A8" s="21" t="s">
        <v>15</v>
      </c>
      <c r="B8" s="20">
        <f>IF($C$1,,$B$4+49)</f>
        <v>42506</v>
      </c>
    </row>
    <row r="9" spans="1:7" x14ac:dyDescent="0.25">
      <c r="A9" s="19" t="s">
        <v>14</v>
      </c>
      <c r="B9" s="16">
        <f>DATE($B$1,7,14)</f>
        <v>42565</v>
      </c>
    </row>
    <row r="10" spans="1:7" x14ac:dyDescent="0.25">
      <c r="A10" s="17" t="s">
        <v>13</v>
      </c>
      <c r="B10" s="16">
        <f>DATE($B$1,8,15)</f>
        <v>42597</v>
      </c>
      <c r="D10" s="18" t="s">
        <v>12</v>
      </c>
    </row>
    <row r="11" spans="1:7" x14ac:dyDescent="0.25">
      <c r="A11" s="17" t="s">
        <v>11</v>
      </c>
      <c r="B11" s="16">
        <f>DATE($B$1,11,1)</f>
        <v>42675</v>
      </c>
    </row>
    <row r="12" spans="1:7" x14ac:dyDescent="0.25">
      <c r="A12" s="17" t="s">
        <v>10</v>
      </c>
      <c r="B12" s="16">
        <f>DATE($B$1,11,11)</f>
        <v>42685</v>
      </c>
      <c r="C12" s="10"/>
      <c r="D12" s="11" t="s">
        <v>9</v>
      </c>
      <c r="E12" s="10"/>
      <c r="F12" s="10"/>
      <c r="G12" s="10"/>
    </row>
    <row r="13" spans="1:7" x14ac:dyDescent="0.25">
      <c r="A13" s="17" t="s">
        <v>8</v>
      </c>
      <c r="B13" s="16">
        <f>DATE($B$1,12,25)</f>
        <v>42729</v>
      </c>
      <c r="C13" s="6" t="s">
        <v>3</v>
      </c>
      <c r="D13" s="9">
        <f>DATE(B1,5,1)</f>
        <v>42491</v>
      </c>
    </row>
    <row r="14" spans="1:7" x14ac:dyDescent="0.25">
      <c r="A14" s="15" t="str">
        <f>"Jour de l'an " &amp; B1+1</f>
        <v>Jour de l'an 2017</v>
      </c>
      <c r="B14" s="14">
        <f>DATE($B$1+1,1,1)</f>
        <v>42736</v>
      </c>
      <c r="C14" s="6" t="s">
        <v>1</v>
      </c>
      <c r="D14" s="9">
        <f>DATE(B1,6,1)-1</f>
        <v>42521</v>
      </c>
    </row>
    <row r="15" spans="1:7" x14ac:dyDescent="0.25">
      <c r="A15" s="2" t="s">
        <v>7</v>
      </c>
      <c r="B15" s="3"/>
      <c r="C15" s="8" t="s">
        <v>2</v>
      </c>
      <c r="D15" s="13">
        <f>NETWORKDAYS(D13,D14,Fériés)</f>
        <v>20</v>
      </c>
      <c r="E15" s="4" t="s">
        <v>6</v>
      </c>
    </row>
    <row r="16" spans="1:7" x14ac:dyDescent="0.25">
      <c r="A16" s="2" t="s">
        <v>5</v>
      </c>
      <c r="B16" s="3"/>
      <c r="C16" s="12"/>
    </row>
    <row r="17" spans="1:7" x14ac:dyDescent="0.25">
      <c r="A17" s="2"/>
      <c r="B17" s="3"/>
      <c r="C17" s="10"/>
      <c r="D17" s="11" t="s">
        <v>4</v>
      </c>
      <c r="E17" s="10"/>
      <c r="F17" s="10"/>
      <c r="G17" s="10"/>
    </row>
    <row r="18" spans="1:7" x14ac:dyDescent="0.25">
      <c r="A18" s="2"/>
      <c r="B18" s="3"/>
      <c r="C18" s="6" t="s">
        <v>3</v>
      </c>
      <c r="D18" s="9">
        <f ca="1" xml:space="preserve"> TODAY()</f>
        <v>42522</v>
      </c>
    </row>
    <row r="19" spans="1:7" x14ac:dyDescent="0.25">
      <c r="A19" s="2"/>
      <c r="B19" s="3"/>
      <c r="C19" s="8" t="s">
        <v>2</v>
      </c>
      <c r="D19" s="7">
        <v>10</v>
      </c>
    </row>
    <row r="20" spans="1:7" x14ac:dyDescent="0.25">
      <c r="A20" s="2"/>
      <c r="B20" s="3"/>
      <c r="C20" s="6" t="s">
        <v>1</v>
      </c>
      <c r="D20" s="5">
        <f ca="1">WORKDAY(D18,D19,Fériés)</f>
        <v>42536</v>
      </c>
      <c r="E20" s="4" t="s">
        <v>0</v>
      </c>
    </row>
    <row r="21" spans="1:7" x14ac:dyDescent="0.25">
      <c r="A21" s="2"/>
      <c r="B21" s="3"/>
    </row>
    <row r="22" spans="1:7" x14ac:dyDescent="0.25">
      <c r="A22" s="2"/>
      <c r="B22" s="3"/>
    </row>
    <row r="23" spans="1:7" x14ac:dyDescent="0.25">
      <c r="A23" s="2"/>
      <c r="B23" s="3"/>
    </row>
    <row r="24" spans="1:7" x14ac:dyDescent="0.25">
      <c r="A24" s="2"/>
      <c r="B24" s="3"/>
    </row>
    <row r="25" spans="1:7" x14ac:dyDescent="0.25">
      <c r="A25" s="2"/>
      <c r="B25" s="3"/>
    </row>
    <row r="26" spans="1:7" x14ac:dyDescent="0.25">
      <c r="A26" s="2"/>
      <c r="B26" s="3"/>
    </row>
    <row r="27" spans="1:7" x14ac:dyDescent="0.25">
      <c r="A27" s="2"/>
      <c r="B27" s="3"/>
    </row>
    <row r="28" spans="1:7" x14ac:dyDescent="0.25">
      <c r="A28" s="2"/>
      <c r="B28" s="3"/>
    </row>
    <row r="29" spans="1:7" x14ac:dyDescent="0.25">
      <c r="A29" s="2"/>
      <c r="B29" s="3"/>
    </row>
    <row r="30" spans="1:7" ht="15.75" thickBot="1" x14ac:dyDescent="0.3">
      <c r="A30" s="2"/>
      <c r="B30" s="1"/>
    </row>
  </sheetData>
  <sheetProtection selectLockedCells="1" selectUnlockedCells="1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2</xdr:col>
                    <xdr:colOff>0</xdr:colOff>
                    <xdr:row>0</xdr:row>
                    <xdr:rowOff>9525</xdr:rowOff>
                  </from>
                  <to>
                    <xdr:col>3</xdr:col>
                    <xdr:colOff>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pinner 3">
              <controlPr defaultSize="0" autoPict="0">
                <anchor moveWithCells="1" sizeWithCells="1">
                  <from>
                    <xdr:col>1</xdr:col>
                    <xdr:colOff>1057275</xdr:colOff>
                    <xdr:row>0</xdr:row>
                    <xdr:rowOff>9525</xdr:rowOff>
                  </from>
                  <to>
                    <xdr:col>1</xdr:col>
                    <xdr:colOff>1285875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F16"/>
  <sheetViews>
    <sheetView workbookViewId="0">
      <selection activeCell="A4" sqref="A4:A15"/>
    </sheetView>
  </sheetViews>
  <sheetFormatPr baseColWidth="10" defaultColWidth="11.42578125" defaultRowHeight="16.5" x14ac:dyDescent="0.3"/>
  <cols>
    <col min="1" max="1" width="27.42578125" style="47" bestFit="1" customWidth="1"/>
    <col min="2" max="2" width="14.140625" style="48" bestFit="1" customWidth="1"/>
    <col min="3" max="16384" width="11.42578125" style="47"/>
  </cols>
  <sheetData>
    <row r="1" spans="1:6" x14ac:dyDescent="0.3">
      <c r="A1" s="51" t="s">
        <v>80</v>
      </c>
      <c r="B1" s="51" t="s">
        <v>79</v>
      </c>
      <c r="E1" s="52"/>
      <c r="F1" s="52"/>
    </row>
    <row r="2" spans="1:6" ht="20.100000000000001" customHeight="1" x14ac:dyDescent="0.3">
      <c r="A2" s="53"/>
      <c r="B2" s="50"/>
      <c r="E2" s="52"/>
      <c r="F2" s="52"/>
    </row>
    <row r="3" spans="1:6" ht="20.100000000000001" customHeight="1" x14ac:dyDescent="0.3">
      <c r="A3" s="53" t="s">
        <v>82</v>
      </c>
      <c r="B3" s="50" t="s">
        <v>83</v>
      </c>
      <c r="E3" s="52"/>
      <c r="F3" s="52"/>
    </row>
    <row r="4" spans="1:6" ht="20.100000000000001" customHeight="1" x14ac:dyDescent="0.3">
      <c r="A4" s="53" t="s">
        <v>70</v>
      </c>
      <c r="B4" s="50" t="s">
        <v>69</v>
      </c>
      <c r="E4" s="52"/>
      <c r="F4" s="52"/>
    </row>
    <row r="5" spans="1:6" ht="21.75" customHeight="1" x14ac:dyDescent="0.3">
      <c r="A5" s="54" t="s">
        <v>81</v>
      </c>
      <c r="B5" s="50" t="s">
        <v>68</v>
      </c>
      <c r="E5" s="52"/>
      <c r="F5" s="52"/>
    </row>
    <row r="6" spans="1:6" ht="20.100000000000001" customHeight="1" x14ac:dyDescent="0.3">
      <c r="A6" s="53" t="s">
        <v>72</v>
      </c>
      <c r="B6" s="50" t="s">
        <v>71</v>
      </c>
      <c r="E6" s="52"/>
      <c r="F6" s="52"/>
    </row>
    <row r="7" spans="1:6" ht="20.100000000000001" customHeight="1" x14ac:dyDescent="0.3">
      <c r="A7" s="53" t="s">
        <v>57</v>
      </c>
      <c r="B7" s="50" t="s">
        <v>56</v>
      </c>
      <c r="E7" s="52"/>
      <c r="F7" s="52"/>
    </row>
    <row r="8" spans="1:6" ht="20.100000000000001" customHeight="1" x14ac:dyDescent="0.3">
      <c r="A8" s="53" t="s">
        <v>61</v>
      </c>
      <c r="B8" s="50" t="s">
        <v>60</v>
      </c>
      <c r="E8" s="52"/>
      <c r="F8" s="52"/>
    </row>
    <row r="9" spans="1:6" ht="20.100000000000001" customHeight="1" x14ac:dyDescent="0.3">
      <c r="A9" s="53" t="s">
        <v>78</v>
      </c>
      <c r="B9" s="50" t="s">
        <v>77</v>
      </c>
      <c r="E9" s="52"/>
      <c r="F9" s="52"/>
    </row>
    <row r="10" spans="1:6" ht="20.100000000000001" customHeight="1" x14ac:dyDescent="0.3">
      <c r="A10" s="53" t="s">
        <v>76</v>
      </c>
      <c r="B10" s="50" t="s">
        <v>75</v>
      </c>
      <c r="E10" s="52"/>
      <c r="F10" s="52"/>
    </row>
    <row r="11" spans="1:6" ht="20.100000000000001" customHeight="1" x14ac:dyDescent="0.3">
      <c r="A11" s="53" t="s">
        <v>74</v>
      </c>
      <c r="B11" s="50" t="s">
        <v>73</v>
      </c>
      <c r="E11" s="52"/>
      <c r="F11" s="52"/>
    </row>
    <row r="12" spans="1:6" ht="20.100000000000001" customHeight="1" x14ac:dyDescent="0.3">
      <c r="A12" s="53" t="s">
        <v>65</v>
      </c>
      <c r="B12" s="50" t="s">
        <v>64</v>
      </c>
      <c r="E12" s="52"/>
      <c r="F12" s="52"/>
    </row>
    <row r="13" spans="1:6" ht="20.100000000000001" customHeight="1" x14ac:dyDescent="0.3">
      <c r="A13" s="53" t="s">
        <v>63</v>
      </c>
      <c r="B13" s="50" t="s">
        <v>62</v>
      </c>
      <c r="E13" s="52"/>
      <c r="F13" s="52"/>
    </row>
    <row r="14" spans="1:6" ht="20.100000000000001" customHeight="1" x14ac:dyDescent="0.3">
      <c r="A14" s="53" t="s">
        <v>59</v>
      </c>
      <c r="B14" s="50" t="s">
        <v>58</v>
      </c>
      <c r="E14" s="52"/>
      <c r="F14" s="52"/>
    </row>
    <row r="15" spans="1:6" ht="20.100000000000001" customHeight="1" x14ac:dyDescent="0.3">
      <c r="A15" s="53" t="s">
        <v>67</v>
      </c>
      <c r="B15" s="50" t="s">
        <v>66</v>
      </c>
      <c r="E15" s="52"/>
      <c r="F15" s="52"/>
    </row>
    <row r="16" spans="1:6" x14ac:dyDescent="0.3">
      <c r="A16" s="55" t="s">
        <v>55</v>
      </c>
      <c r="B16" s="49"/>
    </row>
  </sheetData>
  <pageMargins left="0.7" right="0.7" top="0.75" bottom="0.75" header="0.3" footer="0.3"/>
  <pageSetup paperSize="9" orientation="portrait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Horaires</vt:lpstr>
      <vt:lpstr>Solde heures</vt:lpstr>
      <vt:lpstr>Absences</vt:lpstr>
      <vt:lpstr>ouvrés</vt:lpstr>
      <vt:lpstr>LEGENDES ABSENCES</vt:lpstr>
      <vt:lpstr>ABS</vt:lpstr>
      <vt:lpstr>choixheures</vt:lpstr>
      <vt:lpstr>choixmois</vt:lpstr>
      <vt:lpstr>cola</vt:lpstr>
      <vt:lpstr>ouvrés!Fériés</vt:lpstr>
      <vt:lpstr>HR</vt:lpstr>
      <vt:lpstr>jf</vt:lpstr>
      <vt:lpstr>Nombre_de_jours_ouvrés</vt:lpstr>
      <vt:lpstr>Horaires!Zone_d_impression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Rom's</dc:creator>
  <cp:lastModifiedBy>Dj Rom's</cp:lastModifiedBy>
  <cp:lastPrinted>2016-06-01T19:32:38Z</cp:lastPrinted>
  <dcterms:created xsi:type="dcterms:W3CDTF">2016-05-28T17:18:28Z</dcterms:created>
  <dcterms:modified xsi:type="dcterms:W3CDTF">2016-06-01T19:33:36Z</dcterms:modified>
</cp:coreProperties>
</file>